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Jbarbosa\Documents\AVIAGEN\ALABAMA\TERCER CICLO\MODULO 1\"/>
    </mc:Choice>
  </mc:AlternateContent>
  <xr:revisionPtr revIDLastSave="0" documentId="13_ncr:1_{63B3E0BD-7158-4412-A17D-E36DDB91B4AB}" xr6:coauthVersionLast="36" xr6:coauthVersionMax="36" xr10:uidLastSave="{00000000-0000-0000-0000-000000000000}"/>
  <bookViews>
    <workbookView xWindow="0" yWindow="0" windowWidth="20490" windowHeight="7425" tabRatio="733" firstSheet="8" activeTab="8" xr2:uid="{00000000-000D-0000-FFFF-FFFF00000000}"/>
  </bookViews>
  <sheets>
    <sheet name="Semana 1" sheetId="233" state="hidden" r:id="rId1"/>
    <sheet name="Semana 2" sheetId="234" state="hidden" r:id="rId2"/>
    <sheet name="Semana 3" sheetId="235" state="hidden" r:id="rId3"/>
    <sheet name="Semana 4" sheetId="236" state="hidden" r:id="rId4"/>
    <sheet name="Resumen 8" sheetId="237" state="hidden" r:id="rId5"/>
    <sheet name="Resumen 7" sheetId="238" state="hidden" r:id="rId6"/>
    <sheet name="Resumen 4" sheetId="239" state="hidden" r:id="rId7"/>
    <sheet name="Resumen 1" sheetId="240" state="hidden" r:id="rId8"/>
    <sheet name="CEPA 9 MODULO 1" sheetId="248" r:id="rId9"/>
    <sheet name="CEPA 7 MODULO 1" sheetId="249" r:id="rId10"/>
    <sheet name="CEPA 4 MODULO 1" sheetId="250" r:id="rId11"/>
    <sheet name="CEPA 1 MODULO 1" sheetId="251" r:id="rId12"/>
  </sheets>
  <calcPr calcId="191029"/>
</workbook>
</file>

<file path=xl/calcChain.xml><?xml version="1.0" encoding="utf-8"?>
<calcChain xmlns="http://schemas.openxmlformats.org/spreadsheetml/2006/main">
  <c r="Z107" i="248" l="1"/>
  <c r="Y107" i="248"/>
  <c r="X107" i="248"/>
  <c r="W107" i="248"/>
  <c r="V107" i="248"/>
  <c r="U107" i="248"/>
  <c r="T107" i="248"/>
  <c r="R107" i="248"/>
  <c r="Q107" i="248"/>
  <c r="P107" i="248"/>
  <c r="O107" i="248"/>
  <c r="N107" i="248"/>
  <c r="M107" i="248"/>
  <c r="S107" i="248"/>
  <c r="I97" i="251" l="1"/>
  <c r="F97" i="251"/>
  <c r="E97" i="251"/>
  <c r="D97" i="251"/>
  <c r="C97" i="251"/>
  <c r="B97" i="251"/>
  <c r="G95" i="251"/>
  <c r="I95" i="251" s="1"/>
  <c r="J95" i="251" s="1"/>
  <c r="G94" i="251"/>
  <c r="F94" i="251"/>
  <c r="E94" i="251"/>
  <c r="D94" i="251"/>
  <c r="C94" i="251"/>
  <c r="B94" i="251"/>
  <c r="G93" i="251"/>
  <c r="F93" i="251"/>
  <c r="E93" i="251"/>
  <c r="D93" i="251"/>
  <c r="C93" i="251"/>
  <c r="B93" i="251"/>
  <c r="K106" i="250"/>
  <c r="H106" i="250"/>
  <c r="G106" i="250"/>
  <c r="F106" i="250"/>
  <c r="E106" i="250"/>
  <c r="D106" i="250"/>
  <c r="C106" i="250"/>
  <c r="B106" i="250"/>
  <c r="I104" i="250"/>
  <c r="K104" i="250" s="1"/>
  <c r="I103" i="250"/>
  <c r="H103" i="250"/>
  <c r="G103" i="250"/>
  <c r="F103" i="250"/>
  <c r="E103" i="250"/>
  <c r="D103" i="250"/>
  <c r="C103" i="250"/>
  <c r="B103" i="250"/>
  <c r="I102" i="250"/>
  <c r="H102" i="250"/>
  <c r="G102" i="250"/>
  <c r="F102" i="250"/>
  <c r="E102" i="250"/>
  <c r="D102" i="250"/>
  <c r="C102" i="250"/>
  <c r="B102" i="250"/>
  <c r="I97" i="249"/>
  <c r="F97" i="249"/>
  <c r="E97" i="249"/>
  <c r="D97" i="249"/>
  <c r="C97" i="249"/>
  <c r="B97" i="249"/>
  <c r="G95" i="249"/>
  <c r="I95" i="249" s="1"/>
  <c r="J95" i="249" s="1"/>
  <c r="G94" i="249"/>
  <c r="F94" i="249"/>
  <c r="E94" i="249"/>
  <c r="D94" i="249"/>
  <c r="C94" i="249"/>
  <c r="B94" i="249"/>
  <c r="G93" i="249"/>
  <c r="F93" i="249"/>
  <c r="E93" i="249"/>
  <c r="D93" i="249"/>
  <c r="C93" i="249"/>
  <c r="B93" i="249"/>
  <c r="AC107" i="248"/>
  <c r="L107" i="248"/>
  <c r="K107" i="248"/>
  <c r="J107" i="248"/>
  <c r="I107" i="248"/>
  <c r="H107" i="248"/>
  <c r="G107" i="248"/>
  <c r="F107" i="248"/>
  <c r="E107" i="248"/>
  <c r="D107" i="248"/>
  <c r="C107" i="248"/>
  <c r="B107" i="248"/>
  <c r="AA105" i="248"/>
  <c r="AC105" i="248" s="1"/>
  <c r="AD105" i="248" s="1"/>
  <c r="AA104" i="248"/>
  <c r="Z104" i="248"/>
  <c r="Y104" i="248"/>
  <c r="X104" i="248"/>
  <c r="W104" i="248"/>
  <c r="V104" i="248"/>
  <c r="U104" i="248"/>
  <c r="T104" i="248"/>
  <c r="S104" i="248"/>
  <c r="R104" i="248"/>
  <c r="Q104" i="248"/>
  <c r="P104" i="248"/>
  <c r="O104" i="248"/>
  <c r="N104" i="248"/>
  <c r="M104" i="248"/>
  <c r="L104" i="248"/>
  <c r="K104" i="248"/>
  <c r="J104" i="248"/>
  <c r="I104" i="248"/>
  <c r="H104" i="248"/>
  <c r="G104" i="248"/>
  <c r="F104" i="248"/>
  <c r="E104" i="248"/>
  <c r="D104" i="248"/>
  <c r="C104" i="248"/>
  <c r="B104" i="248"/>
  <c r="AA103" i="248"/>
  <c r="Z103" i="248"/>
  <c r="Y103" i="248"/>
  <c r="X103" i="248"/>
  <c r="W103" i="248"/>
  <c r="V103" i="248"/>
  <c r="U103" i="248"/>
  <c r="T103" i="248"/>
  <c r="S103" i="248"/>
  <c r="R103" i="248"/>
  <c r="Q103" i="248"/>
  <c r="P103" i="248"/>
  <c r="O103" i="248"/>
  <c r="N103" i="248"/>
  <c r="M103" i="248"/>
  <c r="L103" i="248"/>
  <c r="K103" i="248"/>
  <c r="J103" i="248"/>
  <c r="I103" i="248"/>
  <c r="H103" i="248"/>
  <c r="G103" i="248"/>
  <c r="F103" i="248"/>
  <c r="E103" i="248"/>
  <c r="D103" i="248"/>
  <c r="C103" i="248"/>
  <c r="B103" i="248"/>
  <c r="I90" i="250" l="1"/>
  <c r="K90" i="250" s="1"/>
  <c r="I84" i="251"/>
  <c r="F84" i="251"/>
  <c r="E84" i="251"/>
  <c r="D84" i="251"/>
  <c r="C84" i="251"/>
  <c r="B84" i="251"/>
  <c r="G82" i="251"/>
  <c r="I82" i="251" s="1"/>
  <c r="J82" i="251" s="1"/>
  <c r="G81" i="251"/>
  <c r="F81" i="251"/>
  <c r="E81" i="251"/>
  <c r="D81" i="251"/>
  <c r="C81" i="251"/>
  <c r="B81" i="251"/>
  <c r="G80" i="251"/>
  <c r="F80" i="251"/>
  <c r="E80" i="251"/>
  <c r="D80" i="251"/>
  <c r="C80" i="251"/>
  <c r="B80" i="251"/>
  <c r="K92" i="250"/>
  <c r="H92" i="250"/>
  <c r="G92" i="250"/>
  <c r="F92" i="250"/>
  <c r="E92" i="250"/>
  <c r="D92" i="250"/>
  <c r="C92" i="250"/>
  <c r="B92" i="250"/>
  <c r="I89" i="250"/>
  <c r="H89" i="250"/>
  <c r="G89" i="250"/>
  <c r="F89" i="250"/>
  <c r="E89" i="250"/>
  <c r="D89" i="250"/>
  <c r="C89" i="250"/>
  <c r="B89" i="250"/>
  <c r="I88" i="250"/>
  <c r="H88" i="250"/>
  <c r="G88" i="250"/>
  <c r="F88" i="250"/>
  <c r="E88" i="250"/>
  <c r="D88" i="250"/>
  <c r="C88" i="250"/>
  <c r="B88" i="250"/>
  <c r="I84" i="249"/>
  <c r="F84" i="249"/>
  <c r="E84" i="249"/>
  <c r="D84" i="249"/>
  <c r="C84" i="249"/>
  <c r="B84" i="249"/>
  <c r="G82" i="249"/>
  <c r="I82" i="249" s="1"/>
  <c r="J82" i="249" s="1"/>
  <c r="G81" i="249"/>
  <c r="F81" i="249"/>
  <c r="E81" i="249"/>
  <c r="D81" i="249"/>
  <c r="C81" i="249"/>
  <c r="B81" i="249"/>
  <c r="G80" i="249"/>
  <c r="F80" i="249"/>
  <c r="E80" i="249"/>
  <c r="D80" i="249"/>
  <c r="C80" i="249"/>
  <c r="B80" i="249"/>
  <c r="AC92" i="248"/>
  <c r="Z92" i="248"/>
  <c r="Y92" i="248"/>
  <c r="X92" i="248"/>
  <c r="W92" i="248"/>
  <c r="V92" i="248"/>
  <c r="U92" i="248"/>
  <c r="T92" i="248"/>
  <c r="S92" i="248"/>
  <c r="R92" i="248"/>
  <c r="Q92" i="248"/>
  <c r="P92" i="248"/>
  <c r="O92" i="248"/>
  <c r="N92" i="248"/>
  <c r="M92" i="248"/>
  <c r="L92" i="248"/>
  <c r="K92" i="248"/>
  <c r="J92" i="248"/>
  <c r="I92" i="248"/>
  <c r="H92" i="248"/>
  <c r="G92" i="248"/>
  <c r="F92" i="248"/>
  <c r="E92" i="248"/>
  <c r="D92" i="248"/>
  <c r="C92" i="248"/>
  <c r="B92" i="248"/>
  <c r="AA90" i="248"/>
  <c r="AC90" i="248" s="1"/>
  <c r="AD90" i="248" s="1"/>
  <c r="AA89" i="248"/>
  <c r="Z89" i="248"/>
  <c r="Y89" i="248"/>
  <c r="X89" i="248"/>
  <c r="W89" i="248"/>
  <c r="V89" i="248"/>
  <c r="U89" i="248"/>
  <c r="T89" i="248"/>
  <c r="S89" i="248"/>
  <c r="R89" i="248"/>
  <c r="Q89" i="248"/>
  <c r="P89" i="248"/>
  <c r="O89" i="248"/>
  <c r="N89" i="248"/>
  <c r="M89" i="248"/>
  <c r="L89" i="248"/>
  <c r="K89" i="248"/>
  <c r="J89" i="248"/>
  <c r="I89" i="248"/>
  <c r="H89" i="248"/>
  <c r="G89" i="248"/>
  <c r="F89" i="248"/>
  <c r="E89" i="248"/>
  <c r="D89" i="248"/>
  <c r="C89" i="248"/>
  <c r="B89" i="248"/>
  <c r="AA88" i="248"/>
  <c r="Z88" i="248"/>
  <c r="Y88" i="248"/>
  <c r="X88" i="248"/>
  <c r="W88" i="248"/>
  <c r="V88" i="248"/>
  <c r="U88" i="248"/>
  <c r="T88" i="248"/>
  <c r="S88" i="248"/>
  <c r="R88" i="248"/>
  <c r="Q88" i="248"/>
  <c r="P88" i="248"/>
  <c r="O88" i="248"/>
  <c r="N88" i="248"/>
  <c r="M88" i="248"/>
  <c r="L88" i="248"/>
  <c r="K88" i="248"/>
  <c r="J88" i="248"/>
  <c r="I88" i="248"/>
  <c r="H88" i="248"/>
  <c r="G88" i="248"/>
  <c r="F88" i="248"/>
  <c r="E88" i="248"/>
  <c r="D88" i="248"/>
  <c r="C88" i="248"/>
  <c r="B88" i="248"/>
  <c r="AA75" i="248" l="1"/>
  <c r="Z75" i="248"/>
  <c r="Y75" i="248"/>
  <c r="X75" i="248"/>
  <c r="W75" i="248"/>
  <c r="V75" i="248"/>
  <c r="U75" i="248"/>
  <c r="T75" i="248"/>
  <c r="S75" i="248"/>
  <c r="R75" i="248"/>
  <c r="Q75" i="248"/>
  <c r="P75" i="248"/>
  <c r="O75" i="248"/>
  <c r="N75" i="248"/>
  <c r="M75" i="248"/>
  <c r="L75" i="248"/>
  <c r="K75" i="248"/>
  <c r="J75" i="248"/>
  <c r="I75" i="248"/>
  <c r="H75" i="248"/>
  <c r="G75" i="248"/>
  <c r="F75" i="248"/>
  <c r="E75" i="248"/>
  <c r="D75" i="248"/>
  <c r="C75" i="248"/>
  <c r="B75" i="248"/>
  <c r="Z78" i="248"/>
  <c r="Y78" i="248"/>
  <c r="X78" i="248"/>
  <c r="W78" i="248"/>
  <c r="V78" i="248"/>
  <c r="U78" i="248"/>
  <c r="T78" i="248"/>
  <c r="S78" i="248"/>
  <c r="R78" i="248"/>
  <c r="Q78" i="248"/>
  <c r="P78" i="248"/>
  <c r="O78" i="248"/>
  <c r="N78" i="248"/>
  <c r="M78" i="248"/>
  <c r="L78" i="248"/>
  <c r="K78" i="248"/>
  <c r="J78" i="248"/>
  <c r="I78" i="248"/>
  <c r="H78" i="248"/>
  <c r="G78" i="248"/>
  <c r="F78" i="248"/>
  <c r="E78" i="248"/>
  <c r="D78" i="248"/>
  <c r="C78" i="248"/>
  <c r="B78" i="248"/>
  <c r="AC78" i="248"/>
  <c r="AA76" i="248"/>
  <c r="AC76" i="248" s="1"/>
  <c r="AD76" i="248" s="1"/>
  <c r="AA74" i="248"/>
  <c r="Z74" i="248"/>
  <c r="Y74" i="248"/>
  <c r="X74" i="248"/>
  <c r="W74" i="248"/>
  <c r="V74" i="248"/>
  <c r="U74" i="248"/>
  <c r="T74" i="248"/>
  <c r="S74" i="248"/>
  <c r="R74" i="248"/>
  <c r="Q74" i="248"/>
  <c r="P74" i="248"/>
  <c r="O74" i="248"/>
  <c r="N74" i="248"/>
  <c r="M74" i="248"/>
  <c r="L74" i="248"/>
  <c r="K74" i="248"/>
  <c r="J74" i="248"/>
  <c r="I74" i="248"/>
  <c r="H74" i="248"/>
  <c r="G74" i="248"/>
  <c r="F74" i="248"/>
  <c r="E74" i="248"/>
  <c r="D74" i="248"/>
  <c r="C74" i="248"/>
  <c r="B74" i="248"/>
  <c r="I71" i="251" l="1"/>
  <c r="F71" i="251"/>
  <c r="E71" i="251"/>
  <c r="D71" i="251"/>
  <c r="C71" i="251"/>
  <c r="B71" i="251"/>
  <c r="G69" i="251"/>
  <c r="I69" i="251" s="1"/>
  <c r="J69" i="251" s="1"/>
  <c r="G68" i="251"/>
  <c r="F68" i="251"/>
  <c r="E68" i="251"/>
  <c r="D68" i="251"/>
  <c r="C68" i="251"/>
  <c r="B68" i="251"/>
  <c r="G67" i="251"/>
  <c r="F67" i="251"/>
  <c r="E67" i="251"/>
  <c r="D67" i="251"/>
  <c r="C67" i="251"/>
  <c r="B67" i="251"/>
  <c r="I71" i="249"/>
  <c r="F71" i="249"/>
  <c r="E71" i="249"/>
  <c r="D71" i="249"/>
  <c r="C71" i="249"/>
  <c r="B71" i="249"/>
  <c r="G69" i="249"/>
  <c r="I69" i="249" s="1"/>
  <c r="J69" i="249" s="1"/>
  <c r="G68" i="249"/>
  <c r="F68" i="249"/>
  <c r="E68" i="249"/>
  <c r="D68" i="249"/>
  <c r="C68" i="249"/>
  <c r="B68" i="249"/>
  <c r="G67" i="249"/>
  <c r="F67" i="249"/>
  <c r="E67" i="249"/>
  <c r="D67" i="249"/>
  <c r="C67" i="249"/>
  <c r="B67" i="249"/>
  <c r="K78" i="250"/>
  <c r="H78" i="250"/>
  <c r="G78" i="250"/>
  <c r="F78" i="250"/>
  <c r="E78" i="250"/>
  <c r="D78" i="250"/>
  <c r="C78" i="250"/>
  <c r="B78" i="250"/>
  <c r="I76" i="250"/>
  <c r="K76" i="250" s="1"/>
  <c r="I75" i="250"/>
  <c r="H75" i="250"/>
  <c r="G75" i="250"/>
  <c r="F75" i="250"/>
  <c r="E75" i="250"/>
  <c r="D75" i="250"/>
  <c r="C75" i="250"/>
  <c r="B75" i="250"/>
  <c r="I74" i="250"/>
  <c r="H74" i="250"/>
  <c r="G74" i="250"/>
  <c r="F74" i="250"/>
  <c r="E74" i="250"/>
  <c r="D74" i="250"/>
  <c r="C74" i="250"/>
  <c r="B74" i="250"/>
  <c r="K64" i="250" l="1"/>
  <c r="Z64" i="248" l="1"/>
  <c r="Y64" i="248"/>
  <c r="X64" i="248"/>
  <c r="W64" i="248"/>
  <c r="V64" i="248"/>
  <c r="U64" i="248"/>
  <c r="T64" i="248"/>
  <c r="S64" i="248"/>
  <c r="R64" i="248"/>
  <c r="Q64" i="248"/>
  <c r="P64" i="248"/>
  <c r="O64" i="248"/>
  <c r="N64" i="248"/>
  <c r="M64" i="248"/>
  <c r="L64" i="248"/>
  <c r="K64" i="248"/>
  <c r="J64" i="248"/>
  <c r="I64" i="248"/>
  <c r="H64" i="248"/>
  <c r="G64" i="248"/>
  <c r="F64" i="248"/>
  <c r="E64" i="248"/>
  <c r="D64" i="248"/>
  <c r="C64" i="248"/>
  <c r="B64" i="248"/>
  <c r="AA61" i="248"/>
  <c r="Z61" i="248"/>
  <c r="Y61" i="248"/>
  <c r="X61" i="248"/>
  <c r="W61" i="248"/>
  <c r="V61" i="248"/>
  <c r="U61" i="248"/>
  <c r="T61" i="248"/>
  <c r="S61" i="248"/>
  <c r="R61" i="248"/>
  <c r="Q61" i="248"/>
  <c r="P61" i="248"/>
  <c r="O61" i="248"/>
  <c r="N61" i="248"/>
  <c r="M61" i="248"/>
  <c r="L61" i="248"/>
  <c r="K61" i="248"/>
  <c r="J61" i="248"/>
  <c r="I61" i="248"/>
  <c r="H61" i="248"/>
  <c r="G61" i="248"/>
  <c r="F61" i="248"/>
  <c r="E61" i="248"/>
  <c r="D61" i="248"/>
  <c r="C61" i="248"/>
  <c r="B61" i="248"/>
  <c r="X60" i="248" l="1"/>
  <c r="R60" i="248"/>
  <c r="G60" i="248"/>
  <c r="H60" i="248"/>
  <c r="I60" i="248"/>
  <c r="AC64" i="248"/>
  <c r="AA62" i="248"/>
  <c r="AA60" i="248"/>
  <c r="Z60" i="248"/>
  <c r="Y60" i="248"/>
  <c r="W60" i="248"/>
  <c r="V60" i="248"/>
  <c r="U60" i="248"/>
  <c r="T60" i="248"/>
  <c r="S60" i="248"/>
  <c r="Q60" i="248"/>
  <c r="P60" i="248"/>
  <c r="O60" i="248"/>
  <c r="N60" i="248"/>
  <c r="M60" i="248"/>
  <c r="L60" i="248"/>
  <c r="K60" i="248"/>
  <c r="J60" i="248"/>
  <c r="F60" i="248"/>
  <c r="E60" i="248"/>
  <c r="D60" i="248"/>
  <c r="C60" i="248"/>
  <c r="B60" i="248"/>
  <c r="I58" i="249"/>
  <c r="F58" i="249"/>
  <c r="E58" i="249"/>
  <c r="D58" i="249"/>
  <c r="C58" i="249"/>
  <c r="B58" i="249"/>
  <c r="G56" i="249"/>
  <c r="I56" i="249" s="1"/>
  <c r="J56" i="249" s="1"/>
  <c r="G55" i="249"/>
  <c r="F55" i="249"/>
  <c r="E55" i="249"/>
  <c r="D55" i="249"/>
  <c r="C55" i="249"/>
  <c r="B55" i="249"/>
  <c r="G54" i="249"/>
  <c r="F54" i="249"/>
  <c r="E54" i="249"/>
  <c r="D54" i="249"/>
  <c r="C54" i="249"/>
  <c r="B54" i="249"/>
  <c r="H64" i="250"/>
  <c r="G64" i="250"/>
  <c r="F64" i="250"/>
  <c r="E64" i="250"/>
  <c r="D64" i="250"/>
  <c r="C64" i="250"/>
  <c r="B64" i="250"/>
  <c r="I61" i="250"/>
  <c r="H61" i="250"/>
  <c r="G61" i="250"/>
  <c r="F61" i="250"/>
  <c r="E61" i="250"/>
  <c r="D61" i="250"/>
  <c r="C61" i="250"/>
  <c r="B61" i="250"/>
  <c r="I62" i="250"/>
  <c r="K62" i="250" s="1"/>
  <c r="I60" i="250"/>
  <c r="H60" i="250"/>
  <c r="G60" i="250"/>
  <c r="F60" i="250"/>
  <c r="E60" i="250"/>
  <c r="D60" i="250"/>
  <c r="C60" i="250"/>
  <c r="B60" i="250"/>
  <c r="I58" i="251"/>
  <c r="F58" i="251"/>
  <c r="E58" i="251"/>
  <c r="D58" i="251"/>
  <c r="C58" i="251"/>
  <c r="B58" i="251"/>
  <c r="G56" i="251"/>
  <c r="I56" i="251" s="1"/>
  <c r="J56" i="251" s="1"/>
  <c r="G55" i="251"/>
  <c r="F55" i="251"/>
  <c r="E55" i="251"/>
  <c r="D55" i="251"/>
  <c r="C55" i="251"/>
  <c r="B55" i="251"/>
  <c r="G54" i="251"/>
  <c r="F54" i="251"/>
  <c r="E54" i="251"/>
  <c r="D54" i="251"/>
  <c r="C54" i="251"/>
  <c r="B54" i="251"/>
  <c r="H50" i="250" l="1"/>
  <c r="G50" i="250"/>
  <c r="F50" i="250"/>
  <c r="E50" i="250"/>
  <c r="D50" i="250"/>
  <c r="C50" i="250"/>
  <c r="B50" i="250"/>
  <c r="I45" i="251" l="1"/>
  <c r="I32" i="251"/>
  <c r="K50" i="250"/>
  <c r="J34" i="250"/>
  <c r="I45" i="249"/>
  <c r="I32" i="249"/>
  <c r="X48" i="248"/>
  <c r="X34" i="248"/>
  <c r="I47" i="250" l="1"/>
  <c r="H47" i="250"/>
  <c r="G47" i="250"/>
  <c r="F47" i="250"/>
  <c r="E47" i="250"/>
  <c r="D47" i="250"/>
  <c r="C47" i="250"/>
  <c r="B47" i="250"/>
  <c r="F46" i="250"/>
  <c r="F45" i="251"/>
  <c r="E45" i="251"/>
  <c r="D45" i="251"/>
  <c r="C45" i="251"/>
  <c r="B45" i="251"/>
  <c r="G43" i="251"/>
  <c r="I43" i="251" s="1"/>
  <c r="J43" i="251" s="1"/>
  <c r="G42" i="251"/>
  <c r="F42" i="251"/>
  <c r="E42" i="251"/>
  <c r="D42" i="251"/>
  <c r="C42" i="251"/>
  <c r="B42" i="251"/>
  <c r="G41" i="251"/>
  <c r="F41" i="251"/>
  <c r="E41" i="251"/>
  <c r="D41" i="251"/>
  <c r="C41" i="251"/>
  <c r="B41" i="251"/>
  <c r="I48" i="250"/>
  <c r="I46" i="250"/>
  <c r="H46" i="250"/>
  <c r="G46" i="250"/>
  <c r="E46" i="250"/>
  <c r="D46" i="250"/>
  <c r="C46" i="250"/>
  <c r="B46" i="250"/>
  <c r="F45" i="249"/>
  <c r="E45" i="249"/>
  <c r="D45" i="249"/>
  <c r="C45" i="249"/>
  <c r="B45" i="249"/>
  <c r="G43" i="249"/>
  <c r="I43" i="249" s="1"/>
  <c r="J43" i="249" s="1"/>
  <c r="G42" i="249"/>
  <c r="F42" i="249"/>
  <c r="E42" i="249"/>
  <c r="D42" i="249"/>
  <c r="C42" i="249"/>
  <c r="B42" i="249"/>
  <c r="G41" i="249"/>
  <c r="F41" i="249"/>
  <c r="E41" i="249"/>
  <c r="D41" i="249"/>
  <c r="C41" i="249"/>
  <c r="B41" i="249"/>
  <c r="U48" i="248"/>
  <c r="T48" i="248"/>
  <c r="S48" i="248"/>
  <c r="O48" i="248"/>
  <c r="N48" i="248"/>
  <c r="M48" i="248"/>
  <c r="K48" i="248"/>
  <c r="J48" i="248"/>
  <c r="I48" i="248"/>
  <c r="H48" i="248"/>
  <c r="G48" i="248"/>
  <c r="F48" i="248"/>
  <c r="E48" i="248"/>
  <c r="D48" i="248"/>
  <c r="C48" i="248"/>
  <c r="B48" i="248"/>
  <c r="V46" i="248"/>
  <c r="V45" i="248"/>
  <c r="U45" i="248"/>
  <c r="T45" i="248"/>
  <c r="S45" i="248"/>
  <c r="R45" i="248"/>
  <c r="Q45" i="248"/>
  <c r="P45" i="248"/>
  <c r="O45" i="248"/>
  <c r="N45" i="248"/>
  <c r="M45" i="248"/>
  <c r="L45" i="248"/>
  <c r="K45" i="248"/>
  <c r="J45" i="248"/>
  <c r="I45" i="248"/>
  <c r="H45" i="248"/>
  <c r="G45" i="248"/>
  <c r="F45" i="248"/>
  <c r="E45" i="248"/>
  <c r="D45" i="248"/>
  <c r="C45" i="248"/>
  <c r="B45" i="248"/>
  <c r="V44" i="248"/>
  <c r="U44" i="248"/>
  <c r="T44" i="248"/>
  <c r="S44" i="248"/>
  <c r="R44" i="248"/>
  <c r="Q44" i="248"/>
  <c r="P44" i="248"/>
  <c r="O44" i="248"/>
  <c r="N44" i="248"/>
  <c r="M44" i="248"/>
  <c r="L44" i="248"/>
  <c r="K44" i="248"/>
  <c r="J44" i="248"/>
  <c r="I44" i="248"/>
  <c r="H44" i="248"/>
  <c r="G44" i="248"/>
  <c r="F44" i="248"/>
  <c r="E44" i="248"/>
  <c r="D44" i="248"/>
  <c r="C44" i="248"/>
  <c r="B44" i="248"/>
  <c r="AC62" i="248" l="1"/>
  <c r="AD62" i="248" s="1"/>
  <c r="R33" i="248"/>
  <c r="R48" i="248" s="1"/>
  <c r="Q33" i="248"/>
  <c r="Q48" i="248" s="1"/>
  <c r="P33" i="248"/>
  <c r="P48" i="248" s="1"/>
  <c r="L33" i="248"/>
  <c r="L48" i="248" s="1"/>
  <c r="F32" i="251" l="1"/>
  <c r="E32" i="251"/>
  <c r="D32" i="251"/>
  <c r="C32" i="251"/>
  <c r="B32" i="251"/>
  <c r="G29" i="251"/>
  <c r="F29" i="251"/>
  <c r="E29" i="251"/>
  <c r="D29" i="251"/>
  <c r="C29" i="251"/>
  <c r="B29" i="251"/>
  <c r="G30" i="251"/>
  <c r="I30" i="251" s="1"/>
  <c r="J30" i="251" s="1"/>
  <c r="G28" i="251"/>
  <c r="F28" i="251"/>
  <c r="E28" i="251"/>
  <c r="D28" i="251"/>
  <c r="C28" i="251"/>
  <c r="B28" i="251"/>
  <c r="G34" i="250"/>
  <c r="F34" i="250"/>
  <c r="E34" i="250"/>
  <c r="D34" i="250"/>
  <c r="C34" i="250"/>
  <c r="B34" i="250"/>
  <c r="H31" i="250"/>
  <c r="G31" i="250"/>
  <c r="F31" i="250"/>
  <c r="E31" i="250"/>
  <c r="D31" i="250"/>
  <c r="C31" i="250"/>
  <c r="B31" i="250"/>
  <c r="H32" i="250"/>
  <c r="H30" i="250"/>
  <c r="G30" i="250"/>
  <c r="F30" i="250"/>
  <c r="E30" i="250"/>
  <c r="D30" i="250"/>
  <c r="C30" i="250"/>
  <c r="B30" i="250"/>
  <c r="F32" i="249"/>
  <c r="E32" i="249"/>
  <c r="D32" i="249"/>
  <c r="C32" i="249"/>
  <c r="B32" i="249"/>
  <c r="I30" i="249"/>
  <c r="J30" i="249" s="1"/>
  <c r="G29" i="249"/>
  <c r="F29" i="249"/>
  <c r="E29" i="249"/>
  <c r="D29" i="249"/>
  <c r="C29" i="249"/>
  <c r="V31" i="248"/>
  <c r="U31" i="248"/>
  <c r="T31" i="248"/>
  <c r="S31" i="248"/>
  <c r="R31" i="248"/>
  <c r="Q31" i="248"/>
  <c r="P31" i="248"/>
  <c r="O31" i="248"/>
  <c r="N31" i="248"/>
  <c r="M31" i="248"/>
  <c r="L31" i="248"/>
  <c r="K31" i="248"/>
  <c r="J31" i="248"/>
  <c r="I31" i="248"/>
  <c r="H31" i="248"/>
  <c r="G31" i="248"/>
  <c r="F31" i="248"/>
  <c r="E31" i="248"/>
  <c r="D31" i="248"/>
  <c r="C31" i="248"/>
  <c r="B31" i="248"/>
  <c r="B29" i="249"/>
  <c r="G30" i="249"/>
  <c r="G28" i="249"/>
  <c r="F28" i="249"/>
  <c r="E28" i="249"/>
  <c r="D28" i="249"/>
  <c r="C28" i="249"/>
  <c r="B28" i="249"/>
  <c r="U34" i="248"/>
  <c r="T34" i="248"/>
  <c r="S34" i="248"/>
  <c r="R34" i="248"/>
  <c r="Q34" i="248"/>
  <c r="P34" i="248"/>
  <c r="O34" i="248"/>
  <c r="N34" i="248"/>
  <c r="M34" i="248"/>
  <c r="L34" i="248"/>
  <c r="K34" i="248"/>
  <c r="J34" i="248"/>
  <c r="I34" i="248"/>
  <c r="H34" i="248"/>
  <c r="G34" i="248"/>
  <c r="F34" i="248"/>
  <c r="E34" i="248"/>
  <c r="D34" i="248"/>
  <c r="C34" i="248"/>
  <c r="B34" i="248"/>
  <c r="V32" i="248"/>
  <c r="V30" i="248"/>
  <c r="U30" i="248"/>
  <c r="T30" i="248"/>
  <c r="S30" i="248"/>
  <c r="R30" i="248"/>
  <c r="Q30" i="248"/>
  <c r="P30" i="248"/>
  <c r="O30" i="248"/>
  <c r="N30" i="248"/>
  <c r="M30" i="248"/>
  <c r="L30" i="248"/>
  <c r="K30" i="248"/>
  <c r="J30" i="248"/>
  <c r="I30" i="248"/>
  <c r="H30" i="248"/>
  <c r="G30" i="248"/>
  <c r="F30" i="248"/>
  <c r="E30" i="248"/>
  <c r="D30" i="248"/>
  <c r="C30" i="248"/>
  <c r="B30" i="248"/>
  <c r="X46" i="248" l="1"/>
  <c r="Y46" i="248" s="1"/>
  <c r="K48" i="250"/>
  <c r="L48" i="250" s="1"/>
  <c r="T20" i="248"/>
  <c r="S20" i="248"/>
  <c r="N20" i="248"/>
  <c r="N17" i="248"/>
  <c r="N16" i="248"/>
  <c r="T17" i="248"/>
  <c r="T16" i="248"/>
  <c r="S17" i="248"/>
  <c r="S16" i="248"/>
  <c r="V18" i="248" l="1"/>
  <c r="X32" i="248" s="1"/>
  <c r="Y32" i="248" s="1"/>
  <c r="J20" i="248" l="1"/>
  <c r="I20" i="248"/>
  <c r="H20" i="248"/>
  <c r="G20" i="248"/>
  <c r="F20" i="248"/>
  <c r="E20" i="248"/>
  <c r="D20" i="248"/>
  <c r="C20" i="248"/>
  <c r="B20" i="248"/>
  <c r="J17" i="248"/>
  <c r="I17" i="248"/>
  <c r="H17" i="248"/>
  <c r="G17" i="248"/>
  <c r="F17" i="248"/>
  <c r="E17" i="248"/>
  <c r="D17" i="248"/>
  <c r="C17" i="248"/>
  <c r="B17" i="248"/>
  <c r="J16" i="248"/>
  <c r="I16" i="248"/>
  <c r="H16" i="248"/>
  <c r="G16" i="248"/>
  <c r="F16" i="248"/>
  <c r="E16" i="248"/>
  <c r="D16" i="248"/>
  <c r="C16" i="248"/>
  <c r="B16" i="248"/>
  <c r="F16" i="250" l="1"/>
  <c r="F17" i="250"/>
  <c r="F20" i="250"/>
  <c r="F19" i="249"/>
  <c r="F19" i="251" l="1"/>
  <c r="F15" i="249"/>
  <c r="F16" i="249"/>
  <c r="F15" i="251"/>
  <c r="F16" i="251"/>
  <c r="E19" i="251"/>
  <c r="D19" i="251"/>
  <c r="C19" i="251"/>
  <c r="B19" i="251"/>
  <c r="G17" i="251"/>
  <c r="I17" i="251" s="1"/>
  <c r="J17" i="251" s="1"/>
  <c r="G16" i="251"/>
  <c r="E16" i="251"/>
  <c r="D16" i="251"/>
  <c r="C16" i="251"/>
  <c r="B16" i="251"/>
  <c r="G15" i="251"/>
  <c r="E15" i="251"/>
  <c r="D15" i="251"/>
  <c r="C15" i="251"/>
  <c r="B15" i="251"/>
  <c r="E16" i="250"/>
  <c r="E17" i="250"/>
  <c r="E20" i="250"/>
  <c r="Q16" i="248" l="1"/>
  <c r="R16" i="248"/>
  <c r="Q17" i="248"/>
  <c r="R17" i="248"/>
  <c r="Q20" i="248"/>
  <c r="R20" i="248"/>
  <c r="U20" i="248" l="1"/>
  <c r="P20" i="248"/>
  <c r="O20" i="248"/>
  <c r="H17" i="250" l="1"/>
  <c r="G17" i="250"/>
  <c r="D17" i="250"/>
  <c r="C17" i="250"/>
  <c r="V17" i="248"/>
  <c r="U17" i="248"/>
  <c r="P17" i="248"/>
  <c r="O17" i="248"/>
  <c r="M17" i="248"/>
  <c r="C20" i="250"/>
  <c r="C16" i="250"/>
  <c r="E19" i="249" l="1"/>
  <c r="M20" i="248"/>
  <c r="M16" i="248"/>
  <c r="U16" i="248" l="1"/>
  <c r="P16" i="248"/>
  <c r="L16" i="248"/>
  <c r="L17" i="248"/>
  <c r="L20" i="248"/>
  <c r="H16" i="250" l="1"/>
  <c r="G16" i="250"/>
  <c r="D16" i="250"/>
  <c r="B16" i="250"/>
  <c r="G15" i="249"/>
  <c r="E15" i="249"/>
  <c r="D15" i="249"/>
  <c r="C15" i="249"/>
  <c r="B15" i="249"/>
  <c r="V16" i="248"/>
  <c r="O16" i="248"/>
  <c r="K16" i="248"/>
  <c r="E16" i="249"/>
  <c r="K20" i="248" l="1"/>
  <c r="X18" i="248" l="1"/>
  <c r="Y18" i="248" s="1"/>
  <c r="K17" i="248"/>
  <c r="C19" i="249"/>
  <c r="D19" i="249"/>
  <c r="B19" i="249"/>
  <c r="C16" i="249"/>
  <c r="D16" i="249"/>
  <c r="G16" i="249"/>
  <c r="B16" i="249"/>
  <c r="D20" i="250"/>
  <c r="G20" i="250"/>
  <c r="B20" i="250"/>
  <c r="B17" i="250"/>
  <c r="H18" i="250"/>
  <c r="G17" i="249"/>
  <c r="I17" i="249" s="1"/>
  <c r="J17" i="249" s="1"/>
  <c r="B3" i="238"/>
  <c r="B4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B3" i="240"/>
  <c r="D3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D3" i="239" s="1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 s="1"/>
  <c r="G5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D3" i="237" s="1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G4" i="237" s="1"/>
  <c r="G5" i="237" s="1"/>
  <c r="H42" i="236"/>
  <c r="I30" i="236"/>
  <c r="G18" i="236"/>
  <c r="Y5" i="236"/>
  <c r="X5" i="236"/>
  <c r="Z5" i="236" s="1"/>
  <c r="H42" i="235"/>
  <c r="I30" i="235"/>
  <c r="G18" i="235"/>
  <c r="Y5" i="235"/>
  <c r="X5" i="235"/>
  <c r="H42" i="234"/>
  <c r="I30" i="234"/>
  <c r="G18" i="234"/>
  <c r="Y5" i="234"/>
  <c r="X5" i="234"/>
  <c r="G18" i="233"/>
  <c r="H42" i="233"/>
  <c r="H30" i="233"/>
  <c r="V5" i="233"/>
  <c r="U5" i="233"/>
  <c r="J18" i="250" l="1"/>
  <c r="K18" i="250" s="1"/>
  <c r="J32" i="250"/>
  <c r="K32" i="250" s="1"/>
  <c r="B4" i="239"/>
  <c r="D4" i="239" s="1"/>
  <c r="D3" i="238"/>
  <c r="B4" i="240"/>
  <c r="D4" i="240" s="1"/>
  <c r="H3" i="238"/>
  <c r="G4" i="239"/>
  <c r="G5" i="239" s="1"/>
  <c r="G6" i="239" s="1"/>
  <c r="H3" i="237"/>
  <c r="Z5" i="235"/>
  <c r="B5" i="239"/>
  <c r="B6" i="239" s="1"/>
  <c r="B7" i="239" s="1"/>
  <c r="D7" i="239" s="1"/>
  <c r="B4" i="237"/>
  <c r="H4" i="237"/>
  <c r="W5" i="233"/>
  <c r="B5" i="240"/>
  <c r="B6" i="240" s="1"/>
  <c r="Z5" i="234"/>
  <c r="H5" i="238"/>
  <c r="G6" i="238"/>
  <c r="G4" i="240"/>
  <c r="H3" i="240"/>
  <c r="B5" i="238"/>
  <c r="D4" i="238"/>
  <c r="H4" i="238"/>
  <c r="G6" i="237"/>
  <c r="H5" i="237"/>
  <c r="H4" i="239"/>
  <c r="H5" i="239"/>
  <c r="D6" i="239" l="1"/>
  <c r="B8" i="239"/>
  <c r="D8" i="239" s="1"/>
  <c r="B5" i="237"/>
  <c r="D4" i="237"/>
  <c r="D5" i="239"/>
  <c r="D5" i="240"/>
  <c r="G7" i="237"/>
  <c r="H6" i="237"/>
  <c r="B6" i="238"/>
  <c r="D5" i="238"/>
  <c r="B7" i="240"/>
  <c r="D6" i="240"/>
  <c r="G5" i="240"/>
  <c r="H4" i="240"/>
  <c r="H6" i="238"/>
  <c r="G7" i="238"/>
  <c r="G7" i="239"/>
  <c r="H6" i="239"/>
  <c r="B9" i="239" l="1"/>
  <c r="B10" i="239" s="1"/>
  <c r="D5" i="237"/>
  <c r="B6" i="237"/>
  <c r="G8" i="239"/>
  <c r="H7" i="239"/>
  <c r="D7" i="240"/>
  <c r="B8" i="240"/>
  <c r="G8" i="238"/>
  <c r="H7" i="238"/>
  <c r="B7" i="238"/>
  <c r="D6" i="238"/>
  <c r="H5" i="240"/>
  <c r="G6" i="240"/>
  <c r="H7" i="237"/>
  <c r="G8" i="237"/>
  <c r="D9" i="239" l="1"/>
  <c r="D6" i="237"/>
  <c r="B7" i="237"/>
  <c r="H8" i="237"/>
  <c r="G9" i="237"/>
  <c r="D8" i="240"/>
  <c r="B9" i="240"/>
  <c r="B11" i="239"/>
  <c r="D10" i="239"/>
  <c r="G7" i="240"/>
  <c r="H6" i="240"/>
  <c r="B8" i="238"/>
  <c r="D7" i="238"/>
  <c r="H8" i="239"/>
  <c r="G9" i="239"/>
  <c r="G9" i="238"/>
  <c r="H8" i="238"/>
  <c r="B8" i="237" l="1"/>
  <c r="D7" i="237"/>
  <c r="H9" i="238"/>
  <c r="G10" i="238"/>
  <c r="D11" i="239"/>
  <c r="B12" i="239"/>
  <c r="H9" i="239"/>
  <c r="G10" i="239"/>
  <c r="G10" i="237"/>
  <c r="H9" i="237"/>
  <c r="G8" i="240"/>
  <c r="H7" i="240"/>
  <c r="B10" i="240"/>
  <c r="D9" i="240"/>
  <c r="B9" i="238"/>
  <c r="D8" i="238"/>
  <c r="D8" i="237" l="1"/>
  <c r="B9" i="237"/>
  <c r="B10" i="238"/>
  <c r="D9" i="238"/>
  <c r="B13" i="239"/>
  <c r="D12" i="239"/>
  <c r="G11" i="239"/>
  <c r="H10" i="239"/>
  <c r="G11" i="238"/>
  <c r="H10" i="238"/>
  <c r="D10" i="240"/>
  <c r="B11" i="240"/>
  <c r="H8" i="240"/>
  <c r="G9" i="240"/>
  <c r="H10" i="237"/>
  <c r="G11" i="237"/>
  <c r="B10" i="237" l="1"/>
  <c r="D9" i="237"/>
  <c r="H11" i="238"/>
  <c r="G12" i="238"/>
  <c r="H11" i="237"/>
  <c r="G12" i="237"/>
  <c r="G12" i="239"/>
  <c r="H11" i="239"/>
  <c r="G10" i="240"/>
  <c r="H9" i="240"/>
  <c r="B14" i="239"/>
  <c r="D13" i="239"/>
  <c r="D11" i="240"/>
  <c r="B12" i="240"/>
  <c r="D10" i="238"/>
  <c r="B11" i="238"/>
  <c r="D10" i="237" l="1"/>
  <c r="B11" i="237"/>
  <c r="G13" i="237"/>
  <c r="H12" i="237"/>
  <c r="G13" i="238"/>
  <c r="H12" i="238"/>
  <c r="B12" i="238"/>
  <c r="D11" i="238"/>
  <c r="B13" i="240"/>
  <c r="D12" i="240"/>
  <c r="H12" i="239"/>
  <c r="G13" i="239"/>
  <c r="D14" i="239"/>
  <c r="B15" i="239"/>
  <c r="G11" i="240"/>
  <c r="H10" i="240"/>
  <c r="D11" i="237" l="1"/>
  <c r="B12" i="237"/>
  <c r="D15" i="239"/>
  <c r="B16" i="239"/>
  <c r="B13" i="238"/>
  <c r="D12" i="238"/>
  <c r="G14" i="237"/>
  <c r="H13" i="237"/>
  <c r="H11" i="240"/>
  <c r="G12" i="240"/>
  <c r="H13" i="238"/>
  <c r="G14" i="238"/>
  <c r="H13" i="239"/>
  <c r="G14" i="239"/>
  <c r="D13" i="240"/>
  <c r="B14" i="240"/>
  <c r="D12" i="237" l="1"/>
  <c r="B13" i="237"/>
  <c r="D14" i="240"/>
  <c r="B15" i="240"/>
  <c r="D13" i="238"/>
  <c r="B14" i="238"/>
  <c r="G15" i="237"/>
  <c r="H14" i="237"/>
  <c r="D16" i="239"/>
  <c r="B17" i="239"/>
  <c r="G15" i="239"/>
  <c r="H14" i="239"/>
  <c r="G15" i="238"/>
  <c r="H14" i="238"/>
  <c r="H12" i="240"/>
  <c r="G13" i="240"/>
  <c r="D13" i="237" l="1"/>
  <c r="B14" i="237"/>
  <c r="H15" i="238"/>
  <c r="G16" i="238"/>
  <c r="G16" i="237"/>
  <c r="H15" i="237"/>
  <c r="B15" i="238"/>
  <c r="D14" i="238"/>
  <c r="D17" i="239"/>
  <c r="B18" i="239"/>
  <c r="B16" i="240"/>
  <c r="D15" i="240"/>
  <c r="H13" i="240"/>
  <c r="G14" i="240"/>
  <c r="G16" i="239"/>
  <c r="H15" i="239"/>
  <c r="B15" i="237" l="1"/>
  <c r="D14" i="237"/>
  <c r="G17" i="237"/>
  <c r="H16" i="237"/>
  <c r="H16" i="239"/>
  <c r="G17" i="239"/>
  <c r="D16" i="240"/>
  <c r="B17" i="240"/>
  <c r="D15" i="238"/>
  <c r="B16" i="238"/>
  <c r="B19" i="239"/>
  <c r="D18" i="239"/>
  <c r="G17" i="238"/>
  <c r="H16" i="238"/>
  <c r="G15" i="240"/>
  <c r="H14" i="240"/>
  <c r="B16" i="237" l="1"/>
  <c r="D15" i="237"/>
  <c r="G16" i="240"/>
  <c r="H15" i="240"/>
  <c r="B18" i="240"/>
  <c r="D17" i="240"/>
  <c r="H17" i="238"/>
  <c r="G18" i="238"/>
  <c r="D19" i="239"/>
  <c r="B20" i="239"/>
  <c r="D16" i="238"/>
  <c r="B17" i="238"/>
  <c r="H17" i="239"/>
  <c r="G18" i="239"/>
  <c r="H17" i="237"/>
  <c r="G18" i="237"/>
  <c r="D16" i="237" l="1"/>
  <c r="B17" i="237"/>
  <c r="H18" i="237"/>
  <c r="G19" i="237"/>
  <c r="D20" i="239"/>
  <c r="B21" i="239"/>
  <c r="G19" i="239"/>
  <c r="H18" i="239"/>
  <c r="H18" i="238"/>
  <c r="G19" i="238"/>
  <c r="B18" i="238"/>
  <c r="D17" i="238"/>
  <c r="B19" i="240"/>
  <c r="D18" i="240"/>
  <c r="H16" i="240"/>
  <c r="G17" i="240"/>
  <c r="D17" i="237" l="1"/>
  <c r="B18" i="237"/>
  <c r="G20" i="239"/>
  <c r="H19" i="239"/>
  <c r="G20" i="237"/>
  <c r="H19" i="237"/>
  <c r="H17" i="240"/>
  <c r="G18" i="240"/>
  <c r="B20" i="240"/>
  <c r="D19" i="240"/>
  <c r="B22" i="239"/>
  <c r="D21" i="239"/>
  <c r="B19" i="238"/>
  <c r="D18" i="238"/>
  <c r="G20" i="238"/>
  <c r="H19" i="238"/>
  <c r="D18" i="237" l="1"/>
  <c r="B19" i="237"/>
  <c r="G19" i="240"/>
  <c r="H18" i="240"/>
  <c r="H20" i="239"/>
  <c r="G21" i="239"/>
  <c r="G21" i="237"/>
  <c r="H20" i="237"/>
  <c r="G21" i="238"/>
  <c r="H20" i="238"/>
  <c r="D19" i="238"/>
  <c r="B20" i="238"/>
  <c r="D22" i="239"/>
  <c r="B23" i="239"/>
  <c r="B21" i="240"/>
  <c r="D20" i="240"/>
  <c r="D19" i="237" l="1"/>
  <c r="B20" i="237"/>
  <c r="H21" i="239"/>
  <c r="G22" i="239"/>
  <c r="H21" i="238"/>
  <c r="G22" i="238"/>
  <c r="D21" i="240"/>
  <c r="B22" i="240"/>
  <c r="D23" i="239"/>
  <c r="B24" i="239"/>
  <c r="B21" i="238"/>
  <c r="D20" i="238"/>
  <c r="G22" i="237"/>
  <c r="H21" i="237"/>
  <c r="G20" i="240"/>
  <c r="H19" i="240"/>
  <c r="B21" i="237" l="1"/>
  <c r="D20" i="237"/>
  <c r="B23" i="240"/>
  <c r="D22" i="240"/>
  <c r="G23" i="238"/>
  <c r="H22" i="238"/>
  <c r="B22" i="238"/>
  <c r="D21" i="238"/>
  <c r="G21" i="240"/>
  <c r="H20" i="240"/>
  <c r="B25" i="239"/>
  <c r="D24" i="239"/>
  <c r="H22" i="239"/>
  <c r="G23" i="239"/>
  <c r="G23" i="237"/>
  <c r="H22" i="237"/>
  <c r="D21" i="237" l="1"/>
  <c r="B22" i="237"/>
  <c r="G24" i="237"/>
  <c r="H23" i="237"/>
  <c r="H23" i="239"/>
  <c r="G24" i="239"/>
  <c r="B23" i="238"/>
  <c r="D22" i="238"/>
  <c r="G24" i="238"/>
  <c r="H23" i="238"/>
  <c r="B26" i="239"/>
  <c r="D26" i="239" s="1"/>
  <c r="D25" i="239"/>
  <c r="G22" i="240"/>
  <c r="H21" i="240"/>
  <c r="B24" i="240"/>
  <c r="D23" i="240"/>
  <c r="D22" i="237" l="1"/>
  <c r="B23" i="237"/>
  <c r="H24" i="238"/>
  <c r="G25" i="238"/>
  <c r="H24" i="239"/>
  <c r="G25" i="239"/>
  <c r="B25" i="240"/>
  <c r="D24" i="240"/>
  <c r="H22" i="240"/>
  <c r="G23" i="240"/>
  <c r="D23" i="238"/>
  <c r="B24" i="238"/>
  <c r="G25" i="237"/>
  <c r="H24" i="237"/>
  <c r="B24" i="237" l="1"/>
  <c r="D23" i="237"/>
  <c r="H25" i="239"/>
  <c r="G26" i="239"/>
  <c r="H26" i="239" s="1"/>
  <c r="G26" i="237"/>
  <c r="H26" i="237" s="1"/>
  <c r="H25" i="237"/>
  <c r="G24" i="240"/>
  <c r="H23" i="240"/>
  <c r="D25" i="240"/>
  <c r="B26" i="240"/>
  <c r="D26" i="240" s="1"/>
  <c r="G26" i="238"/>
  <c r="H26" i="238" s="1"/>
  <c r="H25" i="238"/>
  <c r="B25" i="238"/>
  <c r="D24" i="238"/>
  <c r="B25" i="237" l="1"/>
  <c r="D24" i="237"/>
  <c r="G25" i="240"/>
  <c r="H24" i="240"/>
  <c r="D25" i="238"/>
  <c r="B26" i="238"/>
  <c r="D26" i="238" s="1"/>
  <c r="D25" i="237" l="1"/>
  <c r="B26" i="237"/>
  <c r="D26" i="237" s="1"/>
  <c r="G26" i="240"/>
  <c r="H26" i="240" s="1"/>
  <c r="H25" i="240"/>
</calcChain>
</file>

<file path=xl/sharedStrings.xml><?xml version="1.0" encoding="utf-8"?>
<sst xmlns="http://schemas.openxmlformats.org/spreadsheetml/2006/main" count="854" uniqueCount="89">
  <si>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</si>
  <si>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</si>
  <si>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</si>
  <si>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</si>
  <si>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</si>
  <si>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</si>
  <si>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</si>
  <si>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</si>
  <si>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</si>
  <si>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</si>
  <si>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</si>
  <si>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</si>
  <si>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</si>
  <si>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</si>
  <si>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</si>
  <si>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</si>
  <si>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</si>
  <si>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</si>
  <si>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</si>
  <si>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</si>
  <si>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</si>
  <si>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</si>
  <si>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SEMANA 1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</si>
  <si>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</si>
  <si>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</si>
  <si>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</si>
  <si>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</si>
  <si>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</si>
  <si>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</si>
  <si>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</si>
  <si>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</si>
  <si>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</si>
  <si>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</si>
  <si>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</si>
  <si>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</si>
  <si>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</si>
  <si>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</si>
  <si>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</si>
  <si>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</si>
  <si>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</si>
  <si>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</si>
  <si>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</si>
  <si>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</si>
  <si>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</si>
  <si>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</si>
  <si>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</si>
  <si>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</si>
  <si>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</si>
  <si>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</si>
  <si>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</si>
  <si>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</si>
  <si>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</si>
  <si>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</si>
  <si>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</si>
  <si>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</si>
  <si>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</si>
  <si>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</si>
  <si>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</si>
  <si>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</si>
  <si>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</si>
  <si>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</si>
  <si>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</si>
  <si>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</si>
  <si>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CASETA D</t>
  </si>
  <si>
    <t>CASETA E</t>
  </si>
  <si>
    <t>CASETA C</t>
  </si>
  <si>
    <t>Semana 2</t>
  </si>
  <si>
    <t>contar</t>
  </si>
  <si>
    <t>Esta semana realizo un grading con el personal de mi granja a esta cepa</t>
  </si>
  <si>
    <t>Muy mala uniformidad.</t>
  </si>
  <si>
    <t>Semana 3</t>
  </si>
  <si>
    <t>Se realizo grading el dia 19 de agosto</t>
  </si>
  <si>
    <t>Todas las casetas ya tienen la cortina negra que va colgada en el lateral, esta semana iniciamos a colocar la que va pegada a la cortina blanca.</t>
  </si>
  <si>
    <t>Ya se ingresaron percheros de nidos a los corrales</t>
  </si>
  <si>
    <t xml:space="preserve">Aplica para cepa 4 también </t>
  </si>
  <si>
    <t>Peso estándar</t>
  </si>
  <si>
    <t>Consumo 1ra Sem</t>
  </si>
  <si>
    <t>Revisar conteos, densidades, etc. en estos corrales con uniformidades tan bajas</t>
  </si>
  <si>
    <t>Por que será que en la caseta C se ve que el peso se acerca al estándar y en la D y E hay incremento en la diferencia de peso???</t>
  </si>
  <si>
    <t>Esta semana iniciamos grading, iniciare con cepa 9 debido a que esta semana le hicimos a la cepa 4</t>
  </si>
  <si>
    <t>Semana 4</t>
  </si>
  <si>
    <t>A los corrales 5-6-7 les hago 0,5 grs mas de incremento por la perdida en diferencia de peso de mas de 10 puntos</t>
  </si>
  <si>
    <t>Semana 5</t>
  </si>
  <si>
    <t>Selección genética</t>
  </si>
  <si>
    <t>Mala uniformidad en términos generales</t>
  </si>
  <si>
    <t>Semana 6</t>
  </si>
  <si>
    <t>Semana 7</t>
  </si>
  <si>
    <t>Caseta D y E grading esta semana</t>
  </si>
  <si>
    <t>Grading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</si>
</sst>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0.0%"/>
    <numFmt numFmtId="166" formatCode="_-* #,##0.00\ [$€]_-;\-* #,##0.00\ [$€]_-;_-* &quot;-&quot;??\ [$€]_-;_-@_-"/>
  </numFmts>
  <fonts count="29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0.499984740745262"/>
        <bgColor indexed="64"/>
      </patternFill>
    </fill>
  </fills>
  <borders count="62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</borders>
  <cellStyleXfs count="492">
    <xf numFmtId="0" fontId="0" fillId="0" borderId="0"/>
    <xf numFmtId="166" fontId="2" fillId="0" borderId="0" applyFont="0" applyFill="0" applyBorder="0" applyAlignment="0" applyProtection="0"/>
    <xf numFmtId="0" fontId="5" fillId="0" borderId="0"/>
    <xf numFmtId="9" fontId="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9" fontId="2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1" fillId="0" borderId="0"/>
  </cellStyleXfs>
  <cellXfs count="440">
    <xf numFmtId="0" fontId="0" fillId="0" borderId="0" xfId="0"/>
    <xf numFmtId="0" fontId="3" fillId="0" borderId="0" xfId="0" applyFont="1"/>
    <xf numFmtId="0" fontId="4" fillId="0" borderId="0" xfId="0" applyFont="1" applyBorder="1"/>
    <xf numFmtId="0" fontId="5" fillId="2" borderId="0" xfId="0" applyFont="1" applyFill="1" applyBorder="1" applyAlignment="1">
      <alignment horizontal="center"/>
    </xf>
    <xf numFmtId="0" fontId="0" fillId="0" borderId="0" xfId="0" applyBorder="1"/>
    <xf numFmtId="0" fontId="4" fillId="0" borderId="0" xfId="0" applyFont="1" applyBorder="1" applyAlignment="1">
      <alignment horizontal="center"/>
    </xf>
    <xf numFmtId="0" fontId="3" fillId="0" borderId="0" xfId="0" applyFont="1" applyBorder="1"/>
    <xf numFmtId="0" fontId="6" fillId="0" borderId="1" xfId="0" applyFont="1" applyBorder="1" applyAlignment="1">
      <alignment horizontal="center"/>
    </xf>
    <xf numFmtId="0" fontId="5" fillId="0" borderId="0" xfId="0" applyFont="1"/>
    <xf numFmtId="0" fontId="5" fillId="0" borderId="0" xfId="0" applyFont="1" applyBorder="1"/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10" fontId="5" fillId="0" borderId="6" xfId="3" applyNumberFormat="1" applyFont="1" applyBorder="1" applyAlignment="1">
      <alignment horizontal="center"/>
    </xf>
    <xf numFmtId="10" fontId="5" fillId="0" borderId="5" xfId="3" applyNumberFormat="1" applyFont="1" applyBorder="1" applyAlignment="1">
      <alignment horizontal="center"/>
    </xf>
    <xf numFmtId="2" fontId="5" fillId="0" borderId="5" xfId="0" applyNumberFormat="1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2" fontId="5" fillId="0" borderId="8" xfId="0" applyNumberFormat="1" applyFont="1" applyBorder="1" applyAlignment="1">
      <alignment horizontal="center"/>
    </xf>
    <xf numFmtId="10" fontId="5" fillId="0" borderId="5" xfId="0" applyNumberFormat="1" applyFont="1" applyBorder="1" applyAlignment="1">
      <alignment horizontal="center"/>
    </xf>
    <xf numFmtId="164" fontId="5" fillId="0" borderId="5" xfId="0" applyNumberFormat="1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2" fontId="5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6" fillId="0" borderId="0" xfId="0" applyFont="1" applyBorder="1" applyAlignment="1">
      <alignment horizontal="center"/>
    </xf>
    <xf numFmtId="10" fontId="5" fillId="0" borderId="0" xfId="3" applyNumberFormat="1" applyFont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2" fontId="8" fillId="0" borderId="5" xfId="0" applyNumberFormat="1" applyFont="1" applyBorder="1" applyAlignment="1">
      <alignment horizontal="center"/>
    </xf>
    <xf numFmtId="10" fontId="8" fillId="0" borderId="5" xfId="0" applyNumberFormat="1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10" fontId="3" fillId="0" borderId="6" xfId="3" applyNumberFormat="1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10" fontId="3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5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2" fillId="0" borderId="5" xfId="3" applyNumberFormat="1" applyFont="1" applyBorder="1" applyAlignment="1">
      <alignment horizontal="center"/>
    </xf>
    <xf numFmtId="4" fontId="8" fillId="0" borderId="5" xfId="3" applyNumberFormat="1" applyFont="1" applyBorder="1" applyAlignment="1">
      <alignment horizontal="center"/>
    </xf>
    <xf numFmtId="4" fontId="5" fillId="0" borderId="5" xfId="0" applyNumberFormat="1" applyFont="1" applyBorder="1" applyAlignment="1">
      <alignment horizontal="center"/>
    </xf>
    <xf numFmtId="1" fontId="5" fillId="0" borderId="5" xfId="3" applyNumberFormat="1" applyFont="1" applyBorder="1" applyAlignment="1">
      <alignment horizontal="center"/>
    </xf>
    <xf numFmtId="2" fontId="5" fillId="2" borderId="13" xfId="0" applyNumberFormat="1" applyFont="1" applyFill="1" applyBorder="1" applyAlignment="1">
      <alignment horizontal="center"/>
    </xf>
    <xf numFmtId="2" fontId="5" fillId="2" borderId="14" xfId="0" applyNumberFormat="1" applyFont="1" applyFill="1" applyBorder="1" applyAlignment="1">
      <alignment horizontal="center"/>
    </xf>
    <xf numFmtId="164" fontId="5" fillId="2" borderId="5" xfId="0" applyNumberFormat="1" applyFont="1" applyFill="1" applyBorder="1" applyAlignment="1">
      <alignment horizontal="center"/>
    </xf>
    <xf numFmtId="164" fontId="5" fillId="2" borderId="8" xfId="0" applyNumberFormat="1" applyFont="1" applyFill="1" applyBorder="1" applyAlignment="1">
      <alignment horizontal="center"/>
    </xf>
    <xf numFmtId="2" fontId="5" fillId="2" borderId="9" xfId="0" applyNumberFormat="1" applyFont="1" applyFill="1" applyBorder="1" applyAlignment="1">
      <alignment horizontal="center"/>
    </xf>
    <xf numFmtId="2" fontId="5" fillId="2" borderId="5" xfId="0" applyNumberFormat="1" applyFont="1" applyFill="1" applyBorder="1" applyAlignment="1">
      <alignment horizontal="center"/>
    </xf>
    <xf numFmtId="10" fontId="5" fillId="2" borderId="5" xfId="0" applyNumberFormat="1" applyFont="1" applyFill="1" applyBorder="1" applyAlignment="1">
      <alignment horizontal="center"/>
    </xf>
    <xf numFmtId="10" fontId="5" fillId="2" borderId="8" xfId="0" applyNumberFormat="1" applyFont="1" applyFill="1" applyBorder="1" applyAlignment="1">
      <alignment horizontal="center"/>
    </xf>
    <xf numFmtId="10" fontId="5" fillId="2" borderId="9" xfId="3" applyNumberFormat="1" applyFont="1" applyFill="1" applyBorder="1" applyAlignment="1">
      <alignment horizontal="center"/>
    </xf>
    <xf numFmtId="2" fontId="5" fillId="2" borderId="8" xfId="0" applyNumberFormat="1" applyFont="1" applyFill="1" applyBorder="1" applyAlignment="1">
      <alignment horizontal="center"/>
    </xf>
    <xf numFmtId="10" fontId="3" fillId="2" borderId="6" xfId="3" applyNumberFormat="1" applyFont="1" applyFill="1" applyBorder="1" applyAlignment="1">
      <alignment horizontal="center"/>
    </xf>
    <xf numFmtId="10" fontId="3" fillId="2" borderId="7" xfId="3" applyNumberFormat="1" applyFont="1" applyFill="1" applyBorder="1" applyAlignment="1">
      <alignment horizontal="center"/>
    </xf>
    <xf numFmtId="10" fontId="5" fillId="2" borderId="6" xfId="3" applyNumberFormat="1" applyFont="1" applyFill="1" applyBorder="1" applyAlignment="1">
      <alignment horizontal="center"/>
    </xf>
    <xf numFmtId="10" fontId="5" fillId="2" borderId="7" xfId="3" applyNumberFormat="1" applyFont="1" applyFill="1" applyBorder="1" applyAlignment="1">
      <alignment horizontal="center"/>
    </xf>
    <xf numFmtId="2" fontId="5" fillId="0" borderId="0" xfId="0" applyNumberFormat="1" applyFont="1" applyBorder="1"/>
    <xf numFmtId="10" fontId="5" fillId="2" borderId="5" xfId="3" applyNumberFormat="1" applyFont="1" applyFill="1" applyBorder="1" applyAlignment="1">
      <alignment horizontal="center"/>
    </xf>
    <xf numFmtId="0" fontId="6" fillId="0" borderId="15" xfId="0" applyFont="1" applyBorder="1" applyAlignment="1">
      <alignment horizontal="center"/>
    </xf>
    <xf numFmtId="164" fontId="3" fillId="2" borderId="5" xfId="0" applyNumberFormat="1" applyFont="1" applyFill="1" applyBorder="1" applyAlignment="1">
      <alignment horizontal="center"/>
    </xf>
    <xf numFmtId="10" fontId="3" fillId="2" borderId="16" xfId="3" applyNumberFormat="1" applyFont="1" applyFill="1" applyBorder="1" applyAlignment="1">
      <alignment horizontal="center"/>
    </xf>
    <xf numFmtId="1" fontId="13" fillId="0" borderId="0" xfId="0" applyNumberFormat="1" applyFont="1" applyBorder="1"/>
    <xf numFmtId="3" fontId="5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5" fillId="0" borderId="2" xfId="0" applyNumberFormat="1" applyFont="1" applyBorder="1" applyAlignment="1">
      <alignment horizontal="center"/>
    </xf>
    <xf numFmtId="2" fontId="5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5" fillId="0" borderId="17" xfId="0" applyFont="1" applyBorder="1" applyAlignment="1">
      <alignment horizontal="center"/>
    </xf>
    <xf numFmtId="1" fontId="4" fillId="0" borderId="0" xfId="0" applyNumberFormat="1" applyFont="1" applyBorder="1"/>
    <xf numFmtId="0" fontId="7" fillId="0" borderId="9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6" fillId="0" borderId="16" xfId="0" applyFont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0" borderId="2" xfId="0" applyFont="1" applyBorder="1" applyAlignment="1">
      <alignment horizontal="center"/>
    </xf>
    <xf numFmtId="10" fontId="5" fillId="0" borderId="2" xfId="0" applyNumberFormat="1" applyFont="1" applyBorder="1" applyAlignment="1">
      <alignment horizontal="center"/>
    </xf>
    <xf numFmtId="10" fontId="3" fillId="0" borderId="4" xfId="3" applyNumberFormat="1" applyFont="1" applyBorder="1" applyAlignment="1">
      <alignment horizontal="center"/>
    </xf>
    <xf numFmtId="10" fontId="3" fillId="0" borderId="19" xfId="3" applyNumberFormat="1" applyFont="1" applyBorder="1" applyAlignment="1">
      <alignment horizontal="center"/>
    </xf>
    <xf numFmtId="0" fontId="11" fillId="0" borderId="0" xfId="0" applyFont="1" applyBorder="1" applyAlignment="1"/>
    <xf numFmtId="4" fontId="0" fillId="0" borderId="8" xfId="0" applyNumberFormat="1" applyBorder="1" applyAlignment="1">
      <alignment horizontal="center"/>
    </xf>
    <xf numFmtId="10" fontId="2" fillId="0" borderId="8" xfId="3" applyNumberFormat="1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11" fillId="0" borderId="24" xfId="0" applyFont="1" applyBorder="1" applyAlignment="1">
      <alignment horizontal="center"/>
    </xf>
    <xf numFmtId="0" fontId="6" fillId="0" borderId="26" xfId="0" applyFont="1" applyBorder="1" applyAlignment="1">
      <alignment horizontal="center"/>
    </xf>
    <xf numFmtId="0" fontId="7" fillId="0" borderId="21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2" fontId="5" fillId="2" borderId="17" xfId="0" applyNumberFormat="1" applyFont="1" applyFill="1" applyBorder="1" applyAlignment="1">
      <alignment horizontal="center"/>
    </xf>
    <xf numFmtId="10" fontId="3" fillId="2" borderId="19" xfId="3" applyNumberFormat="1" applyFont="1" applyFill="1" applyBorder="1" applyAlignment="1">
      <alignment horizontal="center"/>
    </xf>
    <xf numFmtId="10" fontId="5" fillId="2" borderId="17" xfId="3" applyNumberFormat="1" applyFont="1" applyFill="1" applyBorder="1" applyAlignment="1">
      <alignment horizontal="center"/>
    </xf>
    <xf numFmtId="9" fontId="3" fillId="2" borderId="6" xfId="3" applyNumberFormat="1" applyFont="1" applyFill="1" applyBorder="1" applyAlignment="1">
      <alignment horizontal="center"/>
    </xf>
    <xf numFmtId="9" fontId="5" fillId="2" borderId="6" xfId="3" applyNumberFormat="1" applyFont="1" applyFill="1" applyBorder="1" applyAlignment="1">
      <alignment horizontal="center"/>
    </xf>
    <xf numFmtId="9" fontId="3" fillId="2" borderId="19" xfId="3" applyNumberFormat="1" applyFont="1" applyFill="1" applyBorder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2" fontId="5" fillId="0" borderId="2" xfId="0" applyNumberFormat="1" applyFont="1" applyBorder="1" applyAlignment="1">
      <alignment horizontal="center" vertical="center"/>
    </xf>
    <xf numFmtId="2" fontId="5" fillId="0" borderId="8" xfId="0" applyNumberFormat="1" applyFont="1" applyBorder="1" applyAlignment="1">
      <alignment horizontal="center" vertical="center"/>
    </xf>
    <xf numFmtId="10" fontId="5" fillId="0" borderId="2" xfId="0" applyNumberFormat="1" applyFont="1" applyBorder="1" applyAlignment="1">
      <alignment horizontal="center" vertical="center"/>
    </xf>
    <xf numFmtId="10" fontId="5" fillId="0" borderId="8" xfId="0" applyNumberFormat="1" applyFont="1" applyBorder="1" applyAlignment="1">
      <alignment horizontal="center" vertical="center"/>
    </xf>
    <xf numFmtId="10" fontId="5" fillId="0" borderId="8" xfId="3" applyNumberFormat="1" applyFont="1" applyBorder="1" applyAlignment="1">
      <alignment horizontal="center" vertical="center"/>
    </xf>
    <xf numFmtId="2" fontId="5" fillId="0" borderId="3" xfId="3" applyNumberFormat="1" applyFont="1" applyBorder="1" applyAlignment="1">
      <alignment horizontal="center" vertical="center"/>
    </xf>
    <xf numFmtId="2" fontId="5" fillId="0" borderId="14" xfId="3" applyNumberFormat="1" applyFont="1" applyBorder="1" applyAlignment="1">
      <alignment horizontal="center" vertical="center"/>
    </xf>
    <xf numFmtId="2" fontId="5" fillId="0" borderId="13" xfId="3" applyNumberFormat="1" applyFont="1" applyBorder="1" applyAlignment="1">
      <alignment horizontal="center" vertical="center"/>
    </xf>
    <xf numFmtId="2" fontId="5" fillId="0" borderId="13" xfId="0" applyNumberFormat="1" applyFont="1" applyBorder="1" applyAlignment="1">
      <alignment horizontal="center" vertical="center"/>
    </xf>
    <xf numFmtId="10" fontId="3" fillId="0" borderId="4" xfId="3" applyNumberFormat="1" applyFont="1" applyBorder="1" applyAlignment="1">
      <alignment horizontal="center" vertical="center"/>
    </xf>
    <xf numFmtId="10" fontId="3" fillId="0" borderId="7" xfId="3" applyNumberFormat="1" applyFont="1" applyBorder="1" applyAlignment="1">
      <alignment horizontal="center" vertical="center"/>
    </xf>
    <xf numFmtId="10" fontId="3" fillId="0" borderId="6" xfId="3" applyNumberFormat="1" applyFont="1" applyBorder="1" applyAlignment="1">
      <alignment horizontal="center" vertical="center"/>
    </xf>
    <xf numFmtId="10" fontId="5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5" fontId="0" fillId="0" borderId="17" xfId="3" applyNumberFormat="1" applyFont="1" applyBorder="1" applyAlignment="1">
      <alignment horizontal="center" vertical="center"/>
    </xf>
    <xf numFmtId="165" fontId="0" fillId="0" borderId="19" xfId="3" applyNumberFormat="1" applyFont="1" applyBorder="1" applyAlignment="1">
      <alignment horizontal="center" vertical="center"/>
    </xf>
    <xf numFmtId="0" fontId="4" fillId="2" borderId="27" xfId="0" applyFont="1" applyFill="1" applyBorder="1" applyAlignment="1">
      <alignment horizontal="center" vertical="center"/>
    </xf>
    <xf numFmtId="0" fontId="4" fillId="2" borderId="30" xfId="0" applyFont="1" applyFill="1" applyBorder="1" applyAlignment="1">
      <alignment horizontal="center" vertical="center"/>
    </xf>
    <xf numFmtId="0" fontId="6" fillId="2" borderId="31" xfId="0" applyFont="1" applyFill="1" applyBorder="1" applyAlignment="1">
      <alignment horizontal="center"/>
    </xf>
    <xf numFmtId="0" fontId="6" fillId="2" borderId="29" xfId="0" applyFont="1" applyFill="1" applyBorder="1" applyAlignment="1">
      <alignment horizontal="center"/>
    </xf>
    <xf numFmtId="0" fontId="6" fillId="2" borderId="32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4" fillId="2" borderId="1" xfId="0" applyNumberFormat="1" applyFont="1" applyFill="1" applyBorder="1" applyAlignment="1">
      <alignment horizontal="center"/>
    </xf>
    <xf numFmtId="1" fontId="4" fillId="2" borderId="10" xfId="0" applyNumberFormat="1" applyFont="1" applyFill="1" applyBorder="1" applyAlignment="1">
      <alignment horizontal="center"/>
    </xf>
    <xf numFmtId="1" fontId="4" fillId="2" borderId="34" xfId="0" applyNumberFormat="1" applyFont="1" applyFill="1" applyBorder="1" applyAlignment="1">
      <alignment horizontal="center"/>
    </xf>
    <xf numFmtId="0" fontId="11" fillId="0" borderId="35" xfId="0" applyFont="1" applyBorder="1" applyAlignment="1"/>
    <xf numFmtId="1" fontId="14" fillId="0" borderId="1" xfId="0" applyNumberFormat="1" applyFont="1" applyFill="1" applyBorder="1" applyAlignment="1">
      <alignment horizontal="center"/>
    </xf>
    <xf numFmtId="1" fontId="14" fillId="0" borderId="10" xfId="0" applyNumberFormat="1" applyFont="1" applyFill="1" applyBorder="1" applyAlignment="1">
      <alignment horizontal="center"/>
    </xf>
    <xf numFmtId="1" fontId="14" fillId="0" borderId="28" xfId="0" applyNumberFormat="1" applyFont="1" applyFill="1" applyBorder="1" applyAlignment="1">
      <alignment horizontal="center"/>
    </xf>
    <xf numFmtId="0" fontId="6" fillId="0" borderId="29" xfId="0" applyFont="1" applyBorder="1" applyAlignment="1">
      <alignment horizontal="center"/>
    </xf>
    <xf numFmtId="1" fontId="14" fillId="0" borderId="36" xfId="0" applyNumberFormat="1" applyFont="1" applyFill="1" applyBorder="1" applyAlignment="1">
      <alignment horizontal="center"/>
    </xf>
    <xf numFmtId="0" fontId="6" fillId="0" borderId="28" xfId="0" applyFont="1" applyBorder="1" applyAlignment="1">
      <alignment horizontal="center"/>
    </xf>
    <xf numFmtId="0" fontId="6" fillId="0" borderId="37" xfId="0" applyFont="1" applyBorder="1" applyAlignment="1">
      <alignment horizontal="center"/>
    </xf>
    <xf numFmtId="0" fontId="6" fillId="0" borderId="25" xfId="0" applyFont="1" applyBorder="1" applyAlignment="1">
      <alignment horizontal="center"/>
    </xf>
    <xf numFmtId="1" fontId="4" fillId="2" borderId="38" xfId="0" applyNumberFormat="1" applyFont="1" applyFill="1" applyBorder="1" applyAlignment="1">
      <alignment horizontal="center"/>
    </xf>
    <xf numFmtId="1" fontId="4" fillId="2" borderId="39" xfId="0" applyNumberFormat="1" applyFont="1" applyFill="1" applyBorder="1" applyAlignment="1">
      <alignment horizontal="center"/>
    </xf>
    <xf numFmtId="1" fontId="4" fillId="2" borderId="36" xfId="0" applyNumberFormat="1" applyFont="1" applyFill="1" applyBorder="1" applyAlignment="1">
      <alignment horizontal="center"/>
    </xf>
    <xf numFmtId="1" fontId="4" fillId="2" borderId="24" xfId="0" applyNumberFormat="1" applyFont="1" applyFill="1" applyBorder="1" applyAlignment="1">
      <alignment horizontal="center"/>
    </xf>
    <xf numFmtId="1" fontId="4" fillId="2" borderId="35" xfId="0" applyNumberFormat="1" applyFont="1" applyFill="1" applyBorder="1" applyAlignment="1">
      <alignment horizontal="center"/>
    </xf>
    <xf numFmtId="2" fontId="5" fillId="0" borderId="5" xfId="3" applyNumberFormat="1" applyFont="1" applyBorder="1" applyAlignment="1">
      <alignment horizontal="center"/>
    </xf>
    <xf numFmtId="0" fontId="6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4" fillId="2" borderId="17" xfId="0" applyFont="1" applyFill="1" applyBorder="1" applyAlignment="1">
      <alignment horizontal="center"/>
    </xf>
    <xf numFmtId="2" fontId="5" fillId="0" borderId="2" xfId="3" applyNumberFormat="1" applyFont="1" applyBorder="1" applyAlignment="1">
      <alignment horizontal="center"/>
    </xf>
    <xf numFmtId="0" fontId="6" fillId="2" borderId="41" xfId="0" applyFont="1" applyFill="1" applyBorder="1" applyAlignment="1">
      <alignment horizontal="center"/>
    </xf>
    <xf numFmtId="1" fontId="4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2" fillId="0" borderId="17" xfId="3" applyNumberFormat="1" applyFont="1" applyBorder="1" applyAlignment="1">
      <alignment horizontal="center"/>
    </xf>
    <xf numFmtId="10" fontId="5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5" fontId="0" fillId="0" borderId="20" xfId="3" applyNumberFormat="1" applyFont="1" applyBorder="1" applyAlignment="1">
      <alignment horizontal="center" vertical="center"/>
    </xf>
    <xf numFmtId="0" fontId="4" fillId="0" borderId="40" xfId="0" applyFont="1" applyBorder="1" applyAlignment="1">
      <alignment horizontal="center"/>
    </xf>
    <xf numFmtId="2" fontId="3" fillId="0" borderId="17" xfId="0" applyNumberFormat="1" applyFont="1" applyBorder="1" applyAlignment="1">
      <alignment horizontal="center"/>
    </xf>
    <xf numFmtId="2" fontId="3" fillId="2" borderId="17" xfId="0" applyNumberFormat="1" applyFont="1" applyFill="1" applyBorder="1" applyAlignment="1">
      <alignment horizontal="center"/>
    </xf>
    <xf numFmtId="10" fontId="5" fillId="2" borderId="17" xfId="0" applyNumberFormat="1" applyFont="1" applyFill="1" applyBorder="1" applyAlignment="1">
      <alignment horizontal="center"/>
    </xf>
    <xf numFmtId="0" fontId="4" fillId="2" borderId="20" xfId="0" applyFont="1" applyFill="1" applyBorder="1" applyAlignment="1">
      <alignment horizontal="center" vertical="center"/>
    </xf>
    <xf numFmtId="0" fontId="5" fillId="0" borderId="20" xfId="0" applyFont="1" applyBorder="1" applyAlignment="1">
      <alignment horizontal="center"/>
    </xf>
    <xf numFmtId="2" fontId="5" fillId="0" borderId="20" xfId="0" applyNumberFormat="1" applyFont="1" applyBorder="1" applyAlignment="1">
      <alignment horizontal="center"/>
    </xf>
    <xf numFmtId="10" fontId="5" fillId="0" borderId="20" xfId="0" applyNumberFormat="1" applyFont="1" applyBorder="1" applyAlignment="1">
      <alignment horizontal="center"/>
    </xf>
    <xf numFmtId="10" fontId="3" fillId="0" borderId="43" xfId="3" applyNumberFormat="1" applyFont="1" applyBorder="1" applyAlignment="1">
      <alignment horizontal="center"/>
    </xf>
    <xf numFmtId="1" fontId="4" fillId="2" borderId="26" xfId="0" applyNumberFormat="1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6" fillId="2" borderId="17" xfId="0" applyFont="1" applyFill="1" applyBorder="1" applyAlignment="1">
      <alignment horizontal="center"/>
    </xf>
    <xf numFmtId="10" fontId="5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3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4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5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6" fillId="2" borderId="45" xfId="0" applyFont="1" applyFill="1" applyBorder="1" applyAlignment="1">
      <alignment horizontal="center"/>
    </xf>
    <xf numFmtId="0" fontId="5" fillId="0" borderId="46" xfId="0" applyFont="1" applyBorder="1" applyAlignment="1">
      <alignment horizontal="center"/>
    </xf>
    <xf numFmtId="2" fontId="5" fillId="0" borderId="46" xfId="0" applyNumberFormat="1" applyFont="1" applyBorder="1" applyAlignment="1">
      <alignment horizontal="center"/>
    </xf>
    <xf numFmtId="164" fontId="5" fillId="2" borderId="46" xfId="0" applyNumberFormat="1" applyFont="1" applyFill="1" applyBorder="1" applyAlignment="1">
      <alignment horizontal="center"/>
    </xf>
    <xf numFmtId="10" fontId="5" fillId="2" borderId="46" xfId="0" applyNumberFormat="1" applyFont="1" applyFill="1" applyBorder="1" applyAlignment="1">
      <alignment horizontal="center"/>
    </xf>
    <xf numFmtId="2" fontId="5" fillId="2" borderId="46" xfId="0" applyNumberFormat="1" applyFont="1" applyFill="1" applyBorder="1" applyAlignment="1">
      <alignment horizontal="center"/>
    </xf>
    <xf numFmtId="2" fontId="5" fillId="2" borderId="47" xfId="0" applyNumberFormat="1" applyFont="1" applyFill="1" applyBorder="1" applyAlignment="1">
      <alignment horizontal="center"/>
    </xf>
    <xf numFmtId="10" fontId="5" fillId="2" borderId="48" xfId="3" applyNumberFormat="1" applyFont="1" applyFill="1" applyBorder="1" applyAlignment="1">
      <alignment horizontal="center"/>
    </xf>
    <xf numFmtId="0" fontId="4" fillId="0" borderId="41" xfId="0" applyFont="1" applyBorder="1" applyAlignment="1">
      <alignment horizontal="center"/>
    </xf>
    <xf numFmtId="0" fontId="6" fillId="0" borderId="36" xfId="0" applyFont="1" applyBorder="1" applyAlignment="1">
      <alignment horizontal="center"/>
    </xf>
    <xf numFmtId="1" fontId="14" fillId="0" borderId="49" xfId="0" applyNumberFormat="1" applyFont="1" applyFill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2" fillId="0" borderId="0" xfId="0" applyFont="1"/>
    <xf numFmtId="1" fontId="0" fillId="0" borderId="0" xfId="0" applyNumberFormat="1"/>
    <xf numFmtId="2" fontId="0" fillId="3" borderId="0" xfId="0" applyNumberFormat="1" applyFill="1"/>
    <xf numFmtId="0" fontId="0" fillId="0" borderId="0" xfId="0" applyFill="1"/>
    <xf numFmtId="0" fontId="0" fillId="0" borderId="0" xfId="0" applyAlignment="1"/>
    <xf numFmtId="0" fontId="2" fillId="0" borderId="0" xfId="0" applyFont="1" applyAlignment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2" fillId="0" borderId="0" xfId="0" applyNumberFormat="1" applyFont="1"/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/>
    <xf numFmtId="0" fontId="12" fillId="0" borderId="0" xfId="0" applyFont="1" applyAlignment="1">
      <alignment vertical="center"/>
    </xf>
    <xf numFmtId="0" fontId="12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2" fillId="0" borderId="0" xfId="0" applyFont="1" applyAlignment="1">
      <alignment vertical="center"/>
    </xf>
    <xf numFmtId="1" fontId="0" fillId="0" borderId="0" xfId="3" applyNumberFormat="1" applyFont="1" applyAlignment="1"/>
    <xf numFmtId="1" fontId="0" fillId="0" borderId="0" xfId="0" applyNumberFormat="1" applyAlignment="1"/>
    <xf numFmtId="0" fontId="0" fillId="3" borderId="0" xfId="0" applyFill="1" applyAlignment="1"/>
    <xf numFmtId="2" fontId="0" fillId="0" borderId="0" xfId="0" applyNumberFormat="1" applyAlignment="1"/>
    <xf numFmtId="0" fontId="0" fillId="0" borderId="0" xfId="0" applyFill="1" applyAlignment="1"/>
    <xf numFmtId="2" fontId="0" fillId="0" borderId="0" xfId="3" applyNumberFormat="1" applyFont="1" applyAlignment="1"/>
    <xf numFmtId="0" fontId="15" fillId="0" borderId="50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2" fontId="2" fillId="0" borderId="4" xfId="0" applyNumberFormat="1" applyFont="1" applyBorder="1" applyAlignment="1">
      <alignment horizontal="center" vertical="center"/>
    </xf>
    <xf numFmtId="2" fontId="2" fillId="0" borderId="6" xfId="0" applyNumberFormat="1" applyFont="1" applyBorder="1" applyAlignment="1">
      <alignment horizontal="center" vertical="center"/>
    </xf>
    <xf numFmtId="0" fontId="2" fillId="0" borderId="50" xfId="0" applyFont="1" applyBorder="1" applyAlignment="1">
      <alignment horizontal="center" vertical="center"/>
    </xf>
    <xf numFmtId="0" fontId="2" fillId="0" borderId="52" xfId="0" applyFont="1" applyBorder="1" applyAlignment="1">
      <alignment horizontal="center" vertical="center"/>
    </xf>
    <xf numFmtId="0" fontId="15" fillId="0" borderId="53" xfId="0" applyFont="1" applyFill="1" applyBorder="1" applyAlignment="1">
      <alignment horizontal="center" vertical="center"/>
    </xf>
    <xf numFmtId="0" fontId="15" fillId="0" borderId="22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2" fontId="2" fillId="0" borderId="19" xfId="0" applyNumberFormat="1" applyFont="1" applyBorder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19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15" fillId="0" borderId="9" xfId="0" applyFont="1" applyFill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57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15" fillId="3" borderId="2" xfId="0" applyFont="1" applyFill="1" applyBorder="1" applyAlignment="1">
      <alignment horizontal="center" vertical="center"/>
    </xf>
    <xf numFmtId="0" fontId="15" fillId="10" borderId="5" xfId="0" applyFont="1" applyFill="1" applyBorder="1" applyAlignment="1">
      <alignment horizontal="center" vertical="center"/>
    </xf>
    <xf numFmtId="0" fontId="15" fillId="3" borderId="20" xfId="0" applyFont="1" applyFill="1" applyBorder="1" applyAlignment="1">
      <alignment horizontal="center" vertical="center"/>
    </xf>
    <xf numFmtId="0" fontId="15" fillId="5" borderId="5" xfId="0" applyFont="1" applyFill="1" applyBorder="1" applyAlignment="1">
      <alignment horizontal="center" vertical="center"/>
    </xf>
    <xf numFmtId="0" fontId="21" fillId="0" borderId="9" xfId="0" applyFont="1" applyFill="1" applyBorder="1" applyAlignment="1">
      <alignment horizontal="center" vertical="center"/>
    </xf>
    <xf numFmtId="2" fontId="13" fillId="0" borderId="2" xfId="10" applyNumberFormat="1" applyFont="1" applyFill="1" applyBorder="1" applyAlignment="1">
      <alignment horizontal="center" vertical="center"/>
    </xf>
    <xf numFmtId="2" fontId="13" fillId="0" borderId="5" xfId="10" applyNumberFormat="1" applyFont="1" applyFill="1" applyBorder="1" applyAlignment="1">
      <alignment horizontal="center" vertical="center"/>
    </xf>
    <xf numFmtId="2" fontId="13" fillId="0" borderId="17" xfId="10" applyNumberFormat="1" applyFont="1" applyFill="1" applyBorder="1" applyAlignment="1">
      <alignment horizontal="center" vertical="center"/>
    </xf>
    <xf numFmtId="2" fontId="13" fillId="0" borderId="20" xfId="10" applyNumberFormat="1" applyFont="1" applyFill="1" applyBorder="1" applyAlignment="1">
      <alignment horizontal="center" vertical="center"/>
    </xf>
    <xf numFmtId="2" fontId="13" fillId="0" borderId="50" xfId="0" applyNumberFormat="1" applyFont="1" applyFill="1" applyBorder="1" applyAlignment="1">
      <alignment horizontal="center" vertical="center"/>
    </xf>
    <xf numFmtId="0" fontId="15" fillId="3" borderId="9" xfId="0" applyFont="1" applyFill="1" applyBorder="1" applyAlignment="1">
      <alignment horizontal="center" vertical="center"/>
    </xf>
    <xf numFmtId="2" fontId="2" fillId="3" borderId="2" xfId="10" applyNumberFormat="1" applyFont="1" applyFill="1" applyBorder="1" applyAlignment="1">
      <alignment horizontal="center" vertical="center"/>
    </xf>
    <xf numFmtId="2" fontId="2" fillId="3" borderId="5" xfId="10" applyNumberFormat="1" applyFont="1" applyFill="1" applyBorder="1" applyAlignment="1">
      <alignment horizontal="center" vertical="center"/>
    </xf>
    <xf numFmtId="2" fontId="2" fillId="3" borderId="17" xfId="10" applyNumberFormat="1" applyFont="1" applyFill="1" applyBorder="1" applyAlignment="1">
      <alignment horizontal="center" vertical="center"/>
    </xf>
    <xf numFmtId="2" fontId="2" fillId="3" borderId="20" xfId="10" applyNumberFormat="1" applyFont="1" applyFill="1" applyBorder="1" applyAlignment="1">
      <alignment horizontal="center" vertical="center"/>
    </xf>
    <xf numFmtId="2" fontId="2" fillId="3" borderId="50" xfId="0" applyNumberFormat="1" applyFont="1" applyFill="1" applyBorder="1" applyAlignment="1">
      <alignment horizontal="center" vertical="center"/>
    </xf>
    <xf numFmtId="2" fontId="2" fillId="0" borderId="2" xfId="10" applyNumberFormat="1" applyFont="1" applyFill="1" applyBorder="1" applyAlignment="1">
      <alignment horizontal="center" vertical="center"/>
    </xf>
    <xf numFmtId="2" fontId="2" fillId="0" borderId="5" xfId="10" applyNumberFormat="1" applyFont="1" applyFill="1" applyBorder="1" applyAlignment="1">
      <alignment horizontal="center" vertical="center"/>
    </xf>
    <xf numFmtId="2" fontId="2" fillId="0" borderId="17" xfId="10" applyNumberFormat="1" applyFont="1" applyFill="1" applyBorder="1" applyAlignment="1">
      <alignment horizontal="center" vertical="center"/>
    </xf>
    <xf numFmtId="2" fontId="2" fillId="0" borderId="20" xfId="10" applyNumberFormat="1" applyFont="1" applyFill="1" applyBorder="1" applyAlignment="1">
      <alignment horizontal="center" vertical="center"/>
    </xf>
    <xf numFmtId="2" fontId="2" fillId="0" borderId="50" xfId="0" applyNumberFormat="1" applyFont="1" applyFill="1" applyBorder="1" applyAlignment="1">
      <alignment horizontal="center" vertical="center"/>
    </xf>
    <xf numFmtId="10" fontId="2" fillId="0" borderId="2" xfId="3" applyNumberFormat="1" applyFont="1" applyFill="1" applyBorder="1" applyAlignment="1">
      <alignment horizontal="center" vertical="center"/>
    </xf>
    <xf numFmtId="10" fontId="2" fillId="0" borderId="5" xfId="3" applyNumberFormat="1" applyFont="1" applyFill="1" applyBorder="1" applyAlignment="1">
      <alignment horizontal="center" vertical="center"/>
    </xf>
    <xf numFmtId="10" fontId="2" fillId="0" borderId="17" xfId="3" applyNumberFormat="1" applyFont="1" applyFill="1" applyBorder="1" applyAlignment="1">
      <alignment horizontal="center" vertical="center"/>
    </xf>
    <xf numFmtId="10" fontId="2" fillId="0" borderId="20" xfId="3" applyNumberFormat="1" applyFont="1" applyFill="1" applyBorder="1" applyAlignment="1">
      <alignment horizontal="center" vertical="center"/>
    </xf>
    <xf numFmtId="10" fontId="2" fillId="0" borderId="50" xfId="0" applyNumberFormat="1" applyFont="1" applyFill="1" applyBorder="1" applyAlignment="1">
      <alignment horizontal="center" vertical="center"/>
    </xf>
    <xf numFmtId="2" fontId="2" fillId="3" borderId="2" xfId="3" applyNumberFormat="1" applyFont="1" applyFill="1" applyBorder="1" applyAlignment="1">
      <alignment horizontal="center" vertical="center"/>
    </xf>
    <xf numFmtId="2" fontId="2" fillId="3" borderId="5" xfId="3" applyNumberFormat="1" applyFont="1" applyFill="1" applyBorder="1" applyAlignment="1">
      <alignment horizontal="center" vertical="center"/>
    </xf>
    <xf numFmtId="2" fontId="2" fillId="3" borderId="17" xfId="3" applyNumberFormat="1" applyFont="1" applyFill="1" applyBorder="1" applyAlignment="1">
      <alignment horizontal="center" vertical="center"/>
    </xf>
    <xf numFmtId="2" fontId="2" fillId="3" borderId="20" xfId="3" applyNumberFormat="1" applyFont="1" applyFill="1" applyBorder="1" applyAlignment="1">
      <alignment horizontal="center" vertical="center"/>
    </xf>
    <xf numFmtId="2" fontId="2" fillId="3" borderId="50" xfId="3" applyNumberFormat="1" applyFont="1" applyFill="1" applyBorder="1" applyAlignment="1">
      <alignment horizontal="center" vertical="center"/>
    </xf>
    <xf numFmtId="0" fontId="15" fillId="0" borderId="18" xfId="0" applyFont="1" applyFill="1" applyBorder="1" applyAlignment="1">
      <alignment horizontal="center" vertical="center"/>
    </xf>
    <xf numFmtId="2" fontId="2" fillId="0" borderId="3" xfId="0" applyNumberFormat="1" applyFont="1" applyFill="1" applyBorder="1" applyAlignment="1">
      <alignment horizontal="center" vertical="center"/>
    </xf>
    <xf numFmtId="2" fontId="2" fillId="0" borderId="13" xfId="0" applyNumberFormat="1" applyFont="1" applyFill="1" applyBorder="1" applyAlignment="1">
      <alignment horizontal="center" vertical="center"/>
    </xf>
    <xf numFmtId="2" fontId="2" fillId="0" borderId="54" xfId="0" applyNumberFormat="1" applyFont="1" applyFill="1" applyBorder="1" applyAlignment="1">
      <alignment horizontal="center" vertical="center"/>
    </xf>
    <xf numFmtId="2" fontId="2" fillId="0" borderId="6" xfId="0" applyNumberFormat="1" applyFont="1" applyFill="1" applyBorder="1" applyAlignment="1">
      <alignment horizontal="center" vertical="center"/>
    </xf>
    <xf numFmtId="2" fontId="2" fillId="0" borderId="51" xfId="0" applyNumberFormat="1" applyFont="1" applyFill="1" applyBorder="1" applyAlignment="1">
      <alignment horizontal="center" vertical="center"/>
    </xf>
    <xf numFmtId="0" fontId="15" fillId="0" borderId="23" xfId="0" applyFont="1" applyFill="1" applyBorder="1" applyAlignment="1">
      <alignment horizontal="center" vertical="center"/>
    </xf>
    <xf numFmtId="1" fontId="2" fillId="0" borderId="21" xfId="0" applyNumberFormat="1" applyFont="1" applyFill="1" applyBorder="1" applyAlignment="1">
      <alignment horizontal="center" vertical="center"/>
    </xf>
    <xf numFmtId="1" fontId="2" fillId="0" borderId="22" xfId="0" applyNumberFormat="1" applyFont="1" applyFill="1" applyBorder="1" applyAlignment="1">
      <alignment horizontal="center" vertical="center"/>
    </xf>
    <xf numFmtId="1" fontId="2" fillId="0" borderId="40" xfId="0" applyNumberFormat="1" applyFont="1" applyFill="1" applyBorder="1" applyAlignment="1">
      <alignment horizontal="center" vertical="center"/>
    </xf>
    <xf numFmtId="1" fontId="2" fillId="0" borderId="53" xfId="0" applyNumberFormat="1" applyFont="1" applyFill="1" applyBorder="1" applyAlignment="1">
      <alignment horizontal="center" vertical="center"/>
    </xf>
    <xf numFmtId="1" fontId="2" fillId="0" borderId="0" xfId="0" applyNumberFormat="1" applyFont="1" applyBorder="1" applyAlignment="1">
      <alignment horizontal="center" vertical="center"/>
    </xf>
    <xf numFmtId="10" fontId="2" fillId="0" borderId="0" xfId="3" applyNumberFormat="1" applyFont="1" applyBorder="1" applyAlignment="1">
      <alignment horizontal="center" vertical="center"/>
    </xf>
    <xf numFmtId="0" fontId="15" fillId="0" borderId="56" xfId="0" applyFont="1" applyFill="1" applyBorder="1" applyAlignment="1">
      <alignment horizontal="center" vertical="center"/>
    </xf>
    <xf numFmtId="0" fontId="15" fillId="0" borderId="45" xfId="0" applyFont="1" applyFill="1" applyBorder="1" applyAlignment="1">
      <alignment horizontal="center" vertical="center"/>
    </xf>
    <xf numFmtId="0" fontId="15" fillId="9" borderId="17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8" fillId="0" borderId="50" xfId="0" applyFont="1" applyFill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17" fillId="0" borderId="53" xfId="0" applyFont="1" applyFill="1" applyBorder="1" applyAlignment="1">
      <alignment vertical="center"/>
    </xf>
    <xf numFmtId="0" fontId="17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21" fillId="0" borderId="50" xfId="0" applyFont="1" applyFill="1" applyBorder="1" applyAlignment="1">
      <alignment horizontal="center" vertical="center"/>
    </xf>
    <xf numFmtId="2" fontId="13" fillId="0" borderId="50" xfId="10" applyNumberFormat="1" applyFont="1" applyFill="1" applyBorder="1" applyAlignment="1">
      <alignment horizontal="center" vertical="center"/>
    </xf>
    <xf numFmtId="2" fontId="13" fillId="0" borderId="0" xfId="10" applyNumberFormat="1" applyFont="1" applyFill="1" applyBorder="1" applyAlignment="1">
      <alignment horizontal="center" vertical="center"/>
    </xf>
    <xf numFmtId="0" fontId="15" fillId="3" borderId="50" xfId="0" applyFont="1" applyFill="1" applyBorder="1" applyAlignment="1">
      <alignment horizontal="center" vertical="center"/>
    </xf>
    <xf numFmtId="2" fontId="2" fillId="3" borderId="8" xfId="10" applyNumberFormat="1" applyFont="1" applyFill="1" applyBorder="1" applyAlignment="1">
      <alignment horizontal="center" vertical="center"/>
    </xf>
    <xf numFmtId="2" fontId="2" fillId="3" borderId="50" xfId="10" applyNumberFormat="1" applyFont="1" applyFill="1" applyBorder="1" applyAlignment="1">
      <alignment horizontal="center" vertical="center"/>
    </xf>
    <xf numFmtId="2" fontId="2" fillId="0" borderId="0" xfId="10" applyNumberFormat="1" applyFont="1" applyFill="1" applyBorder="1" applyAlignment="1">
      <alignment horizontal="center" vertical="center"/>
    </xf>
    <xf numFmtId="2" fontId="2" fillId="0" borderId="8" xfId="10" applyNumberFormat="1" applyFont="1" applyFill="1" applyBorder="1" applyAlignment="1">
      <alignment horizontal="center" vertical="center"/>
    </xf>
    <xf numFmtId="2" fontId="20" fillId="0" borderId="50" xfId="10" applyNumberFormat="1" applyFont="1" applyFill="1" applyBorder="1" applyAlignment="1">
      <alignment horizontal="center" vertical="center"/>
    </xf>
    <xf numFmtId="2" fontId="20" fillId="0" borderId="0" xfId="10" applyNumberFormat="1" applyFont="1" applyFill="1" applyBorder="1" applyAlignment="1">
      <alignment horizontal="center" vertical="center"/>
    </xf>
    <xf numFmtId="10" fontId="2" fillId="0" borderId="8" xfId="3" applyNumberFormat="1" applyFont="1" applyFill="1" applyBorder="1" applyAlignment="1">
      <alignment horizontal="center" vertical="center"/>
    </xf>
    <xf numFmtId="10" fontId="2" fillId="0" borderId="50" xfId="3" applyNumberFormat="1" applyFont="1" applyFill="1" applyBorder="1" applyAlignment="1">
      <alignment horizontal="center" vertical="center"/>
    </xf>
    <xf numFmtId="10" fontId="2" fillId="0" borderId="0" xfId="3" applyNumberFormat="1" applyFont="1" applyFill="1" applyBorder="1" applyAlignment="1">
      <alignment horizontal="center" vertical="center"/>
    </xf>
    <xf numFmtId="0" fontId="2" fillId="6" borderId="0" xfId="0" applyFont="1" applyFill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center" vertical="center"/>
    </xf>
    <xf numFmtId="2" fontId="2" fillId="0" borderId="52" xfId="0" applyNumberFormat="1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0" fontId="15" fillId="0" borderId="55" xfId="0" applyFont="1" applyFill="1" applyBorder="1" applyAlignment="1">
      <alignment horizontal="center" vertical="center"/>
    </xf>
    <xf numFmtId="1" fontId="2" fillId="0" borderId="0" xfId="0" applyNumberFormat="1" applyFont="1" applyFill="1" applyBorder="1" applyAlignment="1">
      <alignment horizontal="center" vertical="center"/>
    </xf>
    <xf numFmtId="1" fontId="2" fillId="6" borderId="0" xfId="0" applyNumberFormat="1" applyFont="1" applyFill="1" applyBorder="1" applyAlignment="1">
      <alignment horizontal="center" vertical="center"/>
    </xf>
    <xf numFmtId="0" fontId="15" fillId="0" borderId="32" xfId="0" applyFont="1" applyFill="1" applyBorder="1" applyAlignment="1">
      <alignment horizontal="center" vertical="center"/>
    </xf>
    <xf numFmtId="0" fontId="2" fillId="7" borderId="35" xfId="0" applyFont="1" applyFill="1" applyBorder="1" applyAlignment="1">
      <alignment horizontal="center" vertical="center"/>
    </xf>
    <xf numFmtId="0" fontId="2" fillId="7" borderId="34" xfId="0" applyFont="1" applyFill="1" applyBorder="1" applyAlignment="1">
      <alignment horizontal="center" vertical="center"/>
    </xf>
    <xf numFmtId="0" fontId="15" fillId="3" borderId="5" xfId="0" applyFont="1" applyFill="1" applyBorder="1" applyAlignment="1">
      <alignment horizontal="center" vertical="center"/>
    </xf>
    <xf numFmtId="0" fontId="15" fillId="8" borderId="5" xfId="0" applyFont="1" applyFill="1" applyBorder="1" applyAlignment="1">
      <alignment horizontal="center" vertical="center"/>
    </xf>
    <xf numFmtId="0" fontId="15" fillId="0" borderId="21" xfId="0" applyFont="1" applyFill="1" applyBorder="1" applyAlignment="1">
      <alignment horizontal="center" vertical="center"/>
    </xf>
    <xf numFmtId="2" fontId="13" fillId="0" borderId="2" xfId="0" applyNumberFormat="1" applyFont="1" applyFill="1" applyBorder="1" applyAlignment="1">
      <alignment horizontal="center" vertical="center"/>
    </xf>
    <xf numFmtId="2" fontId="13" fillId="0" borderId="5" xfId="0" applyNumberFormat="1" applyFont="1" applyFill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3" fillId="0" borderId="50" xfId="0" applyFont="1" applyBorder="1" applyAlignment="1">
      <alignment horizontal="center" vertical="center"/>
    </xf>
    <xf numFmtId="2" fontId="2" fillId="3" borderId="2" xfId="0" applyNumberFormat="1" applyFont="1" applyFill="1" applyBorder="1" applyAlignment="1">
      <alignment horizontal="center" vertical="center"/>
    </xf>
    <xf numFmtId="2" fontId="2" fillId="3" borderId="5" xfId="0" applyNumberFormat="1" applyFont="1" applyFill="1" applyBorder="1" applyAlignment="1">
      <alignment horizontal="center" vertical="center"/>
    </xf>
    <xf numFmtId="164" fontId="2" fillId="0" borderId="2" xfId="0" applyNumberFormat="1" applyFont="1" applyFill="1" applyBorder="1" applyAlignment="1">
      <alignment horizontal="center" vertical="center"/>
    </xf>
    <xf numFmtId="164" fontId="2" fillId="0" borderId="5" xfId="0" applyNumberFormat="1" applyFont="1" applyFill="1" applyBorder="1" applyAlignment="1">
      <alignment horizontal="center" vertical="center"/>
    </xf>
    <xf numFmtId="2" fontId="2" fillId="0" borderId="5" xfId="0" applyNumberFormat="1" applyFont="1" applyBorder="1" applyAlignment="1">
      <alignment horizontal="center" vertical="center"/>
    </xf>
    <xf numFmtId="2" fontId="2" fillId="0" borderId="50" xfId="0" applyNumberFormat="1" applyFont="1" applyBorder="1" applyAlignment="1">
      <alignment horizontal="center" vertical="center"/>
    </xf>
    <xf numFmtId="10" fontId="2" fillId="0" borderId="5" xfId="0" applyNumberFormat="1" applyFont="1" applyBorder="1" applyAlignment="1">
      <alignment horizontal="center" vertical="center"/>
    </xf>
    <xf numFmtId="10" fontId="2" fillId="0" borderId="50" xfId="0" applyNumberFormat="1" applyFont="1" applyBorder="1" applyAlignment="1">
      <alignment horizontal="center" vertical="center"/>
    </xf>
    <xf numFmtId="0" fontId="2" fillId="0" borderId="22" xfId="0" applyFont="1" applyFill="1" applyBorder="1" applyAlignment="1">
      <alignment horizontal="center" vertical="center"/>
    </xf>
    <xf numFmtId="1" fontId="2" fillId="0" borderId="53" xfId="0" applyNumberFormat="1" applyFont="1" applyBorder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10" fontId="2" fillId="0" borderId="0" xfId="3" applyNumberFormat="1" applyFont="1" applyAlignment="1">
      <alignment horizontal="center" vertical="center"/>
    </xf>
    <xf numFmtId="0" fontId="15" fillId="11" borderId="5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58" xfId="0" applyFont="1" applyBorder="1" applyAlignment="1">
      <alignment horizontal="center" vertical="center"/>
    </xf>
    <xf numFmtId="2" fontId="13" fillId="0" borderId="8" xfId="10" applyNumberFormat="1" applyFont="1" applyFill="1" applyBorder="1" applyAlignment="1">
      <alignment horizontal="center" vertical="center"/>
    </xf>
    <xf numFmtId="2" fontId="2" fillId="3" borderId="8" xfId="3" applyNumberFormat="1" applyFont="1" applyFill="1" applyBorder="1" applyAlignment="1">
      <alignment horizontal="center" vertical="center"/>
    </xf>
    <xf numFmtId="2" fontId="2" fillId="0" borderId="14" xfId="0" applyNumberFormat="1" applyFont="1" applyFill="1" applyBorder="1" applyAlignment="1">
      <alignment horizontal="center" vertical="center"/>
    </xf>
    <xf numFmtId="0" fontId="15" fillId="5" borderId="17" xfId="0" applyFont="1" applyFill="1" applyBorder="1" applyAlignment="1">
      <alignment horizontal="center" vertical="center"/>
    </xf>
    <xf numFmtId="2" fontId="2" fillId="0" borderId="59" xfId="0" applyNumberFormat="1" applyFont="1" applyFill="1" applyBorder="1" applyAlignment="1">
      <alignment horizontal="center" vertical="center"/>
    </xf>
    <xf numFmtId="0" fontId="15" fillId="12" borderId="2" xfId="0" applyFont="1" applyFill="1" applyBorder="1" applyAlignment="1">
      <alignment horizontal="center" vertical="center"/>
    </xf>
    <xf numFmtId="2" fontId="2" fillId="0" borderId="4" xfId="0" applyNumberFormat="1" applyFont="1" applyFill="1" applyBorder="1" applyAlignment="1">
      <alignment horizontal="center" vertical="center"/>
    </xf>
    <xf numFmtId="2" fontId="2" fillId="0" borderId="19" xfId="0" applyNumberFormat="1" applyFont="1" applyFill="1" applyBorder="1" applyAlignment="1">
      <alignment horizontal="center" vertical="center"/>
    </xf>
    <xf numFmtId="0" fontId="2" fillId="0" borderId="60" xfId="0" applyFont="1" applyBorder="1" applyAlignment="1">
      <alignment horizontal="center" vertical="center"/>
    </xf>
    <xf numFmtId="0" fontId="15" fillId="9" borderId="8" xfId="0" applyFont="1" applyFill="1" applyBorder="1" applyAlignment="1">
      <alignment horizontal="center" vertical="center"/>
    </xf>
    <xf numFmtId="164" fontId="2" fillId="0" borderId="4" xfId="0" applyNumberFormat="1" applyFont="1" applyBorder="1" applyAlignment="1">
      <alignment horizontal="center" vertical="center"/>
    </xf>
    <xf numFmtId="164" fontId="2" fillId="0" borderId="6" xfId="0" applyNumberFormat="1" applyFont="1" applyBorder="1" applyAlignment="1">
      <alignment horizontal="center" vertical="center"/>
    </xf>
    <xf numFmtId="1" fontId="2" fillId="0" borderId="4" xfId="0" applyNumberFormat="1" applyFont="1" applyBorder="1" applyAlignment="1">
      <alignment horizontal="center" vertical="center"/>
    </xf>
    <xf numFmtId="1" fontId="2" fillId="0" borderId="6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7" borderId="24" xfId="0" applyFont="1" applyFill="1" applyBorder="1" applyAlignment="1">
      <alignment horizontal="center" vertical="center"/>
    </xf>
    <xf numFmtId="1" fontId="2" fillId="0" borderId="61" xfId="0" applyNumberFormat="1" applyFont="1" applyFill="1" applyBorder="1" applyAlignment="1">
      <alignment horizontal="center" vertical="center"/>
    </xf>
    <xf numFmtId="0" fontId="2" fillId="0" borderId="5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13" borderId="0" xfId="0" applyFont="1" applyFill="1" applyAlignment="1">
      <alignment horizontal="left" vertical="center"/>
    </xf>
    <xf numFmtId="0" fontId="2" fillId="0" borderId="0" xfId="0" applyFont="1" applyAlignment="1">
      <alignment horizontal="left" vertical="center"/>
    </xf>
    <xf numFmtId="2" fontId="2" fillId="14" borderId="5" xfId="10" applyNumberFormat="1" applyFont="1" applyFill="1" applyBorder="1" applyAlignment="1">
      <alignment horizontal="center" vertical="center"/>
    </xf>
    <xf numFmtId="2" fontId="2" fillId="14" borderId="2" xfId="10" applyNumberFormat="1" applyFont="1" applyFill="1" applyBorder="1" applyAlignment="1">
      <alignment horizontal="center" vertical="center"/>
    </xf>
    <xf numFmtId="0" fontId="2" fillId="14" borderId="0" xfId="0" applyFont="1" applyFill="1" applyAlignment="1">
      <alignment horizontal="left" vertical="center"/>
    </xf>
    <xf numFmtId="164" fontId="2" fillId="14" borderId="2" xfId="0" applyNumberFormat="1" applyFont="1" applyFill="1" applyBorder="1" applyAlignment="1">
      <alignment horizontal="center" vertical="center"/>
    </xf>
    <xf numFmtId="164" fontId="2" fillId="14" borderId="5" xfId="0" applyNumberFormat="1" applyFont="1" applyFill="1" applyBorder="1" applyAlignment="1">
      <alignment horizontal="center" vertical="center"/>
    </xf>
    <xf numFmtId="2" fontId="2" fillId="14" borderId="5" xfId="0" applyNumberFormat="1" applyFont="1" applyFill="1" applyBorder="1" applyAlignment="1">
      <alignment horizontal="center" vertical="center"/>
    </xf>
    <xf numFmtId="2" fontId="2" fillId="14" borderId="50" xfId="0" applyNumberFormat="1" applyFont="1" applyFill="1" applyBorder="1" applyAlignment="1">
      <alignment horizontal="center" vertical="center"/>
    </xf>
    <xf numFmtId="2" fontId="20" fillId="14" borderId="50" xfId="10" applyNumberFormat="1" applyFont="1" applyFill="1" applyBorder="1" applyAlignment="1">
      <alignment horizontal="center" vertical="center"/>
    </xf>
    <xf numFmtId="2" fontId="20" fillId="14" borderId="0" xfId="10" applyNumberFormat="1" applyFont="1" applyFill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2" fontId="20" fillId="0" borderId="0" xfId="10" applyNumberFormat="1" applyFont="1" applyFill="1" applyBorder="1" applyAlignment="1">
      <alignment horizontal="left" vertical="center"/>
    </xf>
    <xf numFmtId="2" fontId="2" fillId="0" borderId="5" xfId="0" applyNumberFormat="1" applyFont="1" applyFill="1" applyBorder="1" applyAlignment="1">
      <alignment horizontal="center" vertical="center"/>
    </xf>
    <xf numFmtId="0" fontId="15" fillId="15" borderId="5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56" xfId="0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5" fillId="17" borderId="5" xfId="0" applyFont="1" applyFill="1" applyBorder="1" applyAlignment="1">
      <alignment horizontal="center" vertical="center"/>
    </xf>
    <xf numFmtId="0" fontId="15" fillId="18" borderId="5" xfId="0" applyFont="1" applyFill="1" applyBorder="1" applyAlignment="1">
      <alignment horizontal="center" vertical="center"/>
    </xf>
    <xf numFmtId="0" fontId="15" fillId="19" borderId="5" xfId="0" applyFont="1" applyFill="1" applyBorder="1" applyAlignment="1">
      <alignment horizontal="center" vertical="center"/>
    </xf>
    <xf numFmtId="164" fontId="15" fillId="0" borderId="18" xfId="0" applyNumberFormat="1" applyFont="1" applyFill="1" applyBorder="1" applyAlignment="1">
      <alignment horizontal="center" vertical="center"/>
    </xf>
    <xf numFmtId="164" fontId="2" fillId="0" borderId="3" xfId="0" applyNumberFormat="1" applyFont="1" applyFill="1" applyBorder="1" applyAlignment="1">
      <alignment horizontal="center" vertical="center"/>
    </xf>
    <xf numFmtId="164" fontId="2" fillId="0" borderId="13" xfId="0" applyNumberFormat="1" applyFont="1" applyFill="1" applyBorder="1" applyAlignment="1">
      <alignment horizontal="center" vertical="center"/>
    </xf>
    <xf numFmtId="164" fontId="2" fillId="0" borderId="54" xfId="0" applyNumberFormat="1" applyFont="1" applyFill="1" applyBorder="1" applyAlignment="1">
      <alignment horizontal="center" vertical="center"/>
    </xf>
    <xf numFmtId="164" fontId="2" fillId="0" borderId="4" xfId="0" applyNumberFormat="1" applyFont="1" applyFill="1" applyBorder="1" applyAlignment="1">
      <alignment horizontal="center" vertical="center"/>
    </xf>
    <xf numFmtId="164" fontId="2" fillId="0" borderId="6" xfId="0" applyNumberFormat="1" applyFont="1" applyFill="1" applyBorder="1" applyAlignment="1">
      <alignment horizontal="center" vertical="center"/>
    </xf>
    <xf numFmtId="164" fontId="2" fillId="0" borderId="19" xfId="0" applyNumberFormat="1" applyFont="1" applyFill="1" applyBorder="1" applyAlignment="1">
      <alignment horizontal="center" vertical="center"/>
    </xf>
    <xf numFmtId="164" fontId="2" fillId="0" borderId="59" xfId="0" applyNumberFormat="1" applyFont="1" applyFill="1" applyBorder="1" applyAlignment="1">
      <alignment horizontal="center" vertical="center"/>
    </xf>
    <xf numFmtId="164" fontId="2" fillId="0" borderId="14" xfId="0" applyNumberFormat="1" applyFont="1" applyFill="1" applyBorder="1" applyAlignment="1">
      <alignment horizontal="center" vertical="center"/>
    </xf>
    <xf numFmtId="164" fontId="2" fillId="0" borderId="52" xfId="0" applyNumberFormat="1" applyFont="1" applyFill="1" applyBorder="1" applyAlignment="1">
      <alignment horizontal="center" vertical="center"/>
    </xf>
    <xf numFmtId="10" fontId="2" fillId="13" borderId="0" xfId="3" applyNumberFormat="1" applyFont="1" applyFill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1" fillId="0" borderId="11" xfId="0" applyFont="1" applyBorder="1" applyAlignment="1">
      <alignment horizontal="center"/>
    </xf>
    <xf numFmtId="0" fontId="11" fillId="0" borderId="44" xfId="0" applyFont="1" applyBorder="1" applyAlignment="1">
      <alignment horizontal="center"/>
    </xf>
    <xf numFmtId="0" fontId="11" fillId="0" borderId="34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/>
    <xf numFmtId="0" fontId="2" fillId="4" borderId="11" xfId="0" applyFont="1" applyFill="1" applyBorder="1" applyAlignment="1">
      <alignment horizontal="center" vertical="center"/>
    </xf>
    <xf numFmtId="0" fontId="2" fillId="4" borderId="44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14" borderId="0" xfId="0" applyFont="1" applyFill="1" applyAlignment="1">
      <alignment horizontal="center" vertical="center" wrapText="1"/>
    </xf>
    <xf numFmtId="0" fontId="2" fillId="16" borderId="56" xfId="0" applyFont="1" applyFill="1" applyBorder="1" applyAlignment="1">
      <alignment horizontal="center" vertical="center" wrapText="1"/>
    </xf>
    <xf numFmtId="0" fontId="2" fillId="16" borderId="0" xfId="0" applyFont="1" applyFill="1" applyBorder="1" applyAlignment="1">
      <alignment horizontal="center" vertical="center" wrapText="1"/>
    </xf>
    <xf numFmtId="0" fontId="2" fillId="4" borderId="21" xfId="0" applyFont="1" applyFill="1" applyBorder="1" applyAlignment="1">
      <alignment horizontal="center" vertical="center"/>
    </xf>
    <xf numFmtId="0" fontId="2" fillId="4" borderId="22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4" borderId="28" xfId="0" applyFont="1" applyFill="1" applyBorder="1" applyAlignment="1">
      <alignment horizontal="center" vertical="center"/>
    </xf>
    <xf numFmtId="0" fontId="2" fillId="4" borderId="49" xfId="0" applyFont="1" applyFill="1" applyBorder="1" applyAlignment="1">
      <alignment horizontal="center" vertical="center"/>
    </xf>
    <xf numFmtId="0" fontId="2" fillId="13" borderId="56" xfId="0" applyFont="1" applyFill="1" applyBorder="1" applyAlignment="1">
      <alignment horizontal="center" vertical="center" wrapText="1"/>
    </xf>
    <xf numFmtId="0" fontId="2" fillId="13" borderId="0" xfId="0" applyFont="1" applyFill="1" applyAlignment="1">
      <alignment horizontal="center" vertical="center" wrapText="1"/>
    </xf>
    <xf numFmtId="0" fontId="2" fillId="11" borderId="56" xfId="0" applyFont="1" applyFill="1" applyBorder="1" applyAlignment="1">
      <alignment horizontal="center" vertical="center"/>
    </xf>
    <xf numFmtId="0" fontId="2" fillId="11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492">
    <cellStyle name="Euro" xfId="1" xr:uid="{00000000-0005-0000-0000-000000000000}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 2" xfId="15" xr:uid="{00000000-0005-0000-0000-0000D5010000}"/>
    <cellStyle name="Normal" xfId="0" builtinId="0"/>
    <cellStyle name="Normal 2" xfId="2" xr:uid="{00000000-0005-0000-0000-0000D7010000}"/>
    <cellStyle name="Normal 2 2" xfId="10" xr:uid="{00000000-0005-0000-0000-0000D8010000}"/>
    <cellStyle name="Normal 3" xfId="9" xr:uid="{00000000-0005-0000-0000-0000D9010000}"/>
    <cellStyle name="Normal 4" xfId="491" xr:uid="{00000000-0005-0000-0000-000018020000}"/>
    <cellStyle name="Porcentaje" xfId="3" builtinId="5"/>
    <cellStyle name="Porcentaje 2" xfId="7" xr:uid="{00000000-0005-0000-0000-0000DB010000}"/>
    <cellStyle name="Porcentaje 3" xfId="8" xr:uid="{00000000-0005-0000-0000-0000DC010000}"/>
    <cellStyle name="Porcentaje 3 2" xfId="14" xr:uid="{00000000-0005-0000-0000-0000DD010000}"/>
    <cellStyle name="Porcentaje 4" xfId="484" xr:uid="{00000000-0005-0000-0000-0000DE010000}"/>
    <cellStyle name="Porcentaje 4 2" xfId="486" xr:uid="{00000000-0005-0000-0000-0000DF010000}"/>
    <cellStyle name="Porcentaje 5" xfId="485" xr:uid="{00000000-0005-0000-0000-0000E0010000}"/>
    <cellStyle name="Porcentaje 6" xfId="487" xr:uid="{00000000-0005-0000-0000-0000E1010000}"/>
    <cellStyle name="Porcentaje 7" xfId="488" xr:uid="{00000000-0005-0000-0000-0000E2010000}"/>
    <cellStyle name="Porcentaje 8" xfId="489" xr:uid="{00000000-0005-0000-0000-0000E3010000}"/>
    <cellStyle name="Porcentaje 9" xfId="490" xr:uid="{00000000-0005-0000-0000-0000E4010000}"/>
    <cellStyle name="Porcentual 2" xfId="4" xr:uid="{00000000-0005-0000-0000-0000E5010000}"/>
    <cellStyle name="Porcentual 2 2" xfId="11" xr:uid="{00000000-0005-0000-0000-0000E6010000}"/>
    <cellStyle name="Porcentual 3" xfId="5" xr:uid="{00000000-0005-0000-0000-0000E7010000}"/>
    <cellStyle name="Porcentual 3 2" xfId="12" xr:uid="{00000000-0005-0000-0000-0000E8010000}"/>
    <cellStyle name="Porcentual 4" xfId="6" xr:uid="{00000000-0005-0000-0000-0000E9010000}"/>
    <cellStyle name="Porcentual 4 2" xfId="13" xr:uid="{00000000-0005-0000-0000-0000EA010000}"/>
  </cellStyles>
  <dxfs count="0"/>
  <tableStyles count="0" defaultTableStyle="TableStyleMedium9" defaultPivotStyle="PivotStyleLight16"/>
  <colors>
    <mruColors>
      <color rgb="FF00FF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250944"/>
        <c:axId val="141252480"/>
      </c:barChart>
      <c:catAx>
        <c:axId val="141250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1252480"/>
        <c:crosses val="autoZero"/>
        <c:auto val="1"/>
        <c:lblAlgn val="ctr"/>
        <c:lblOffset val="100"/>
        <c:noMultiLvlLbl val="0"/>
      </c:catAx>
      <c:valAx>
        <c:axId val="14125248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2509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560256"/>
        <c:axId val="142582528"/>
      </c:barChart>
      <c:catAx>
        <c:axId val="142560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82528"/>
        <c:crosses val="autoZero"/>
        <c:auto val="1"/>
        <c:lblAlgn val="ctr"/>
        <c:lblOffset val="100"/>
        <c:noMultiLvlLbl val="0"/>
      </c:catAx>
      <c:valAx>
        <c:axId val="14258252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602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91872"/>
        <c:axId val="142593408"/>
      </c:lineChart>
      <c:catAx>
        <c:axId val="142591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93408"/>
        <c:crosses val="autoZero"/>
        <c:auto val="1"/>
        <c:lblAlgn val="ctr"/>
        <c:lblOffset val="100"/>
        <c:noMultiLvlLbl val="0"/>
      </c:catAx>
      <c:valAx>
        <c:axId val="142593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91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652544"/>
        <c:axId val="142654080"/>
      </c:lineChart>
      <c:catAx>
        <c:axId val="142652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2654080"/>
        <c:crosses val="autoZero"/>
        <c:auto val="1"/>
        <c:lblAlgn val="ctr"/>
        <c:lblOffset val="100"/>
        <c:noMultiLvlLbl val="0"/>
      </c:catAx>
      <c:valAx>
        <c:axId val="14265408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6525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631360"/>
        <c:axId val="151632896"/>
      </c:lineChart>
      <c:catAx>
        <c:axId val="151631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51632896"/>
        <c:crosses val="autoZero"/>
        <c:auto val="1"/>
        <c:lblAlgn val="ctr"/>
        <c:lblOffset val="100"/>
        <c:noMultiLvlLbl val="0"/>
      </c:catAx>
      <c:valAx>
        <c:axId val="15163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6313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49792"/>
        <c:axId val="209453440"/>
      </c:lineChart>
      <c:catAx>
        <c:axId val="187249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53440"/>
        <c:crosses val="autoZero"/>
        <c:auto val="1"/>
        <c:lblAlgn val="ctr"/>
        <c:lblOffset val="100"/>
        <c:noMultiLvlLbl val="0"/>
      </c:catAx>
      <c:valAx>
        <c:axId val="20945344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2497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904512"/>
        <c:axId val="141906304"/>
      </c:barChart>
      <c:catAx>
        <c:axId val="141904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06304"/>
        <c:crosses val="autoZero"/>
        <c:auto val="1"/>
        <c:lblAlgn val="ctr"/>
        <c:lblOffset val="100"/>
        <c:noMultiLvlLbl val="0"/>
      </c:catAx>
      <c:valAx>
        <c:axId val="14190630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045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923840"/>
        <c:axId val="141925376"/>
      </c:lineChart>
      <c:catAx>
        <c:axId val="141923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25376"/>
        <c:crosses val="autoZero"/>
        <c:auto val="1"/>
        <c:lblAlgn val="ctr"/>
        <c:lblOffset val="100"/>
        <c:noMultiLvlLbl val="0"/>
      </c:catAx>
      <c:valAx>
        <c:axId val="141925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238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091008"/>
        <c:axId val="142092544"/>
      </c:lineChart>
      <c:catAx>
        <c:axId val="142091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092544"/>
        <c:crosses val="autoZero"/>
        <c:auto val="1"/>
        <c:lblAlgn val="ctr"/>
        <c:lblOffset val="100"/>
        <c:noMultiLvlLbl val="0"/>
      </c:catAx>
      <c:valAx>
        <c:axId val="14209254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0910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353536"/>
        <c:axId val="142355072"/>
      </c:barChart>
      <c:catAx>
        <c:axId val="142353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55072"/>
        <c:crosses val="autoZero"/>
        <c:auto val="1"/>
        <c:lblAlgn val="ctr"/>
        <c:lblOffset val="100"/>
        <c:noMultiLvlLbl val="0"/>
      </c:catAx>
      <c:valAx>
        <c:axId val="142355072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5353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89248"/>
        <c:axId val="142390784"/>
      </c:lineChart>
      <c:catAx>
        <c:axId val="142389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90784"/>
        <c:crosses val="autoZero"/>
        <c:auto val="1"/>
        <c:lblAlgn val="ctr"/>
        <c:lblOffset val="100"/>
        <c:noMultiLvlLbl val="0"/>
      </c:catAx>
      <c:valAx>
        <c:axId val="142390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892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43872"/>
        <c:axId val="142549760"/>
      </c:lineChart>
      <c:catAx>
        <c:axId val="142543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49760"/>
        <c:crosses val="autoZero"/>
        <c:auto val="1"/>
        <c:lblAlgn val="ctr"/>
        <c:lblOffset val="100"/>
        <c:noMultiLvlLbl val="0"/>
      </c:catAx>
      <c:valAx>
        <c:axId val="14254976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43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fitToPage="1"/>
  </sheetPr>
  <dimension ref="A1:Z52"/>
  <sheetViews>
    <sheetView topLeftCell="A28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6" ht="4.3499999999999996" customHeight="1" x14ac:dyDescent="0.2"/>
    <row r="2" spans="1:26" x14ac:dyDescent="0.2">
      <c r="A2" s="1" t="s">
        <v>22</v>
      </c>
      <c r="D2" s="1"/>
    </row>
    <row r="3" spans="1:26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6" ht="16.5" customHeight="1" thickBot="1" x14ac:dyDescent="0.3">
      <c r="A4" s="5" t="s">
        <v>16</v>
      </c>
      <c r="B4" s="417" t="s">
        <v>18</v>
      </c>
      <c r="C4" s="418"/>
      <c r="D4" s="418"/>
      <c r="E4" s="418"/>
      <c r="F4" s="418"/>
      <c r="G4" s="418"/>
      <c r="H4" s="418"/>
      <c r="I4" s="418"/>
      <c r="J4" s="419"/>
      <c r="K4" s="417" t="s">
        <v>21</v>
      </c>
      <c r="L4" s="418"/>
      <c r="M4" s="418"/>
      <c r="N4" s="418"/>
      <c r="O4" s="418"/>
      <c r="P4" s="418"/>
      <c r="Q4" s="418"/>
      <c r="R4" s="418"/>
      <c r="S4" s="418"/>
      <c r="T4" s="419"/>
      <c r="U4" s="81" t="s">
        <v>19</v>
      </c>
      <c r="V4" s="81" t="s">
        <v>20</v>
      </c>
      <c r="W4" s="119"/>
      <c r="X4" s="77"/>
      <c r="Y4" s="77"/>
      <c r="Z4" s="77"/>
    </row>
    <row r="5" spans="1:26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30">
        <f>+B5+C5+D5+E5</f>
        <v>0</v>
      </c>
      <c r="V5" s="131">
        <f>+F5+G5+H5+I5+J5+T5+K5+L5+M5+N5+O5+P5+Q5+R5</f>
        <v>0</v>
      </c>
      <c r="W5" s="132">
        <f>+U5+V5</f>
        <v>0</v>
      </c>
    </row>
    <row r="6" spans="1:26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 t="s">
        <v>15</v>
      </c>
      <c r="V6" s="134" t="s">
        <v>15</v>
      </c>
      <c r="W6" s="135" t="s">
        <v>0</v>
      </c>
    </row>
    <row r="7" spans="1:26" x14ac:dyDescent="0.2">
      <c r="A7" s="68" t="s">
        <v>3</v>
      </c>
      <c r="B7" s="72">
        <v>110</v>
      </c>
      <c r="C7" s="26">
        <v>110</v>
      </c>
      <c r="D7" s="26">
        <v>110</v>
      </c>
      <c r="E7" s="26">
        <v>110</v>
      </c>
      <c r="F7" s="26">
        <v>110</v>
      </c>
      <c r="G7" s="26">
        <v>110</v>
      </c>
      <c r="H7" s="26">
        <v>110</v>
      </c>
      <c r="I7" s="26">
        <v>110</v>
      </c>
      <c r="J7" s="136">
        <v>110</v>
      </c>
      <c r="K7" s="72">
        <v>110</v>
      </c>
      <c r="L7" s="26">
        <v>110</v>
      </c>
      <c r="M7" s="26">
        <v>110</v>
      </c>
      <c r="N7" s="26">
        <v>110</v>
      </c>
      <c r="O7" s="26">
        <v>110</v>
      </c>
      <c r="P7" s="26">
        <v>110</v>
      </c>
      <c r="Q7" s="26">
        <v>110</v>
      </c>
      <c r="R7" s="26">
        <v>110</v>
      </c>
      <c r="S7" s="136">
        <v>110</v>
      </c>
      <c r="T7" s="136">
        <v>110</v>
      </c>
      <c r="U7" s="151">
        <v>110</v>
      </c>
      <c r="V7" s="26">
        <v>110</v>
      </c>
      <c r="W7" s="165">
        <v>110</v>
      </c>
    </row>
    <row r="8" spans="1:26" x14ac:dyDescent="0.2">
      <c r="A8" s="69" t="s">
        <v>4</v>
      </c>
      <c r="B8" s="73">
        <v>5925</v>
      </c>
      <c r="C8" s="16">
        <v>6550</v>
      </c>
      <c r="D8" s="16">
        <v>6147</v>
      </c>
      <c r="E8" s="16">
        <v>6551</v>
      </c>
      <c r="F8" s="16">
        <v>6112</v>
      </c>
      <c r="G8" s="16">
        <v>6418</v>
      </c>
      <c r="H8" s="16">
        <v>6042</v>
      </c>
      <c r="I8" s="16">
        <v>6118</v>
      </c>
      <c r="J8" s="66">
        <v>6540</v>
      </c>
      <c r="K8" s="152">
        <v>8958</v>
      </c>
      <c r="L8" s="16">
        <v>9159</v>
      </c>
      <c r="M8" s="16">
        <v>8351</v>
      </c>
      <c r="N8" s="16">
        <v>7751</v>
      </c>
      <c r="O8" s="29">
        <v>9112</v>
      </c>
      <c r="P8" s="40">
        <v>8702</v>
      </c>
      <c r="Q8" s="34">
        <v>8678</v>
      </c>
      <c r="R8" s="34">
        <v>9250</v>
      </c>
      <c r="S8" s="161">
        <v>10254</v>
      </c>
      <c r="T8" s="140">
        <v>11349</v>
      </c>
      <c r="U8" s="144">
        <v>56403</v>
      </c>
      <c r="V8" s="23">
        <v>91564</v>
      </c>
      <c r="W8" s="106">
        <v>147967</v>
      </c>
    </row>
    <row r="9" spans="1:26" x14ac:dyDescent="0.2">
      <c r="A9" s="69" t="s">
        <v>5</v>
      </c>
      <c r="B9" s="73">
        <v>40</v>
      </c>
      <c r="C9" s="16">
        <v>45</v>
      </c>
      <c r="D9" s="16">
        <v>41</v>
      </c>
      <c r="E9" s="16">
        <v>43</v>
      </c>
      <c r="F9" s="16">
        <v>41</v>
      </c>
      <c r="G9" s="16">
        <v>43</v>
      </c>
      <c r="H9" s="16">
        <v>41</v>
      </c>
      <c r="I9" s="16">
        <v>42</v>
      </c>
      <c r="J9" s="66">
        <v>44</v>
      </c>
      <c r="K9" s="152">
        <v>60</v>
      </c>
      <c r="L9" s="16">
        <v>60</v>
      </c>
      <c r="M9" s="16">
        <v>55</v>
      </c>
      <c r="N9" s="16">
        <v>51</v>
      </c>
      <c r="O9" s="29">
        <v>60</v>
      </c>
      <c r="P9" s="61">
        <v>58</v>
      </c>
      <c r="Q9" s="62">
        <v>60</v>
      </c>
      <c r="R9" s="62">
        <v>62</v>
      </c>
      <c r="S9" s="162">
        <v>68</v>
      </c>
      <c r="T9" s="140">
        <v>77</v>
      </c>
      <c r="U9" s="144">
        <v>380</v>
      </c>
      <c r="V9" s="23">
        <v>611</v>
      </c>
      <c r="W9" s="106">
        <v>991</v>
      </c>
    </row>
    <row r="10" spans="1:26" x14ac:dyDescent="0.2">
      <c r="A10" s="69" t="s">
        <v>6</v>
      </c>
      <c r="B10" s="63">
        <v>148.125</v>
      </c>
      <c r="C10" s="15">
        <v>145.55555555555554</v>
      </c>
      <c r="D10" s="15">
        <v>149.92682926829269</v>
      </c>
      <c r="E10" s="15">
        <v>152.34883720930233</v>
      </c>
      <c r="F10" s="15">
        <v>149.07317073170731</v>
      </c>
      <c r="G10" s="15">
        <v>149.25581395348837</v>
      </c>
      <c r="H10" s="15">
        <v>147.36585365853659</v>
      </c>
      <c r="I10" s="15">
        <v>145.66666666666666</v>
      </c>
      <c r="J10" s="64">
        <v>148.63636363636363</v>
      </c>
      <c r="K10" s="153">
        <v>134.30000000000001</v>
      </c>
      <c r="L10" s="15">
        <v>137.65</v>
      </c>
      <c r="M10" s="15">
        <v>136.84</v>
      </c>
      <c r="N10" s="15">
        <v>136.97999999999999</v>
      </c>
      <c r="O10" s="27">
        <v>136.86000000000001</v>
      </c>
      <c r="P10" s="35">
        <v>135.03</v>
      </c>
      <c r="Q10" s="36">
        <v>129.63</v>
      </c>
      <c r="R10" s="36">
        <v>134.19</v>
      </c>
      <c r="S10" s="78">
        <v>135.79</v>
      </c>
      <c r="T10" s="141">
        <v>132.38</v>
      </c>
      <c r="U10" s="145">
        <v>148.42894736842106</v>
      </c>
      <c r="V10" s="166">
        <v>134.85</v>
      </c>
      <c r="W10" s="107">
        <v>149.31079717457115</v>
      </c>
    </row>
    <row r="11" spans="1:26" x14ac:dyDescent="0.2">
      <c r="A11" s="69" t="s">
        <v>7</v>
      </c>
      <c r="B11" s="63">
        <v>75</v>
      </c>
      <c r="C11" s="15">
        <v>68.888888888888886</v>
      </c>
      <c r="D11" s="15">
        <v>56.097560975609753</v>
      </c>
      <c r="E11" s="15">
        <v>83.720930232558146</v>
      </c>
      <c r="F11" s="15">
        <v>65.853658536585371</v>
      </c>
      <c r="G11" s="15">
        <v>90.697674418604649</v>
      </c>
      <c r="H11" s="15">
        <v>92.682926829268297</v>
      </c>
      <c r="I11" s="15">
        <v>88.095238095238102</v>
      </c>
      <c r="J11" s="64">
        <v>93.181818181818187</v>
      </c>
      <c r="K11" s="153">
        <v>70</v>
      </c>
      <c r="L11" s="15">
        <v>70</v>
      </c>
      <c r="M11" s="15">
        <v>63.636363636363633</v>
      </c>
      <c r="N11" s="15">
        <v>74.509803921568633</v>
      </c>
      <c r="O11" s="27">
        <v>70</v>
      </c>
      <c r="P11" s="35">
        <v>68.965517241379317</v>
      </c>
      <c r="Q11" s="36">
        <v>68.333333333333329</v>
      </c>
      <c r="R11" s="36">
        <v>74.193548387096769</v>
      </c>
      <c r="S11" s="78">
        <v>72.058823529411768</v>
      </c>
      <c r="T11" s="141">
        <v>80.519480519480524</v>
      </c>
      <c r="U11" s="145">
        <v>80.526315789473685</v>
      </c>
      <c r="V11" s="166">
        <v>70.86743044189852</v>
      </c>
      <c r="W11" s="107">
        <v>74.571140262361254</v>
      </c>
    </row>
    <row r="12" spans="1:26" x14ac:dyDescent="0.2">
      <c r="A12" s="69" t="s">
        <v>8</v>
      </c>
      <c r="B12" s="74">
        <v>8.7727191362359305E-2</v>
      </c>
      <c r="C12" s="19">
        <v>0.10044594929742309</v>
      </c>
      <c r="D12" s="14">
        <v>0.10493869154299762</v>
      </c>
      <c r="E12" s="14">
        <v>6.3337519377633794E-2</v>
      </c>
      <c r="F12" s="14">
        <v>9.2517082936007605E-2</v>
      </c>
      <c r="G12" s="19">
        <v>5.7853398360724929E-2</v>
      </c>
      <c r="H12" s="14">
        <v>5.7006432834980039E-2</v>
      </c>
      <c r="I12" s="19">
        <v>6.2411314804969566E-2</v>
      </c>
      <c r="J12" s="160">
        <v>5.990294125744617E-2</v>
      </c>
      <c r="K12" s="154">
        <v>9.5824014184351394E-2</v>
      </c>
      <c r="L12" s="14">
        <v>9.7230986032580416E-2</v>
      </c>
      <c r="M12" s="19">
        <v>0.10695710047666468</v>
      </c>
      <c r="N12" s="19">
        <v>9.0625913641511513E-2</v>
      </c>
      <c r="O12" s="28">
        <v>9.8165150902272166E-2</v>
      </c>
      <c r="P12" s="14">
        <v>9.6966593267426682E-2</v>
      </c>
      <c r="Q12" s="37">
        <v>0.10165408867655897</v>
      </c>
      <c r="R12" s="37">
        <v>8.4353425331933879E-2</v>
      </c>
      <c r="S12" s="79">
        <v>9.1321660069635491E-2</v>
      </c>
      <c r="T12" s="142">
        <v>9.0123604576965721E-2</v>
      </c>
      <c r="U12" s="146">
        <v>7.9511247589149792E-2</v>
      </c>
      <c r="V12" s="167">
        <v>9.6556579058853717E-2</v>
      </c>
      <c r="W12" s="108">
        <v>9.0597101431533822E-2</v>
      </c>
    </row>
    <row r="13" spans="1:26" x14ac:dyDescent="0.2">
      <c r="A13" s="69" t="s">
        <v>9</v>
      </c>
      <c r="B13" s="63">
        <v>12.994590220549473</v>
      </c>
      <c r="C13" s="15">
        <v>14.620465953291582</v>
      </c>
      <c r="D13" s="15">
        <v>15.733125290605035</v>
      </c>
      <c r="E13" s="15">
        <v>9.6493974289041624</v>
      </c>
      <c r="F13" s="15">
        <v>13.791814900118986</v>
      </c>
      <c r="G13" s="15">
        <v>8.6349560623054096</v>
      </c>
      <c r="H13" s="15">
        <v>8.4008016387548636</v>
      </c>
      <c r="I13" s="15">
        <v>9.091248189923899</v>
      </c>
      <c r="J13" s="64">
        <v>8.903755359629498</v>
      </c>
      <c r="K13" s="153">
        <v>14.306525317723665</v>
      </c>
      <c r="L13" s="15">
        <v>14.842310017873402</v>
      </c>
      <c r="M13" s="15">
        <v>16.23997720146594</v>
      </c>
      <c r="N13" s="15">
        <v>13.773361894810895</v>
      </c>
      <c r="O13" s="27">
        <v>14.9080142503584</v>
      </c>
      <c r="P13" s="35">
        <v>14.548332665743914</v>
      </c>
      <c r="Q13" s="36">
        <v>14.702569692252977</v>
      </c>
      <c r="R13" s="36">
        <v>12.584986843877232</v>
      </c>
      <c r="S13" s="78">
        <v>13.770769152265327</v>
      </c>
      <c r="T13" s="141">
        <v>13.283282965506286</v>
      </c>
      <c r="U13" s="145">
        <v>11.801770783607411</v>
      </c>
      <c r="V13" s="166">
        <v>14.469896243772309</v>
      </c>
      <c r="W13" s="107">
        <v>13.527125436447795</v>
      </c>
    </row>
    <row r="14" spans="1:26" x14ac:dyDescent="0.2">
      <c r="A14" s="70" t="s">
        <v>10</v>
      </c>
      <c r="B14" s="137">
        <v>38.125</v>
      </c>
      <c r="C14" s="133">
        <v>35.555555555555543</v>
      </c>
      <c r="D14" s="133">
        <v>39.926829268292693</v>
      </c>
      <c r="E14" s="15">
        <v>42.348837209302332</v>
      </c>
      <c r="F14" s="15">
        <v>39.073170731707307</v>
      </c>
      <c r="G14" s="15">
        <v>39.255813953488371</v>
      </c>
      <c r="H14" s="15">
        <v>37.365853658536594</v>
      </c>
      <c r="I14" s="15">
        <v>35.666666666666657</v>
      </c>
      <c r="J14" s="64">
        <v>38.636363636363626</v>
      </c>
      <c r="K14" s="153">
        <v>24.300000000000011</v>
      </c>
      <c r="L14" s="15">
        <v>27.650000000000006</v>
      </c>
      <c r="M14" s="15">
        <v>26.840000000000003</v>
      </c>
      <c r="N14" s="15">
        <v>26.97999999999999</v>
      </c>
      <c r="O14" s="38">
        <v>26.860000000000014</v>
      </c>
      <c r="P14" s="39">
        <v>25.03</v>
      </c>
      <c r="Q14" s="36">
        <v>19.629999999999995</v>
      </c>
      <c r="R14" s="36">
        <v>24.189999999999998</v>
      </c>
      <c r="S14" s="78">
        <v>25.789999999999992</v>
      </c>
      <c r="T14" s="141">
        <v>22.379999999999995</v>
      </c>
      <c r="U14" s="145">
        <v>38.428947368421063</v>
      </c>
      <c r="V14" s="166">
        <v>24.849999999999994</v>
      </c>
      <c r="W14" s="107">
        <v>39.31079717457115</v>
      </c>
    </row>
    <row r="15" spans="1:26" ht="13.5" thickBot="1" x14ac:dyDescent="0.25">
      <c r="A15" s="71" t="s">
        <v>1</v>
      </c>
      <c r="B15" s="75">
        <v>0.34659090909090912</v>
      </c>
      <c r="C15" s="31">
        <v>0.32323232323232309</v>
      </c>
      <c r="D15" s="31">
        <v>0.36297117516629723</v>
      </c>
      <c r="E15" s="31">
        <v>0.38498942917547574</v>
      </c>
      <c r="F15" s="13">
        <v>0.35521064301552097</v>
      </c>
      <c r="G15" s="13">
        <v>0.35687103594080338</v>
      </c>
      <c r="H15" s="31">
        <v>0.33968957871396904</v>
      </c>
      <c r="I15" s="31">
        <v>0.32424242424242417</v>
      </c>
      <c r="J15" s="76">
        <v>0.35123966942148749</v>
      </c>
      <c r="K15" s="155">
        <v>0.220909090909091</v>
      </c>
      <c r="L15" s="13">
        <v>0.2513636363636364</v>
      </c>
      <c r="M15" s="13">
        <v>0.24400000000000002</v>
      </c>
      <c r="N15" s="31">
        <v>0.24527272727272717</v>
      </c>
      <c r="O15" s="31">
        <v>0.24418181818181831</v>
      </c>
      <c r="P15" s="31">
        <v>0.22754545454545455</v>
      </c>
      <c r="Q15" s="31">
        <v>0.17845454545454542</v>
      </c>
      <c r="R15" s="31">
        <v>0.21990909090909089</v>
      </c>
      <c r="S15" s="163">
        <v>0.23445454545454539</v>
      </c>
      <c r="T15" s="143">
        <v>0.20345454545454542</v>
      </c>
      <c r="U15" s="164">
        <v>0.34935406698564603</v>
      </c>
      <c r="V15" s="168">
        <v>0.22590909090909086</v>
      </c>
      <c r="W15" s="169">
        <v>0.35737088340519224</v>
      </c>
    </row>
    <row r="16" spans="1:26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2" ht="16.5" customHeight="1" thickBot="1" x14ac:dyDescent="0.3">
      <c r="A17" s="5" t="s">
        <v>17</v>
      </c>
      <c r="B17" s="417" t="s">
        <v>23</v>
      </c>
      <c r="C17" s="418"/>
      <c r="D17" s="418"/>
      <c r="E17" s="418"/>
      <c r="F17" s="419"/>
      <c r="G17" s="77"/>
      <c r="H17" s="77"/>
    </row>
    <row r="18" spans="1:22" ht="16.5" customHeight="1" thickBot="1" x14ac:dyDescent="0.25">
      <c r="A18" s="80"/>
      <c r="B18" s="116"/>
      <c r="C18" s="117"/>
      <c r="D18" s="117"/>
      <c r="E18" s="117"/>
      <c r="F18" s="117"/>
      <c r="G18" s="118">
        <f>SUM(B18:F18)</f>
        <v>0</v>
      </c>
    </row>
    <row r="19" spans="1:22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14">
        <v>4</v>
      </c>
      <c r="F19" s="113">
        <v>5</v>
      </c>
      <c r="G19" s="115" t="s">
        <v>0</v>
      </c>
    </row>
    <row r="20" spans="1:22" x14ac:dyDescent="0.2">
      <c r="A20" s="68" t="s">
        <v>3</v>
      </c>
      <c r="B20" s="110">
        <v>140</v>
      </c>
      <c r="C20" s="110">
        <v>140</v>
      </c>
      <c r="D20" s="110">
        <v>140</v>
      </c>
      <c r="E20" s="110">
        <v>140</v>
      </c>
      <c r="F20" s="110">
        <v>140</v>
      </c>
      <c r="G20" s="111">
        <v>140</v>
      </c>
    </row>
    <row r="21" spans="1:22" x14ac:dyDescent="0.2">
      <c r="A21" s="69" t="s">
        <v>4</v>
      </c>
      <c r="B21" s="91">
        <v>11797</v>
      </c>
      <c r="C21" s="92">
        <v>10634</v>
      </c>
      <c r="D21" s="92">
        <v>11399</v>
      </c>
      <c r="E21" s="92">
        <v>11086</v>
      </c>
      <c r="F21" s="92">
        <v>10276</v>
      </c>
      <c r="G21" s="106">
        <v>55192</v>
      </c>
    </row>
    <row r="22" spans="1:22" x14ac:dyDescent="0.2">
      <c r="A22" s="69" t="s">
        <v>5</v>
      </c>
      <c r="B22" s="91">
        <v>69</v>
      </c>
      <c r="C22" s="92">
        <v>64</v>
      </c>
      <c r="D22" s="92">
        <v>67</v>
      </c>
      <c r="E22" s="92">
        <v>68</v>
      </c>
      <c r="F22" s="92">
        <v>65</v>
      </c>
      <c r="G22" s="106">
        <v>333</v>
      </c>
    </row>
    <row r="23" spans="1:22" x14ac:dyDescent="0.2">
      <c r="A23" s="69" t="s">
        <v>6</v>
      </c>
      <c r="B23" s="93">
        <v>170.97101449275362</v>
      </c>
      <c r="C23" s="94">
        <v>166.15625</v>
      </c>
      <c r="D23" s="94">
        <v>170.13432835820896</v>
      </c>
      <c r="E23" s="94">
        <v>163.02941176470588</v>
      </c>
      <c r="F23" s="94">
        <v>158.09230769230768</v>
      </c>
      <c r="G23" s="107">
        <v>165.74174174174175</v>
      </c>
    </row>
    <row r="24" spans="1:22" x14ac:dyDescent="0.2">
      <c r="A24" s="69" t="s">
        <v>7</v>
      </c>
      <c r="B24" s="93">
        <v>81.159420289855078</v>
      </c>
      <c r="C24" s="94">
        <v>75</v>
      </c>
      <c r="D24" s="94">
        <v>82.089552238805965</v>
      </c>
      <c r="E24" s="94">
        <v>77.941176470588232</v>
      </c>
      <c r="F24" s="94">
        <v>69.230769230769226</v>
      </c>
      <c r="G24" s="107">
        <v>74.77477477477477</v>
      </c>
    </row>
    <row r="25" spans="1:22" x14ac:dyDescent="0.2">
      <c r="A25" s="69" t="s">
        <v>8</v>
      </c>
      <c r="B25" s="95">
        <v>8.3800196355494849E-2</v>
      </c>
      <c r="C25" s="96">
        <v>8.304166978670309E-2</v>
      </c>
      <c r="D25" s="97">
        <v>7.2960911430361625E-2</v>
      </c>
      <c r="E25" s="97">
        <v>7.5886058556545219E-2</v>
      </c>
      <c r="F25" s="97">
        <v>8.9549306343611898E-2</v>
      </c>
      <c r="G25" s="108">
        <v>8.596567585992114E-2</v>
      </c>
    </row>
    <row r="26" spans="1:22" x14ac:dyDescent="0.2">
      <c r="A26" s="69" t="s">
        <v>9</v>
      </c>
      <c r="B26" s="93">
        <v>14.32740458559091</v>
      </c>
      <c r="C26" s="94">
        <v>13.797892445496885</v>
      </c>
      <c r="D26" s="94">
        <v>12.413155662607346</v>
      </c>
      <c r="E26" s="94">
        <v>12.371659487615592</v>
      </c>
      <c r="F26" s="94">
        <v>14.157056492107012</v>
      </c>
      <c r="G26" s="107">
        <v>14.248100847029333</v>
      </c>
    </row>
    <row r="27" spans="1:22" x14ac:dyDescent="0.2">
      <c r="A27" s="70" t="s">
        <v>10</v>
      </c>
      <c r="B27" s="98">
        <v>30.971014492753625</v>
      </c>
      <c r="C27" s="99">
        <v>26.15625</v>
      </c>
      <c r="D27" s="100">
        <v>30.134328358208961</v>
      </c>
      <c r="E27" s="101">
        <v>23.029411764705884</v>
      </c>
      <c r="F27" s="94">
        <v>18.092307692307685</v>
      </c>
      <c r="G27" s="107">
        <v>25.741741741741748</v>
      </c>
    </row>
    <row r="28" spans="1:22" ht="13.5" thickBot="1" x14ac:dyDescent="0.25">
      <c r="A28" s="71" t="s">
        <v>1</v>
      </c>
      <c r="B28" s="102">
        <v>0.22122153209109732</v>
      </c>
      <c r="C28" s="103">
        <v>0.18683035714285715</v>
      </c>
      <c r="D28" s="104">
        <v>0.21524520255863544</v>
      </c>
      <c r="E28" s="104">
        <v>0.16449579831932773</v>
      </c>
      <c r="F28" s="105">
        <v>0.12923076923076918</v>
      </c>
      <c r="G28" s="109">
        <v>0.18386958386958391</v>
      </c>
    </row>
    <row r="29" spans="1:22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2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24"/>
      <c r="H30" s="67">
        <f>+F30+E30+D30+C30+B30</f>
        <v>0</v>
      </c>
      <c r="I30" s="60"/>
      <c r="J30" s="9"/>
      <c r="K30" s="9"/>
      <c r="L30" s="9"/>
      <c r="M30" s="9"/>
      <c r="N30" s="9"/>
      <c r="O30" s="9"/>
      <c r="P30" s="8"/>
    </row>
    <row r="31" spans="1:22" ht="13.5" thickBot="1" x14ac:dyDescent="0.25">
      <c r="A31" s="7" t="s">
        <v>2</v>
      </c>
      <c r="B31" s="32">
        <v>1</v>
      </c>
      <c r="C31" s="32">
        <v>2</v>
      </c>
      <c r="D31" s="32">
        <v>3</v>
      </c>
      <c r="E31" s="32">
        <v>4</v>
      </c>
      <c r="F31" s="123">
        <v>5</v>
      </c>
      <c r="G31" s="7">
        <v>6</v>
      </c>
      <c r="H31" s="125" t="s">
        <v>0</v>
      </c>
      <c r="I31" s="9"/>
      <c r="J31" s="9"/>
      <c r="K31" s="9"/>
      <c r="L31" s="8"/>
    </row>
    <row r="32" spans="1:22" x14ac:dyDescent="0.2">
      <c r="A32" s="83" t="s">
        <v>3</v>
      </c>
      <c r="B32" s="84">
        <v>115</v>
      </c>
      <c r="C32" s="84">
        <v>115</v>
      </c>
      <c r="D32" s="84">
        <v>115</v>
      </c>
      <c r="E32" s="84">
        <v>115</v>
      </c>
      <c r="F32" s="84">
        <v>115</v>
      </c>
      <c r="G32" s="84">
        <v>115</v>
      </c>
      <c r="H32" s="147">
        <v>115</v>
      </c>
      <c r="I32" s="9"/>
      <c r="J32" s="9"/>
      <c r="K32" s="9"/>
      <c r="L32" s="8"/>
    </row>
    <row r="33" spans="1:16" x14ac:dyDescent="0.2">
      <c r="A33" s="10" t="s">
        <v>4</v>
      </c>
      <c r="B33" s="16">
        <v>9104</v>
      </c>
      <c r="C33" s="17">
        <v>9723</v>
      </c>
      <c r="D33" s="16">
        <v>10753</v>
      </c>
      <c r="E33" s="16">
        <v>11069</v>
      </c>
      <c r="F33" s="17">
        <v>9436</v>
      </c>
      <c r="G33" s="21">
        <v>9502</v>
      </c>
      <c r="H33" s="66">
        <v>59587</v>
      </c>
      <c r="I33" s="9"/>
      <c r="J33" s="9"/>
      <c r="K33" s="9"/>
      <c r="L33" s="8"/>
    </row>
    <row r="34" spans="1:16" x14ac:dyDescent="0.2">
      <c r="A34" s="10" t="s">
        <v>5</v>
      </c>
      <c r="B34" s="16">
        <v>55</v>
      </c>
      <c r="C34" s="17">
        <v>59</v>
      </c>
      <c r="D34" s="16">
        <v>66</v>
      </c>
      <c r="E34" s="16">
        <v>68</v>
      </c>
      <c r="F34" s="17">
        <v>58</v>
      </c>
      <c r="G34" s="21">
        <v>55</v>
      </c>
      <c r="H34" s="66">
        <v>361</v>
      </c>
      <c r="I34" s="9"/>
      <c r="J34" s="9"/>
      <c r="K34" s="9"/>
      <c r="L34" s="8"/>
    </row>
    <row r="35" spans="1:16" x14ac:dyDescent="0.2">
      <c r="A35" s="10" t="s">
        <v>6</v>
      </c>
      <c r="B35" s="20">
        <v>148.53</v>
      </c>
      <c r="C35" s="18">
        <v>147.80000000000001</v>
      </c>
      <c r="D35" s="15">
        <v>145.91999999999999</v>
      </c>
      <c r="E35" s="15">
        <v>145.78</v>
      </c>
      <c r="F35" s="18">
        <v>145.69</v>
      </c>
      <c r="G35" s="22">
        <v>155.76</v>
      </c>
      <c r="H35" s="148">
        <v>148.06</v>
      </c>
      <c r="I35" s="9"/>
      <c r="J35" s="9"/>
      <c r="K35" s="9"/>
      <c r="L35" s="8"/>
    </row>
    <row r="36" spans="1:16" x14ac:dyDescent="0.2">
      <c r="A36" s="10" t="s">
        <v>7</v>
      </c>
      <c r="B36" s="58">
        <v>72.727272727272734</v>
      </c>
      <c r="C36" s="44">
        <v>71.186440677966104</v>
      </c>
      <c r="D36" s="58">
        <v>78.787878787878782</v>
      </c>
      <c r="E36" s="58">
        <v>60.294117647058826</v>
      </c>
      <c r="F36" s="44">
        <v>72.41379310344827</v>
      </c>
      <c r="G36" s="45">
        <v>72.727272727272734</v>
      </c>
      <c r="H36" s="149">
        <v>69.80609418282549</v>
      </c>
      <c r="I36" s="9"/>
      <c r="J36" s="55"/>
      <c r="K36" s="9"/>
      <c r="L36" s="8"/>
    </row>
    <row r="37" spans="1:16" x14ac:dyDescent="0.2">
      <c r="A37" s="10" t="s">
        <v>8</v>
      </c>
      <c r="B37" s="47">
        <v>9.7745279509022759E-2</v>
      </c>
      <c r="C37" s="48">
        <v>9.1957743415756757E-2</v>
      </c>
      <c r="D37" s="47">
        <v>9.051867546276765E-2</v>
      </c>
      <c r="E37" s="47">
        <v>0.10107546051374057</v>
      </c>
      <c r="F37" s="48">
        <v>0.10906398749896151</v>
      </c>
      <c r="G37" s="49">
        <v>9.9351965052663874E-2</v>
      </c>
      <c r="H37" s="150">
        <v>0.10054743016200073</v>
      </c>
      <c r="I37" s="9"/>
      <c r="J37" s="9"/>
      <c r="K37" s="9"/>
      <c r="L37" s="8"/>
    </row>
    <row r="38" spans="1:16" x14ac:dyDescent="0.2">
      <c r="A38" s="10" t="s">
        <v>9</v>
      </c>
      <c r="B38" s="46">
        <v>16.179509539093512</v>
      </c>
      <c r="C38" s="50">
        <v>15.154324393752592</v>
      </c>
      <c r="D38" s="46">
        <v>14.747686625017282</v>
      </c>
      <c r="E38" s="46">
        <v>16.453004006273446</v>
      </c>
      <c r="F38" s="50">
        <v>17.743582517934495</v>
      </c>
      <c r="G38" s="45">
        <v>17.164406762371129</v>
      </c>
      <c r="H38" s="85">
        <v>16.596453520950519</v>
      </c>
      <c r="I38" s="9"/>
      <c r="J38" s="9"/>
      <c r="K38" s="9"/>
      <c r="L38" s="8"/>
    </row>
    <row r="39" spans="1:16" x14ac:dyDescent="0.2">
      <c r="A39" s="11" t="s">
        <v>10</v>
      </c>
      <c r="B39" s="41">
        <v>33.53</v>
      </c>
      <c r="C39" s="42">
        <v>32.800000000000011</v>
      </c>
      <c r="D39" s="41">
        <v>30.919999999999987</v>
      </c>
      <c r="E39" s="41">
        <v>30.78</v>
      </c>
      <c r="F39" s="42">
        <v>30.689999999999998</v>
      </c>
      <c r="G39" s="45">
        <v>40.759999999999991</v>
      </c>
      <c r="H39" s="85">
        <v>33.06</v>
      </c>
      <c r="I39" s="9"/>
      <c r="J39" s="9"/>
      <c r="K39" s="9"/>
      <c r="L39" s="8"/>
    </row>
    <row r="40" spans="1:16" ht="13.5" thickBot="1" x14ac:dyDescent="0.25">
      <c r="A40" s="12" t="s">
        <v>1</v>
      </c>
      <c r="B40" s="51">
        <v>0.29156521739130437</v>
      </c>
      <c r="C40" s="52">
        <v>0.28521739130434792</v>
      </c>
      <c r="D40" s="51">
        <v>0.26886956521739119</v>
      </c>
      <c r="E40" s="53">
        <v>0.26765217391304347</v>
      </c>
      <c r="F40" s="54">
        <v>0.2668695652173913</v>
      </c>
      <c r="G40" s="59">
        <v>0.3544347826086956</v>
      </c>
      <c r="H40" s="86">
        <v>0.28747826086956524</v>
      </c>
      <c r="I40" s="9"/>
      <c r="J40" s="9"/>
      <c r="K40" s="9"/>
      <c r="L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140</v>
      </c>
      <c r="C44" s="84">
        <v>140</v>
      </c>
      <c r="D44" s="84">
        <v>140</v>
      </c>
      <c r="E44" s="84">
        <v>140</v>
      </c>
      <c r="F44" s="84">
        <v>140</v>
      </c>
      <c r="G44" s="84"/>
      <c r="H44" s="84">
        <v>140</v>
      </c>
      <c r="I44" s="9"/>
      <c r="J44" s="9"/>
      <c r="K44" s="9"/>
      <c r="L44" s="8"/>
    </row>
    <row r="45" spans="1:16" x14ac:dyDescent="0.2">
      <c r="A45" s="10" t="s">
        <v>4</v>
      </c>
      <c r="B45" s="16">
        <v>6516</v>
      </c>
      <c r="C45" s="16">
        <v>8294</v>
      </c>
      <c r="D45" s="16">
        <v>9801</v>
      </c>
      <c r="E45" s="16">
        <v>10403</v>
      </c>
      <c r="F45" s="16">
        <v>8388</v>
      </c>
      <c r="G45" s="16"/>
      <c r="H45" s="66">
        <v>43402</v>
      </c>
      <c r="I45" s="9"/>
      <c r="J45" s="9"/>
      <c r="K45" s="9"/>
      <c r="L45" s="8"/>
    </row>
    <row r="46" spans="1:16" x14ac:dyDescent="0.2">
      <c r="A46" s="10" t="s">
        <v>5</v>
      </c>
      <c r="B46" s="16">
        <v>31</v>
      </c>
      <c r="C46" s="16">
        <v>40</v>
      </c>
      <c r="D46" s="16">
        <v>44</v>
      </c>
      <c r="E46" s="16">
        <v>48</v>
      </c>
      <c r="F46" s="16">
        <v>39</v>
      </c>
      <c r="G46" s="16"/>
      <c r="H46" s="66">
        <v>202</v>
      </c>
      <c r="I46" s="9"/>
      <c r="J46" s="9"/>
      <c r="K46" s="9"/>
      <c r="L46" s="8"/>
    </row>
    <row r="47" spans="1:16" x14ac:dyDescent="0.2">
      <c r="A47" s="10" t="s">
        <v>6</v>
      </c>
      <c r="B47" s="20">
        <v>186.69</v>
      </c>
      <c r="C47" s="15">
        <v>183.85</v>
      </c>
      <c r="D47" s="15">
        <v>199.25</v>
      </c>
      <c r="E47" s="15">
        <v>193.23</v>
      </c>
      <c r="F47" s="15">
        <v>191.58</v>
      </c>
      <c r="G47" s="15"/>
      <c r="H47" s="64">
        <v>191.36</v>
      </c>
      <c r="I47" s="9"/>
      <c r="J47" s="9"/>
      <c r="K47" s="9"/>
      <c r="L47" s="8"/>
    </row>
    <row r="48" spans="1:16" x14ac:dyDescent="0.2">
      <c r="A48" s="10" t="s">
        <v>7</v>
      </c>
      <c r="B48" s="58">
        <v>93.548387096774192</v>
      </c>
      <c r="C48" s="43">
        <v>75</v>
      </c>
      <c r="D48" s="58">
        <v>77.272727272727266</v>
      </c>
      <c r="E48" s="58">
        <v>75</v>
      </c>
      <c r="F48" s="43">
        <v>71.794871794871796</v>
      </c>
      <c r="G48" s="46"/>
      <c r="H48" s="85">
        <v>75.742574257425744</v>
      </c>
      <c r="I48" s="9"/>
      <c r="J48" s="55"/>
      <c r="K48" s="9"/>
      <c r="L48" s="8"/>
    </row>
    <row r="49" spans="1:12" x14ac:dyDescent="0.2">
      <c r="A49" s="10" t="s">
        <v>8</v>
      </c>
      <c r="B49" s="47">
        <v>6.9074413767874501E-2</v>
      </c>
      <c r="C49" s="47">
        <v>8.8241745702054675E-2</v>
      </c>
      <c r="D49" s="47">
        <v>7.9454044772703264E-2</v>
      </c>
      <c r="E49" s="47">
        <v>8.5742287574848183E-2</v>
      </c>
      <c r="F49" s="47">
        <v>8.7399834814107347E-2</v>
      </c>
      <c r="G49" s="56"/>
      <c r="H49" s="87">
        <v>8.6579948840718804E-2</v>
      </c>
      <c r="I49" s="9"/>
      <c r="J49" s="9"/>
      <c r="K49" s="9"/>
      <c r="L49" s="8"/>
    </row>
    <row r="50" spans="1:12" x14ac:dyDescent="0.2">
      <c r="A50" s="10" t="s">
        <v>9</v>
      </c>
      <c r="B50" s="46">
        <v>14.518996132628073</v>
      </c>
      <c r="C50" s="46">
        <v>18.296925971321038</v>
      </c>
      <c r="D50" s="46">
        <v>17.698388473119653</v>
      </c>
      <c r="E50" s="46">
        <v>18.582854534190535</v>
      </c>
      <c r="F50" s="46">
        <v>18.797687549249549</v>
      </c>
      <c r="G50" s="46"/>
      <c r="H50" s="85">
        <v>18.602687819727116</v>
      </c>
      <c r="I50" s="9"/>
      <c r="J50" s="9"/>
      <c r="K50" s="9"/>
      <c r="L50" s="8"/>
    </row>
    <row r="51" spans="1:12" x14ac:dyDescent="0.2">
      <c r="A51" s="11" t="s">
        <v>10</v>
      </c>
      <c r="B51" s="46">
        <v>46.69</v>
      </c>
      <c r="C51" s="46">
        <v>43.849999999999994</v>
      </c>
      <c r="D51" s="46">
        <v>59.25</v>
      </c>
      <c r="E51" s="46">
        <v>53.22999999999999</v>
      </c>
      <c r="F51" s="46">
        <v>51.580000000000013</v>
      </c>
      <c r="G51" s="46"/>
      <c r="H51" s="85">
        <v>51.360000000000014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0.33349999999999996</v>
      </c>
      <c r="C52" s="88">
        <v>0.31321428571428567</v>
      </c>
      <c r="D52" s="88">
        <v>0.42321428571428571</v>
      </c>
      <c r="E52" s="89">
        <v>0.38021428571428562</v>
      </c>
      <c r="F52" s="89">
        <v>0.36842857142857149</v>
      </c>
      <c r="G52" s="88"/>
      <c r="H52" s="90">
        <v>0.36685714285714294</v>
      </c>
      <c r="I52" s="9"/>
      <c r="J52" s="9"/>
      <c r="K52" s="9"/>
      <c r="L52" s="8"/>
    </row>
  </sheetData>
  <mergeCells count="3">
    <mergeCell ref="B4:J4"/>
    <mergeCell ref="K4:T4"/>
    <mergeCell ref="B17:F17"/>
  </mergeCells>
  <phoneticPr fontId="0" type="noConversion"/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10"/>
  <dimension ref="A1:K97"/>
  <sheetViews>
    <sheetView showGridLines="0" topLeftCell="A65" zoomScale="75" zoomScaleNormal="75" workbookViewId="0">
      <selection activeCell="G96" sqref="G96"/>
    </sheetView>
  </sheetViews>
  <sheetFormatPr baseColWidth="10" defaultColWidth="19.85546875" defaultRowHeight="12.75" x14ac:dyDescent="0.2"/>
  <cols>
    <col min="1" max="1" width="16.85546875" style="299" customWidth="1"/>
    <col min="2" max="7" width="10" style="299" customWidth="1"/>
    <col min="8" max="8" width="10.7109375" style="299" customWidth="1"/>
    <col min="9" max="9" width="9.28515625" style="299" customWidth="1"/>
    <col min="10" max="10" width="10.28515625" style="299" bestFit="1" customWidth="1"/>
    <col min="11" max="11" width="9.85546875" style="299" customWidth="1"/>
    <col min="12" max="12" width="9.7109375" style="299" bestFit="1" customWidth="1"/>
    <col min="13" max="13" width="10.42578125" style="299" customWidth="1"/>
    <col min="14" max="25" width="9.140625" style="299" customWidth="1"/>
    <col min="26" max="16384" width="19.85546875" style="299"/>
  </cols>
  <sheetData>
    <row r="1" spans="1:7" x14ac:dyDescent="0.2">
      <c r="A1" s="299" t="s">
        <v>58</v>
      </c>
    </row>
    <row r="2" spans="1:7" x14ac:dyDescent="0.2">
      <c r="A2" s="299" t="s">
        <v>59</v>
      </c>
      <c r="B2" s="239">
        <v>38</v>
      </c>
    </row>
    <row r="3" spans="1:7" x14ac:dyDescent="0.2">
      <c r="A3" s="299" t="s">
        <v>7</v>
      </c>
      <c r="B3" s="299">
        <v>71.3</v>
      </c>
    </row>
    <row r="4" spans="1:7" x14ac:dyDescent="0.2">
      <c r="A4" s="299" t="s">
        <v>60</v>
      </c>
      <c r="B4" s="299">
        <v>3468</v>
      </c>
    </row>
    <row r="6" spans="1:7" x14ac:dyDescent="0.2">
      <c r="A6" s="246" t="s">
        <v>61</v>
      </c>
      <c r="B6" s="239">
        <v>38</v>
      </c>
      <c r="C6" s="239">
        <v>38</v>
      </c>
      <c r="D6" s="239">
        <v>38</v>
      </c>
      <c r="E6" s="239">
        <v>38</v>
      </c>
      <c r="F6" s="239">
        <v>38</v>
      </c>
      <c r="G6" s="239">
        <v>38</v>
      </c>
    </row>
    <row r="7" spans="1:7" x14ac:dyDescent="0.2">
      <c r="A7" s="246" t="s">
        <v>62</v>
      </c>
      <c r="B7" s="239">
        <v>30.54</v>
      </c>
      <c r="C7" s="239">
        <v>30.54</v>
      </c>
      <c r="D7" s="239">
        <v>30.54</v>
      </c>
      <c r="E7" s="239">
        <v>30.54</v>
      </c>
      <c r="F7" s="239">
        <v>30.54</v>
      </c>
    </row>
    <row r="8" spans="1:7" ht="13.5" thickBot="1" x14ac:dyDescent="0.25">
      <c r="A8" s="246"/>
    </row>
    <row r="9" spans="1:7" ht="13.5" thickBot="1" x14ac:dyDescent="0.25">
      <c r="A9" s="304" t="s">
        <v>49</v>
      </c>
      <c r="B9" s="422" t="s">
        <v>53</v>
      </c>
      <c r="C9" s="423"/>
      <c r="D9" s="423"/>
      <c r="E9" s="423"/>
      <c r="F9" s="424"/>
      <c r="G9" s="333" t="s">
        <v>0</v>
      </c>
    </row>
    <row r="10" spans="1:7" x14ac:dyDescent="0.2">
      <c r="A10" s="226" t="s">
        <v>2</v>
      </c>
      <c r="B10" s="336">
        <v>1</v>
      </c>
      <c r="C10" s="236">
        <v>2</v>
      </c>
      <c r="D10" s="236">
        <v>3</v>
      </c>
      <c r="E10" s="236">
        <v>4</v>
      </c>
      <c r="F10" s="236">
        <v>5</v>
      </c>
      <c r="G10" s="235"/>
    </row>
    <row r="11" spans="1:7" x14ac:dyDescent="0.2">
      <c r="A11" s="311" t="s">
        <v>3</v>
      </c>
      <c r="B11" s="337">
        <v>140</v>
      </c>
      <c r="C11" s="338">
        <v>140</v>
      </c>
      <c r="D11" s="339">
        <v>140</v>
      </c>
      <c r="E11" s="339">
        <v>140</v>
      </c>
      <c r="F11" s="339">
        <v>140</v>
      </c>
      <c r="G11" s="340">
        <v>140</v>
      </c>
    </row>
    <row r="12" spans="1:7" x14ac:dyDescent="0.2">
      <c r="A12" s="314" t="s">
        <v>6</v>
      </c>
      <c r="B12" s="341">
        <v>198.04347826086956</v>
      </c>
      <c r="C12" s="342">
        <v>199.231884057971</v>
      </c>
      <c r="D12" s="342">
        <v>194.96250000000001</v>
      </c>
      <c r="E12" s="342">
        <v>191.27272727272728</v>
      </c>
      <c r="F12" s="342">
        <v>198.35820895522389</v>
      </c>
      <c r="G12" s="267">
        <v>216.207182320442</v>
      </c>
    </row>
    <row r="13" spans="1:7" x14ac:dyDescent="0.2">
      <c r="A13" s="226" t="s">
        <v>7</v>
      </c>
      <c r="B13" s="343">
        <v>68.115942028985501</v>
      </c>
      <c r="C13" s="344">
        <v>68.115942028985501</v>
      </c>
      <c r="D13" s="345">
        <v>71.25</v>
      </c>
      <c r="E13" s="345">
        <v>67.532467532467535</v>
      </c>
      <c r="F13" s="345">
        <v>61.194029850746269</v>
      </c>
      <c r="G13" s="346">
        <v>70.718232044198899</v>
      </c>
    </row>
    <row r="14" spans="1:7" x14ac:dyDescent="0.2">
      <c r="A14" s="226" t="s">
        <v>8</v>
      </c>
      <c r="B14" s="273">
        <v>0.10297867618009895</v>
      </c>
      <c r="C14" s="274">
        <v>9.7788270491855553E-2</v>
      </c>
      <c r="D14" s="347">
        <v>9.6356622827222932E-2</v>
      </c>
      <c r="E14" s="347">
        <v>9.9199200021818604E-2</v>
      </c>
      <c r="F14" s="347">
        <v>0.11076911950627576</v>
      </c>
      <c r="G14" s="348">
        <v>9.3001288645953389E-2</v>
      </c>
    </row>
    <row r="15" spans="1:7" x14ac:dyDescent="0.2">
      <c r="A15" s="314" t="s">
        <v>1</v>
      </c>
      <c r="B15" s="278">
        <f t="shared" ref="B15:G15" si="0">B12/B11*100-100</f>
        <v>41.459627329192557</v>
      </c>
      <c r="C15" s="279">
        <f t="shared" si="0"/>
        <v>42.308488612836413</v>
      </c>
      <c r="D15" s="279">
        <f t="shared" si="0"/>
        <v>39.258928571428584</v>
      </c>
      <c r="E15" s="279">
        <f t="shared" si="0"/>
        <v>36.623376623376629</v>
      </c>
      <c r="F15" s="279">
        <f t="shared" ref="F15" si="1">F12/F11*100-100</f>
        <v>41.684434968017058</v>
      </c>
      <c r="G15" s="282">
        <f t="shared" si="0"/>
        <v>54.433701657458585</v>
      </c>
    </row>
    <row r="16" spans="1:7" ht="13.5" thickBot="1" x14ac:dyDescent="0.25">
      <c r="A16" s="226" t="s">
        <v>27</v>
      </c>
      <c r="B16" s="284">
        <f>B12-B6</f>
        <v>160.04347826086956</v>
      </c>
      <c r="C16" s="285">
        <f t="shared" ref="C16:G16" si="2">C12-C6</f>
        <v>161.231884057971</v>
      </c>
      <c r="D16" s="285">
        <f t="shared" si="2"/>
        <v>156.96250000000001</v>
      </c>
      <c r="E16" s="285">
        <f t="shared" si="2"/>
        <v>153.27272727272728</v>
      </c>
      <c r="F16" s="285">
        <f t="shared" ref="F16" si="3">F12-F6</f>
        <v>160.35820895522389</v>
      </c>
      <c r="G16" s="288">
        <f t="shared" si="2"/>
        <v>178.207182320442</v>
      </c>
    </row>
    <row r="17" spans="1:10" x14ac:dyDescent="0.2">
      <c r="A17" s="328" t="s">
        <v>52</v>
      </c>
      <c r="B17" s="290">
        <v>664</v>
      </c>
      <c r="C17" s="291">
        <v>653</v>
      </c>
      <c r="D17" s="291">
        <v>674</v>
      </c>
      <c r="E17" s="291">
        <v>673</v>
      </c>
      <c r="F17" s="349">
        <v>652</v>
      </c>
      <c r="G17" s="350">
        <f>SUM(B17:F17)</f>
        <v>3316</v>
      </c>
      <c r="H17" s="299" t="s">
        <v>56</v>
      </c>
      <c r="I17" s="351">
        <f>B4-G17</f>
        <v>152</v>
      </c>
      <c r="J17" s="352">
        <f>I17/B4</f>
        <v>4.3829296424452137E-2</v>
      </c>
    </row>
    <row r="18" spans="1:10" x14ac:dyDescent="0.2">
      <c r="A18" s="328" t="s">
        <v>28</v>
      </c>
      <c r="B18" s="229">
        <v>65</v>
      </c>
      <c r="C18" s="300">
        <v>65</v>
      </c>
      <c r="D18" s="300">
        <v>65</v>
      </c>
      <c r="E18" s="300">
        <v>65</v>
      </c>
      <c r="F18" s="300">
        <v>65</v>
      </c>
      <c r="G18" s="233"/>
      <c r="H18" s="299" t="s">
        <v>57</v>
      </c>
      <c r="I18" s="299">
        <v>30.54</v>
      </c>
    </row>
    <row r="19" spans="1:10" ht="13.5" thickBot="1" x14ac:dyDescent="0.25">
      <c r="A19" s="331" t="s">
        <v>26</v>
      </c>
      <c r="B19" s="367">
        <f>B18-B7</f>
        <v>34.46</v>
      </c>
      <c r="C19" s="368">
        <f>C18-C7</f>
        <v>34.46</v>
      </c>
      <c r="D19" s="368">
        <f>D18-D7</f>
        <v>34.46</v>
      </c>
      <c r="E19" s="368">
        <f>E18-E7</f>
        <v>34.46</v>
      </c>
      <c r="F19" s="368">
        <f>F18-F7</f>
        <v>34.46</v>
      </c>
      <c r="G19" s="234"/>
      <c r="H19" s="299" t="s">
        <v>26</v>
      </c>
    </row>
    <row r="21" spans="1:10" ht="13.5" thickBot="1" x14ac:dyDescent="0.25"/>
    <row r="22" spans="1:10" s="371" customFormat="1" ht="13.5" thickBot="1" x14ac:dyDescent="0.25">
      <c r="A22" s="304" t="s">
        <v>66</v>
      </c>
      <c r="B22" s="422" t="s">
        <v>53</v>
      </c>
      <c r="C22" s="423"/>
      <c r="D22" s="423"/>
      <c r="E22" s="423"/>
      <c r="F22" s="424"/>
      <c r="G22" s="333" t="s">
        <v>0</v>
      </c>
    </row>
    <row r="23" spans="1:10" s="371" customFormat="1" x14ac:dyDescent="0.2">
      <c r="A23" s="226" t="s">
        <v>2</v>
      </c>
      <c r="B23" s="336">
        <v>1</v>
      </c>
      <c r="C23" s="236">
        <v>2</v>
      </c>
      <c r="D23" s="236">
        <v>3</v>
      </c>
      <c r="E23" s="236">
        <v>4</v>
      </c>
      <c r="F23" s="236">
        <v>5</v>
      </c>
      <c r="G23" s="235"/>
    </row>
    <row r="24" spans="1:10" s="371" customFormat="1" x14ac:dyDescent="0.2">
      <c r="A24" s="311" t="s">
        <v>3</v>
      </c>
      <c r="B24" s="337">
        <v>300</v>
      </c>
      <c r="C24" s="338">
        <v>300</v>
      </c>
      <c r="D24" s="339">
        <v>300</v>
      </c>
      <c r="E24" s="339">
        <v>300</v>
      </c>
      <c r="F24" s="339">
        <v>300</v>
      </c>
      <c r="G24" s="340">
        <v>300</v>
      </c>
    </row>
    <row r="25" spans="1:10" s="371" customFormat="1" x14ac:dyDescent="0.2">
      <c r="A25" s="314" t="s">
        <v>6</v>
      </c>
      <c r="B25" s="341">
        <v>473.91358024691357</v>
      </c>
      <c r="C25" s="342">
        <v>459.33333333333331</v>
      </c>
      <c r="D25" s="342">
        <v>475.49253731343282</v>
      </c>
      <c r="E25" s="342">
        <v>455.07575757575756</v>
      </c>
      <c r="F25" s="342">
        <v>464.97183098591552</v>
      </c>
      <c r="G25" s="267">
        <v>466.1225071225071</v>
      </c>
    </row>
    <row r="26" spans="1:10" s="371" customFormat="1" x14ac:dyDescent="0.2">
      <c r="A26" s="226" t="s">
        <v>7</v>
      </c>
      <c r="B26" s="343">
        <v>71.604938271604937</v>
      </c>
      <c r="C26" s="344">
        <v>78.787878787878782</v>
      </c>
      <c r="D26" s="345">
        <v>76.119402985074629</v>
      </c>
      <c r="E26" s="345">
        <v>69.696969696969703</v>
      </c>
      <c r="F26" s="345">
        <v>74.647887323943664</v>
      </c>
      <c r="G26" s="346">
        <v>73.504273504273499</v>
      </c>
    </row>
    <row r="27" spans="1:10" s="371" customFormat="1" x14ac:dyDescent="0.2">
      <c r="A27" s="226" t="s">
        <v>8</v>
      </c>
      <c r="B27" s="273">
        <v>8.4665104967221697E-2</v>
      </c>
      <c r="C27" s="274">
        <v>7.3934247254227342E-2</v>
      </c>
      <c r="D27" s="347">
        <v>8.3450740088682918E-2</v>
      </c>
      <c r="E27" s="347">
        <v>8.7209988983086878E-2</v>
      </c>
      <c r="F27" s="347">
        <v>8.5749083874121029E-2</v>
      </c>
      <c r="G27" s="348">
        <v>8.4987345896749195E-2</v>
      </c>
    </row>
    <row r="28" spans="1:10" s="371" customFormat="1" x14ac:dyDescent="0.2">
      <c r="A28" s="314" t="s">
        <v>1</v>
      </c>
      <c r="B28" s="278">
        <f t="shared" ref="B28:G28" si="4">B25/B24*100-100</f>
        <v>57.971193415637856</v>
      </c>
      <c r="C28" s="279">
        <f t="shared" si="4"/>
        <v>53.111111111111114</v>
      </c>
      <c r="D28" s="279">
        <f t="shared" si="4"/>
        <v>58.49751243781094</v>
      </c>
      <c r="E28" s="279">
        <f t="shared" si="4"/>
        <v>51.691919191919169</v>
      </c>
      <c r="F28" s="279">
        <f t="shared" si="4"/>
        <v>54.990610328638496</v>
      </c>
      <c r="G28" s="282">
        <f t="shared" si="4"/>
        <v>55.37416904083571</v>
      </c>
    </row>
    <row r="29" spans="1:10" s="371" customFormat="1" ht="13.5" thickBot="1" x14ac:dyDescent="0.25">
      <c r="A29" s="226" t="s">
        <v>27</v>
      </c>
      <c r="B29" s="284">
        <f>B25-B12</f>
        <v>275.87010198604401</v>
      </c>
      <c r="C29" s="285">
        <f t="shared" ref="C29:G29" si="5">C25-C12</f>
        <v>260.10144927536231</v>
      </c>
      <c r="D29" s="285">
        <f t="shared" si="5"/>
        <v>280.53003731343279</v>
      </c>
      <c r="E29" s="285">
        <f t="shared" si="5"/>
        <v>263.80303030303025</v>
      </c>
      <c r="F29" s="285">
        <f t="shared" si="5"/>
        <v>266.61362203069166</v>
      </c>
      <c r="G29" s="288">
        <f t="shared" si="5"/>
        <v>249.9153248020651</v>
      </c>
    </row>
    <row r="30" spans="1:10" s="371" customFormat="1" x14ac:dyDescent="0.2">
      <c r="A30" s="328" t="s">
        <v>52</v>
      </c>
      <c r="B30" s="290">
        <v>659</v>
      </c>
      <c r="C30" s="291">
        <v>653</v>
      </c>
      <c r="D30" s="291">
        <v>670</v>
      </c>
      <c r="E30" s="291">
        <v>672</v>
      </c>
      <c r="F30" s="349">
        <v>651</v>
      </c>
      <c r="G30" s="350">
        <f>SUM(B30:F30)</f>
        <v>3305</v>
      </c>
      <c r="H30" s="371" t="s">
        <v>56</v>
      </c>
      <c r="I30" s="351">
        <f>G17-G30</f>
        <v>11</v>
      </c>
      <c r="J30" s="352">
        <f>I30/G17</f>
        <v>3.3172496984318458E-3</v>
      </c>
    </row>
    <row r="31" spans="1:10" s="371" customFormat="1" x14ac:dyDescent="0.2">
      <c r="A31" s="328" t="s">
        <v>28</v>
      </c>
      <c r="B31" s="229">
        <v>95</v>
      </c>
      <c r="C31" s="354">
        <v>95</v>
      </c>
      <c r="D31" s="354">
        <v>95</v>
      </c>
      <c r="E31" s="354">
        <v>95</v>
      </c>
      <c r="F31" s="354">
        <v>95</v>
      </c>
      <c r="G31" s="233"/>
      <c r="H31" s="371" t="s">
        <v>57</v>
      </c>
      <c r="I31" s="371">
        <v>65</v>
      </c>
    </row>
    <row r="32" spans="1:10" s="371" customFormat="1" ht="13.5" thickBot="1" x14ac:dyDescent="0.25">
      <c r="A32" s="331" t="s">
        <v>26</v>
      </c>
      <c r="B32" s="367">
        <f>B31-B18</f>
        <v>30</v>
      </c>
      <c r="C32" s="368">
        <f t="shared" ref="C32:F32" si="6">C31-C18</f>
        <v>30</v>
      </c>
      <c r="D32" s="368">
        <f t="shared" si="6"/>
        <v>30</v>
      </c>
      <c r="E32" s="368">
        <f t="shared" si="6"/>
        <v>30</v>
      </c>
      <c r="F32" s="368">
        <f t="shared" si="6"/>
        <v>30</v>
      </c>
      <c r="G32" s="234"/>
      <c r="H32" s="371" t="s">
        <v>26</v>
      </c>
      <c r="I32" s="371">
        <f>I31-I18</f>
        <v>34.46</v>
      </c>
    </row>
    <row r="34" spans="1:10" ht="13.5" thickBot="1" x14ac:dyDescent="0.25"/>
    <row r="35" spans="1:10" ht="13.5" thickBot="1" x14ac:dyDescent="0.25">
      <c r="A35" s="304" t="s">
        <v>70</v>
      </c>
      <c r="B35" s="422" t="s">
        <v>53</v>
      </c>
      <c r="C35" s="423"/>
      <c r="D35" s="423"/>
      <c r="E35" s="423"/>
      <c r="F35" s="424"/>
      <c r="G35" s="333" t="s">
        <v>0</v>
      </c>
      <c r="H35" s="387"/>
      <c r="I35" s="387"/>
      <c r="J35" s="387"/>
    </row>
    <row r="36" spans="1:10" x14ac:dyDescent="0.2">
      <c r="A36" s="226" t="s">
        <v>2</v>
      </c>
      <c r="B36" s="336">
        <v>1</v>
      </c>
      <c r="C36" s="236">
        <v>2</v>
      </c>
      <c r="D36" s="236">
        <v>3</v>
      </c>
      <c r="E36" s="236">
        <v>4</v>
      </c>
      <c r="F36" s="236">
        <v>5</v>
      </c>
      <c r="G36" s="235"/>
      <c r="H36" s="387"/>
      <c r="I36" s="387"/>
      <c r="J36" s="387"/>
    </row>
    <row r="37" spans="1:10" x14ac:dyDescent="0.2">
      <c r="A37" s="311" t="s">
        <v>3</v>
      </c>
      <c r="B37" s="337">
        <v>490</v>
      </c>
      <c r="C37" s="338"/>
      <c r="D37" s="339"/>
      <c r="E37" s="339"/>
      <c r="F37" s="339"/>
      <c r="G37" s="340">
        <v>490</v>
      </c>
      <c r="H37" s="387"/>
      <c r="I37" s="387"/>
      <c r="J37" s="387"/>
    </row>
    <row r="38" spans="1:10" x14ac:dyDescent="0.2">
      <c r="A38" s="314" t="s">
        <v>6</v>
      </c>
      <c r="B38" s="341">
        <v>950.35294117647061</v>
      </c>
      <c r="C38" s="342"/>
      <c r="D38" s="342"/>
      <c r="E38" s="342"/>
      <c r="F38" s="342"/>
      <c r="G38" s="267">
        <v>950.35294117647061</v>
      </c>
      <c r="H38" s="387"/>
      <c r="I38" s="387"/>
      <c r="J38" s="387"/>
    </row>
    <row r="39" spans="1:10" x14ac:dyDescent="0.2">
      <c r="A39" s="226" t="s">
        <v>7</v>
      </c>
      <c r="B39" s="343">
        <v>84.313725490196077</v>
      </c>
      <c r="C39" s="344"/>
      <c r="D39" s="345"/>
      <c r="E39" s="345"/>
      <c r="F39" s="345"/>
      <c r="G39" s="346">
        <v>84.313725490196077</v>
      </c>
      <c r="H39" s="387"/>
      <c r="I39" s="387"/>
      <c r="J39" s="387"/>
    </row>
    <row r="40" spans="1:10" x14ac:dyDescent="0.2">
      <c r="A40" s="226" t="s">
        <v>8</v>
      </c>
      <c r="B40" s="273">
        <v>6.5790602783120156E-2</v>
      </c>
      <c r="C40" s="274"/>
      <c r="D40" s="347"/>
      <c r="E40" s="347"/>
      <c r="F40" s="347"/>
      <c r="G40" s="348">
        <v>6.5790602783120156E-2</v>
      </c>
      <c r="H40" s="387"/>
      <c r="I40" s="387"/>
      <c r="J40" s="387"/>
    </row>
    <row r="41" spans="1:10" x14ac:dyDescent="0.2">
      <c r="A41" s="314" t="s">
        <v>1</v>
      </c>
      <c r="B41" s="278">
        <f t="shared" ref="B41:G41" si="7">B38/B37*100-100</f>
        <v>93.949579831932766</v>
      </c>
      <c r="C41" s="279" t="e">
        <f t="shared" si="7"/>
        <v>#DIV/0!</v>
      </c>
      <c r="D41" s="279" t="e">
        <f t="shared" si="7"/>
        <v>#DIV/0!</v>
      </c>
      <c r="E41" s="279" t="e">
        <f t="shared" si="7"/>
        <v>#DIV/0!</v>
      </c>
      <c r="F41" s="279" t="e">
        <f t="shared" si="7"/>
        <v>#DIV/0!</v>
      </c>
      <c r="G41" s="282">
        <f t="shared" si="7"/>
        <v>93.949579831932766</v>
      </c>
      <c r="H41" s="387"/>
      <c r="I41" s="387"/>
      <c r="J41" s="387"/>
    </row>
    <row r="42" spans="1:10" ht="13.5" thickBot="1" x14ac:dyDescent="0.25">
      <c r="A42" s="226" t="s">
        <v>27</v>
      </c>
      <c r="B42" s="284">
        <f>B38-B25</f>
        <v>476.43936092955704</v>
      </c>
      <c r="C42" s="285">
        <f t="shared" ref="C42:G42" si="8">C38-C25</f>
        <v>-459.33333333333331</v>
      </c>
      <c r="D42" s="285">
        <f t="shared" si="8"/>
        <v>-475.49253731343282</v>
      </c>
      <c r="E42" s="285">
        <f t="shared" si="8"/>
        <v>-455.07575757575756</v>
      </c>
      <c r="F42" s="285">
        <f t="shared" si="8"/>
        <v>-464.97183098591552</v>
      </c>
      <c r="G42" s="288">
        <f t="shared" si="8"/>
        <v>484.23043405396351</v>
      </c>
      <c r="H42" s="387"/>
      <c r="I42" s="387"/>
      <c r="J42" s="387"/>
    </row>
    <row r="43" spans="1:10" x14ac:dyDescent="0.2">
      <c r="A43" s="328" t="s">
        <v>52</v>
      </c>
      <c r="B43" s="290">
        <v>3300</v>
      </c>
      <c r="C43" s="291"/>
      <c r="D43" s="291"/>
      <c r="E43" s="291"/>
      <c r="F43" s="349"/>
      <c r="G43" s="350">
        <f>SUM(B43:F43)</f>
        <v>3300</v>
      </c>
      <c r="H43" s="387" t="s">
        <v>56</v>
      </c>
      <c r="I43" s="351">
        <f>G30-G43</f>
        <v>5</v>
      </c>
      <c r="J43" s="352">
        <f>I43/G30</f>
        <v>1.5128593040847202E-3</v>
      </c>
    </row>
    <row r="44" spans="1:10" x14ac:dyDescent="0.2">
      <c r="A44" s="328" t="s">
        <v>28</v>
      </c>
      <c r="B44" s="229">
        <v>120</v>
      </c>
      <c r="C44" s="354"/>
      <c r="D44" s="354"/>
      <c r="E44" s="354"/>
      <c r="F44" s="354"/>
      <c r="G44" s="233"/>
      <c r="H44" s="387" t="s">
        <v>57</v>
      </c>
      <c r="I44" s="387">
        <v>94.75</v>
      </c>
      <c r="J44" s="387"/>
    </row>
    <row r="45" spans="1:10" ht="13.5" thickBot="1" x14ac:dyDescent="0.25">
      <c r="A45" s="331" t="s">
        <v>26</v>
      </c>
      <c r="B45" s="367">
        <f>B44-B31</f>
        <v>25</v>
      </c>
      <c r="C45" s="368">
        <f t="shared" ref="C45:F45" si="9">C44-C31</f>
        <v>-95</v>
      </c>
      <c r="D45" s="368">
        <f t="shared" si="9"/>
        <v>-95</v>
      </c>
      <c r="E45" s="368">
        <f t="shared" si="9"/>
        <v>-95</v>
      </c>
      <c r="F45" s="368">
        <f t="shared" si="9"/>
        <v>-95</v>
      </c>
      <c r="G45" s="234"/>
      <c r="H45" s="387" t="s">
        <v>26</v>
      </c>
      <c r="I45" s="393">
        <f>I44-I31</f>
        <v>29.75</v>
      </c>
      <c r="J45" s="387"/>
    </row>
    <row r="47" spans="1:10" ht="13.5" thickBot="1" x14ac:dyDescent="0.25"/>
    <row r="48" spans="1:10" s="396" customFormat="1" ht="13.5" thickBot="1" x14ac:dyDescent="0.25">
      <c r="A48" s="304" t="s">
        <v>80</v>
      </c>
      <c r="B48" s="422" t="s">
        <v>53</v>
      </c>
      <c r="C48" s="423"/>
      <c r="D48" s="423"/>
      <c r="E48" s="423"/>
      <c r="F48" s="424"/>
      <c r="G48" s="333" t="s">
        <v>0</v>
      </c>
    </row>
    <row r="49" spans="1:10" s="396" customFormat="1" x14ac:dyDescent="0.2">
      <c r="A49" s="226" t="s">
        <v>2</v>
      </c>
      <c r="B49" s="336">
        <v>1</v>
      </c>
      <c r="C49" s="236">
        <v>2</v>
      </c>
      <c r="D49" s="236">
        <v>3</v>
      </c>
      <c r="E49" s="236">
        <v>4</v>
      </c>
      <c r="F49" s="236">
        <v>5</v>
      </c>
      <c r="G49" s="235"/>
    </row>
    <row r="50" spans="1:10" s="396" customFormat="1" x14ac:dyDescent="0.2">
      <c r="A50" s="311" t="s">
        <v>3</v>
      </c>
      <c r="B50" s="337">
        <v>690</v>
      </c>
      <c r="C50" s="338"/>
      <c r="D50" s="339"/>
      <c r="E50" s="339"/>
      <c r="F50" s="339"/>
      <c r="G50" s="340">
        <v>690</v>
      </c>
    </row>
    <row r="51" spans="1:10" s="396" customFormat="1" x14ac:dyDescent="0.2">
      <c r="A51" s="314" t="s">
        <v>6</v>
      </c>
      <c r="B51" s="341">
        <v>1477.4402730375427</v>
      </c>
      <c r="C51" s="342"/>
      <c r="D51" s="342"/>
      <c r="E51" s="342"/>
      <c r="F51" s="342"/>
      <c r="G51" s="267">
        <v>1477.4402730375427</v>
      </c>
    </row>
    <row r="52" spans="1:10" s="396" customFormat="1" x14ac:dyDescent="0.2">
      <c r="A52" s="226" t="s">
        <v>7</v>
      </c>
      <c r="B52" s="343">
        <v>79.180887372013657</v>
      </c>
      <c r="C52" s="344"/>
      <c r="D52" s="345"/>
      <c r="E52" s="345"/>
      <c r="F52" s="345"/>
      <c r="G52" s="346">
        <v>79.180887372013657</v>
      </c>
    </row>
    <row r="53" spans="1:10" s="396" customFormat="1" x14ac:dyDescent="0.2">
      <c r="A53" s="226" t="s">
        <v>8</v>
      </c>
      <c r="B53" s="273">
        <v>7.8794187353566844E-2</v>
      </c>
      <c r="C53" s="274"/>
      <c r="D53" s="347"/>
      <c r="E53" s="347"/>
      <c r="F53" s="347"/>
      <c r="G53" s="348">
        <v>7.8794187353566844E-2</v>
      </c>
    </row>
    <row r="54" spans="1:10" s="396" customFormat="1" x14ac:dyDescent="0.2">
      <c r="A54" s="314" t="s">
        <v>1</v>
      </c>
      <c r="B54" s="278">
        <f t="shared" ref="B54:G54" si="10">B51/B50*100-100</f>
        <v>114.12177870109318</v>
      </c>
      <c r="C54" s="279" t="e">
        <f t="shared" si="10"/>
        <v>#DIV/0!</v>
      </c>
      <c r="D54" s="279" t="e">
        <f t="shared" si="10"/>
        <v>#DIV/0!</v>
      </c>
      <c r="E54" s="279" t="e">
        <f t="shared" si="10"/>
        <v>#DIV/0!</v>
      </c>
      <c r="F54" s="279" t="e">
        <f t="shared" si="10"/>
        <v>#DIV/0!</v>
      </c>
      <c r="G54" s="282">
        <f t="shared" si="10"/>
        <v>114.12177870109318</v>
      </c>
    </row>
    <row r="55" spans="1:10" s="396" customFormat="1" ht="13.5" thickBot="1" x14ac:dyDescent="0.25">
      <c r="A55" s="226" t="s">
        <v>27</v>
      </c>
      <c r="B55" s="284">
        <f>B51-B38</f>
        <v>527.08733186107213</v>
      </c>
      <c r="C55" s="285">
        <f t="shared" ref="C55:G55" si="11">C51-C38</f>
        <v>0</v>
      </c>
      <c r="D55" s="285">
        <f t="shared" si="11"/>
        <v>0</v>
      </c>
      <c r="E55" s="285">
        <f t="shared" si="11"/>
        <v>0</v>
      </c>
      <c r="F55" s="285">
        <f t="shared" si="11"/>
        <v>0</v>
      </c>
      <c r="G55" s="288">
        <f t="shared" si="11"/>
        <v>527.08733186107213</v>
      </c>
    </row>
    <row r="56" spans="1:10" s="396" customFormat="1" x14ac:dyDescent="0.2">
      <c r="A56" s="328" t="s">
        <v>52</v>
      </c>
      <c r="B56" s="290">
        <v>3277</v>
      </c>
      <c r="C56" s="291"/>
      <c r="D56" s="291"/>
      <c r="E56" s="291"/>
      <c r="F56" s="349"/>
      <c r="G56" s="350">
        <f>SUM(B56:F56)</f>
        <v>3277</v>
      </c>
      <c r="H56" s="396" t="s">
        <v>56</v>
      </c>
      <c r="I56" s="351">
        <f>G43-G56</f>
        <v>23</v>
      </c>
      <c r="J56" s="352">
        <f>I56/G43</f>
        <v>6.9696969696969695E-3</v>
      </c>
    </row>
    <row r="57" spans="1:10" s="396" customFormat="1" x14ac:dyDescent="0.2">
      <c r="A57" s="328" t="s">
        <v>28</v>
      </c>
      <c r="B57" s="229">
        <v>83.7</v>
      </c>
      <c r="C57" s="354">
        <v>83.7</v>
      </c>
      <c r="D57" s="354">
        <v>83.7</v>
      </c>
      <c r="E57" s="354">
        <v>83.7</v>
      </c>
      <c r="F57" s="354">
        <v>83.7</v>
      </c>
      <c r="G57" s="233"/>
      <c r="H57" s="396" t="s">
        <v>57</v>
      </c>
      <c r="I57" s="396">
        <v>120.6</v>
      </c>
    </row>
    <row r="58" spans="1:10" s="396" customFormat="1" ht="13.5" thickBot="1" x14ac:dyDescent="0.25">
      <c r="A58" s="331" t="s">
        <v>26</v>
      </c>
      <c r="B58" s="367">
        <f>B57-B44</f>
        <v>-36.299999999999997</v>
      </c>
      <c r="C58" s="368">
        <f t="shared" ref="C58:F58" si="12">C57-C44</f>
        <v>83.7</v>
      </c>
      <c r="D58" s="368">
        <f t="shared" si="12"/>
        <v>83.7</v>
      </c>
      <c r="E58" s="368">
        <f t="shared" si="12"/>
        <v>83.7</v>
      </c>
      <c r="F58" s="368">
        <f t="shared" si="12"/>
        <v>83.7</v>
      </c>
      <c r="G58" s="234"/>
      <c r="H58" s="396" t="s">
        <v>26</v>
      </c>
      <c r="I58" s="396">
        <f>I57-I44</f>
        <v>25.849999999999994</v>
      </c>
    </row>
    <row r="60" spans="1:10" ht="13.5" thickBot="1" x14ac:dyDescent="0.25"/>
    <row r="61" spans="1:10" ht="13.5" thickBot="1" x14ac:dyDescent="0.25">
      <c r="A61" s="304" t="s">
        <v>82</v>
      </c>
      <c r="B61" s="422" t="s">
        <v>53</v>
      </c>
      <c r="C61" s="423"/>
      <c r="D61" s="423"/>
      <c r="E61" s="423"/>
      <c r="F61" s="424"/>
      <c r="G61" s="333" t="s">
        <v>0</v>
      </c>
      <c r="H61" s="413"/>
      <c r="I61" s="413"/>
      <c r="J61" s="413"/>
    </row>
    <row r="62" spans="1:10" x14ac:dyDescent="0.2">
      <c r="A62" s="226" t="s">
        <v>2</v>
      </c>
      <c r="B62" s="336">
        <v>1</v>
      </c>
      <c r="C62" s="236">
        <v>2</v>
      </c>
      <c r="D62" s="236">
        <v>3</v>
      </c>
      <c r="E62" s="236">
        <v>4</v>
      </c>
      <c r="F62" s="236">
        <v>5</v>
      </c>
      <c r="G62" s="235"/>
      <c r="H62" s="413"/>
      <c r="I62" s="413"/>
      <c r="J62" s="413"/>
    </row>
    <row r="63" spans="1:10" x14ac:dyDescent="0.2">
      <c r="A63" s="311" t="s">
        <v>3</v>
      </c>
      <c r="B63" s="337">
        <v>890</v>
      </c>
      <c r="C63" s="338">
        <v>890</v>
      </c>
      <c r="D63" s="339">
        <v>890</v>
      </c>
      <c r="E63" s="339">
        <v>890</v>
      </c>
      <c r="F63" s="339">
        <v>890</v>
      </c>
      <c r="G63" s="340">
        <v>890</v>
      </c>
      <c r="H63" s="413"/>
      <c r="I63" s="413"/>
      <c r="J63" s="413"/>
    </row>
    <row r="64" spans="1:10" x14ac:dyDescent="0.2">
      <c r="A64" s="314" t="s">
        <v>6</v>
      </c>
      <c r="B64" s="341">
        <v>1501.33</v>
      </c>
      <c r="C64" s="342">
        <v>1543.5</v>
      </c>
      <c r="D64" s="342">
        <v>1576.7</v>
      </c>
      <c r="E64" s="342">
        <v>1631.11</v>
      </c>
      <c r="F64" s="342">
        <v>1730.41</v>
      </c>
      <c r="G64" s="267">
        <v>1609.5</v>
      </c>
      <c r="H64" s="413"/>
      <c r="I64" s="413"/>
      <c r="J64" s="413"/>
    </row>
    <row r="65" spans="1:11" x14ac:dyDescent="0.2">
      <c r="A65" s="226" t="s">
        <v>7</v>
      </c>
      <c r="B65" s="343">
        <v>100</v>
      </c>
      <c r="C65" s="344">
        <v>100</v>
      </c>
      <c r="D65" s="345">
        <v>100</v>
      </c>
      <c r="E65" s="345">
        <v>100</v>
      </c>
      <c r="F65" s="345">
        <v>100</v>
      </c>
      <c r="G65" s="346">
        <v>94.53</v>
      </c>
      <c r="H65" s="413"/>
      <c r="I65" s="413"/>
      <c r="J65" s="413"/>
    </row>
    <row r="66" spans="1:11" x14ac:dyDescent="0.2">
      <c r="A66" s="226" t="s">
        <v>8</v>
      </c>
      <c r="B66" s="273">
        <v>2.1999999999999999E-2</v>
      </c>
      <c r="C66" s="274">
        <v>2.5000000000000001E-2</v>
      </c>
      <c r="D66" s="347">
        <v>2.5000000000000001E-2</v>
      </c>
      <c r="E66" s="347">
        <v>2.7E-2</v>
      </c>
      <c r="F66" s="347">
        <v>3.3000000000000002E-2</v>
      </c>
      <c r="G66" s="348">
        <v>5.7000000000000002E-2</v>
      </c>
      <c r="H66" s="413"/>
      <c r="I66" s="413"/>
      <c r="J66" s="413"/>
    </row>
    <row r="67" spans="1:11" x14ac:dyDescent="0.2">
      <c r="A67" s="314" t="s">
        <v>1</v>
      </c>
      <c r="B67" s="278">
        <f t="shared" ref="B67:G67" si="13">B64/B63*100-100</f>
        <v>68.688764044943809</v>
      </c>
      <c r="C67" s="279">
        <f t="shared" si="13"/>
        <v>73.426966292134836</v>
      </c>
      <c r="D67" s="279">
        <f t="shared" si="13"/>
        <v>77.157303370786536</v>
      </c>
      <c r="E67" s="279">
        <f t="shared" si="13"/>
        <v>83.270786516853917</v>
      </c>
      <c r="F67" s="279">
        <f t="shared" si="13"/>
        <v>94.428089887640454</v>
      </c>
      <c r="G67" s="282">
        <f t="shared" si="13"/>
        <v>80.842696629213492</v>
      </c>
      <c r="H67" s="413"/>
      <c r="I67" s="413"/>
      <c r="J67" s="413"/>
    </row>
    <row r="68" spans="1:11" ht="13.5" thickBot="1" x14ac:dyDescent="0.25">
      <c r="A68" s="226" t="s">
        <v>27</v>
      </c>
      <c r="B68" s="284">
        <f>B64-B51</f>
        <v>23.889726962457189</v>
      </c>
      <c r="C68" s="285">
        <f t="shared" ref="C68:G68" si="14">C64-C51</f>
        <v>1543.5</v>
      </c>
      <c r="D68" s="285">
        <f t="shared" si="14"/>
        <v>1576.7</v>
      </c>
      <c r="E68" s="285">
        <f t="shared" si="14"/>
        <v>1631.11</v>
      </c>
      <c r="F68" s="285">
        <f t="shared" si="14"/>
        <v>1730.41</v>
      </c>
      <c r="G68" s="288">
        <f t="shared" si="14"/>
        <v>132.05972696245726</v>
      </c>
      <c r="H68" s="413"/>
      <c r="I68" s="413"/>
      <c r="J68" s="413"/>
    </row>
    <row r="69" spans="1:11" x14ac:dyDescent="0.2">
      <c r="A69" s="328" t="s">
        <v>52</v>
      </c>
      <c r="B69" s="290">
        <v>309</v>
      </c>
      <c r="C69" s="291">
        <v>343</v>
      </c>
      <c r="D69" s="291">
        <v>446</v>
      </c>
      <c r="E69" s="291">
        <v>451</v>
      </c>
      <c r="F69" s="349">
        <v>487</v>
      </c>
      <c r="G69" s="350">
        <f>SUM(B69:F69)</f>
        <v>2036</v>
      </c>
      <c r="H69" s="413" t="s">
        <v>56</v>
      </c>
      <c r="I69" s="351">
        <f>G56-G69</f>
        <v>1241</v>
      </c>
      <c r="J69" s="352">
        <f>I69/G56</f>
        <v>0.3787000305157156</v>
      </c>
      <c r="K69" s="376" t="s">
        <v>83</v>
      </c>
    </row>
    <row r="70" spans="1:11" x14ac:dyDescent="0.2">
      <c r="A70" s="328" t="s">
        <v>28</v>
      </c>
      <c r="B70" s="229">
        <v>65</v>
      </c>
      <c r="C70" s="354">
        <v>65</v>
      </c>
      <c r="D70" s="354">
        <v>65</v>
      </c>
      <c r="E70" s="354">
        <v>65</v>
      </c>
      <c r="F70" s="354">
        <v>65</v>
      </c>
      <c r="G70" s="233"/>
      <c r="H70" s="413" t="s">
        <v>57</v>
      </c>
      <c r="I70" s="413">
        <v>83.87</v>
      </c>
      <c r="J70" s="413"/>
    </row>
    <row r="71" spans="1:11" ht="13.5" thickBot="1" x14ac:dyDescent="0.25">
      <c r="A71" s="331" t="s">
        <v>26</v>
      </c>
      <c r="B71" s="367">
        <f>B70-B57</f>
        <v>-18.700000000000003</v>
      </c>
      <c r="C71" s="368">
        <f t="shared" ref="C71:F71" si="15">C70-C57</f>
        <v>-18.700000000000003</v>
      </c>
      <c r="D71" s="368">
        <f t="shared" si="15"/>
        <v>-18.700000000000003</v>
      </c>
      <c r="E71" s="368">
        <f t="shared" si="15"/>
        <v>-18.700000000000003</v>
      </c>
      <c r="F71" s="368">
        <f t="shared" si="15"/>
        <v>-18.700000000000003</v>
      </c>
      <c r="G71" s="234"/>
      <c r="H71" s="413" t="s">
        <v>26</v>
      </c>
      <c r="I71" s="413">
        <f>I70-I57</f>
        <v>-36.72999999999999</v>
      </c>
      <c r="J71" s="413"/>
    </row>
    <row r="73" spans="1:11" ht="13.5" thickBot="1" x14ac:dyDescent="0.25"/>
    <row r="74" spans="1:11" ht="13.5" thickBot="1" x14ac:dyDescent="0.25">
      <c r="A74" s="304" t="s">
        <v>85</v>
      </c>
      <c r="B74" s="422" t="s">
        <v>53</v>
      </c>
      <c r="C74" s="423"/>
      <c r="D74" s="423"/>
      <c r="E74" s="423"/>
      <c r="F74" s="424"/>
      <c r="G74" s="333" t="s">
        <v>0</v>
      </c>
      <c r="H74" s="414"/>
      <c r="I74" s="414"/>
      <c r="J74" s="414"/>
    </row>
    <row r="75" spans="1:11" x14ac:dyDescent="0.2">
      <c r="A75" s="226" t="s">
        <v>2</v>
      </c>
      <c r="B75" s="336">
        <v>1</v>
      </c>
      <c r="C75" s="236">
        <v>2</v>
      </c>
      <c r="D75" s="236">
        <v>3</v>
      </c>
      <c r="E75" s="236">
        <v>4</v>
      </c>
      <c r="F75" s="236">
        <v>5</v>
      </c>
      <c r="G75" s="235"/>
      <c r="H75" s="414"/>
      <c r="I75" s="414"/>
      <c r="J75" s="414"/>
    </row>
    <row r="76" spans="1:11" x14ac:dyDescent="0.2">
      <c r="A76" s="311" t="s">
        <v>3</v>
      </c>
      <c r="B76" s="337">
        <v>1080</v>
      </c>
      <c r="C76" s="338">
        <v>1080</v>
      </c>
      <c r="D76" s="339">
        <v>1080</v>
      </c>
      <c r="E76" s="339">
        <v>1080</v>
      </c>
      <c r="F76" s="339">
        <v>1080</v>
      </c>
      <c r="G76" s="340">
        <v>1080</v>
      </c>
      <c r="H76" s="414"/>
      <c r="I76" s="414"/>
      <c r="J76" s="414"/>
    </row>
    <row r="77" spans="1:11" x14ac:dyDescent="0.2">
      <c r="A77" s="314" t="s">
        <v>6</v>
      </c>
      <c r="B77" s="341">
        <v>1616.3</v>
      </c>
      <c r="C77" s="342">
        <v>1646.2</v>
      </c>
      <c r="D77" s="342">
        <v>1670.2</v>
      </c>
      <c r="E77" s="342">
        <v>1719.55</v>
      </c>
      <c r="F77" s="342">
        <v>1785</v>
      </c>
      <c r="G77" s="267">
        <v>1696.3</v>
      </c>
      <c r="H77" s="414"/>
      <c r="I77" s="414"/>
      <c r="J77" s="414"/>
    </row>
    <row r="78" spans="1:11" x14ac:dyDescent="0.2">
      <c r="A78" s="226" t="s">
        <v>7</v>
      </c>
      <c r="B78" s="343">
        <v>100</v>
      </c>
      <c r="C78" s="344">
        <v>100</v>
      </c>
      <c r="D78" s="345">
        <v>100</v>
      </c>
      <c r="E78" s="345">
        <v>100</v>
      </c>
      <c r="F78" s="345">
        <v>100</v>
      </c>
      <c r="G78" s="346">
        <v>95.52</v>
      </c>
      <c r="H78" s="414"/>
      <c r="I78" s="414"/>
      <c r="J78" s="414"/>
    </row>
    <row r="79" spans="1:11" x14ac:dyDescent="0.2">
      <c r="A79" s="226" t="s">
        <v>8</v>
      </c>
      <c r="B79" s="273">
        <v>0.03</v>
      </c>
      <c r="C79" s="274">
        <v>3.1E-2</v>
      </c>
      <c r="D79" s="347">
        <v>3.1E-2</v>
      </c>
      <c r="E79" s="347">
        <v>2.8000000000000001E-2</v>
      </c>
      <c r="F79" s="347">
        <v>3.4000000000000002E-2</v>
      </c>
      <c r="G79" s="348">
        <v>4.7E-2</v>
      </c>
      <c r="H79" s="414"/>
      <c r="I79" s="414"/>
      <c r="J79" s="414"/>
    </row>
    <row r="80" spans="1:11" x14ac:dyDescent="0.2">
      <c r="A80" s="314" t="s">
        <v>1</v>
      </c>
      <c r="B80" s="278">
        <f t="shared" ref="B80:G80" si="16">B77/B76*100-100</f>
        <v>49.657407407407419</v>
      </c>
      <c r="C80" s="279">
        <f t="shared" si="16"/>
        <v>52.425925925925924</v>
      </c>
      <c r="D80" s="279">
        <f t="shared" si="16"/>
        <v>54.648148148148152</v>
      </c>
      <c r="E80" s="279">
        <f t="shared" si="16"/>
        <v>59.217592592592581</v>
      </c>
      <c r="F80" s="279">
        <f t="shared" si="16"/>
        <v>65.277777777777771</v>
      </c>
      <c r="G80" s="282">
        <f t="shared" si="16"/>
        <v>57.06481481481481</v>
      </c>
      <c r="H80" s="414"/>
      <c r="I80" s="414"/>
      <c r="J80" s="414"/>
    </row>
    <row r="81" spans="1:11" ht="13.5" thickBot="1" x14ac:dyDescent="0.25">
      <c r="A81" s="226" t="s">
        <v>27</v>
      </c>
      <c r="B81" s="284">
        <f>B77-B64</f>
        <v>114.97000000000003</v>
      </c>
      <c r="C81" s="285">
        <f t="shared" ref="C81:G81" si="17">C77-C64</f>
        <v>102.70000000000005</v>
      </c>
      <c r="D81" s="285">
        <f t="shared" si="17"/>
        <v>93.5</v>
      </c>
      <c r="E81" s="285">
        <f t="shared" si="17"/>
        <v>88.440000000000055</v>
      </c>
      <c r="F81" s="285">
        <f t="shared" si="17"/>
        <v>54.589999999999918</v>
      </c>
      <c r="G81" s="288">
        <f t="shared" si="17"/>
        <v>86.799999999999955</v>
      </c>
      <c r="H81" s="414"/>
      <c r="I81" s="414"/>
      <c r="J81" s="414"/>
    </row>
    <row r="82" spans="1:11" x14ac:dyDescent="0.2">
      <c r="A82" s="328" t="s">
        <v>52</v>
      </c>
      <c r="B82" s="290">
        <v>309</v>
      </c>
      <c r="C82" s="291">
        <v>343</v>
      </c>
      <c r="D82" s="291">
        <v>446</v>
      </c>
      <c r="E82" s="291">
        <v>451</v>
      </c>
      <c r="F82" s="349">
        <v>486</v>
      </c>
      <c r="G82" s="350">
        <f>SUM(B82:F82)</f>
        <v>2035</v>
      </c>
      <c r="H82" s="414" t="s">
        <v>56</v>
      </c>
      <c r="I82" s="351">
        <f>G69-G82</f>
        <v>1</v>
      </c>
      <c r="J82" s="352">
        <f>I82/G69</f>
        <v>4.9115913555992138E-4</v>
      </c>
    </row>
    <row r="83" spans="1:11" x14ac:dyDescent="0.2">
      <c r="A83" s="328" t="s">
        <v>28</v>
      </c>
      <c r="B83" s="229">
        <v>66</v>
      </c>
      <c r="C83" s="354">
        <v>66</v>
      </c>
      <c r="D83" s="354">
        <v>66</v>
      </c>
      <c r="E83" s="354">
        <v>66</v>
      </c>
      <c r="F83" s="354">
        <v>66</v>
      </c>
      <c r="G83" s="233"/>
      <c r="H83" s="414" t="s">
        <v>57</v>
      </c>
      <c r="I83" s="414">
        <v>65</v>
      </c>
      <c r="J83" s="414"/>
    </row>
    <row r="84" spans="1:11" ht="13.5" thickBot="1" x14ac:dyDescent="0.25">
      <c r="A84" s="331" t="s">
        <v>26</v>
      </c>
      <c r="B84" s="367">
        <f>B83-B70</f>
        <v>1</v>
      </c>
      <c r="C84" s="368">
        <f t="shared" ref="C84:F84" si="18">C83-C70</f>
        <v>1</v>
      </c>
      <c r="D84" s="368">
        <f t="shared" si="18"/>
        <v>1</v>
      </c>
      <c r="E84" s="368">
        <f t="shared" si="18"/>
        <v>1</v>
      </c>
      <c r="F84" s="368">
        <f t="shared" si="18"/>
        <v>1</v>
      </c>
      <c r="G84" s="234"/>
      <c r="H84" s="414" t="s">
        <v>26</v>
      </c>
      <c r="I84" s="414">
        <f>I83-I70</f>
        <v>-18.870000000000005</v>
      </c>
      <c r="J84" s="414"/>
    </row>
    <row r="86" spans="1:11" ht="13.5" thickBot="1" x14ac:dyDescent="0.25"/>
    <row r="87" spans="1:11" s="415" customFormat="1" ht="13.5" thickBot="1" x14ac:dyDescent="0.25">
      <c r="A87" s="304" t="s">
        <v>86</v>
      </c>
      <c r="B87" s="422" t="s">
        <v>53</v>
      </c>
      <c r="C87" s="423"/>
      <c r="D87" s="423"/>
      <c r="E87" s="423"/>
      <c r="F87" s="424"/>
      <c r="G87" s="333" t="s">
        <v>0</v>
      </c>
    </row>
    <row r="88" spans="1:11" s="415" customFormat="1" x14ac:dyDescent="0.2">
      <c r="A88" s="226" t="s">
        <v>2</v>
      </c>
      <c r="B88" s="336">
        <v>1</v>
      </c>
      <c r="C88" s="236">
        <v>2</v>
      </c>
      <c r="D88" s="236">
        <v>3</v>
      </c>
      <c r="E88" s="236">
        <v>4</v>
      </c>
      <c r="F88" s="236">
        <v>5</v>
      </c>
      <c r="G88" s="235"/>
    </row>
    <row r="89" spans="1:11" s="415" customFormat="1" x14ac:dyDescent="0.2">
      <c r="A89" s="311" t="s">
        <v>3</v>
      </c>
      <c r="B89" s="337">
        <v>1250</v>
      </c>
      <c r="C89" s="338">
        <v>1250</v>
      </c>
      <c r="D89" s="339">
        <v>1250</v>
      </c>
      <c r="E89" s="339">
        <v>1250</v>
      </c>
      <c r="F89" s="339">
        <v>1250</v>
      </c>
      <c r="G89" s="340">
        <v>1250</v>
      </c>
    </row>
    <row r="90" spans="1:11" s="415" customFormat="1" x14ac:dyDescent="0.2">
      <c r="A90" s="314" t="s">
        <v>6</v>
      </c>
      <c r="B90" s="341">
        <v>1745</v>
      </c>
      <c r="C90" s="342">
        <v>1760.2564102564102</v>
      </c>
      <c r="D90" s="342">
        <v>1789.5652173913043</v>
      </c>
      <c r="E90" s="342">
        <v>1825.625</v>
      </c>
      <c r="F90" s="342">
        <v>1878.3018867924529</v>
      </c>
      <c r="G90" s="267">
        <v>1807.2935779816514</v>
      </c>
    </row>
    <row r="91" spans="1:11" s="415" customFormat="1" x14ac:dyDescent="0.2">
      <c r="A91" s="226" t="s">
        <v>7</v>
      </c>
      <c r="B91" s="343">
        <v>100</v>
      </c>
      <c r="C91" s="344">
        <v>100</v>
      </c>
      <c r="D91" s="345">
        <v>100</v>
      </c>
      <c r="E91" s="345">
        <v>100</v>
      </c>
      <c r="F91" s="345">
        <v>100</v>
      </c>
      <c r="G91" s="346">
        <v>99.082568807339456</v>
      </c>
    </row>
    <row r="92" spans="1:11" s="415" customFormat="1" x14ac:dyDescent="0.2">
      <c r="A92" s="226" t="s">
        <v>8</v>
      </c>
      <c r="B92" s="273">
        <v>3.6356955703293753E-2</v>
      </c>
      <c r="C92" s="274">
        <v>3.1367362749329671E-2</v>
      </c>
      <c r="D92" s="347">
        <v>2.1132836956249266E-2</v>
      </c>
      <c r="E92" s="347">
        <v>2.4082297472075017E-2</v>
      </c>
      <c r="F92" s="347">
        <v>3.1245265725756428E-2</v>
      </c>
      <c r="G92" s="348">
        <v>3.9252451973424425E-2</v>
      </c>
    </row>
    <row r="93" spans="1:11" s="415" customFormat="1" x14ac:dyDescent="0.2">
      <c r="A93" s="314" t="s">
        <v>1</v>
      </c>
      <c r="B93" s="278">
        <f t="shared" ref="B93:G93" si="19">B90/B89*100-100</f>
        <v>39.599999999999994</v>
      </c>
      <c r="C93" s="279">
        <f t="shared" si="19"/>
        <v>40.820512820512818</v>
      </c>
      <c r="D93" s="279">
        <f t="shared" si="19"/>
        <v>43.165217391304338</v>
      </c>
      <c r="E93" s="279">
        <f t="shared" si="19"/>
        <v>46.049999999999983</v>
      </c>
      <c r="F93" s="279">
        <f t="shared" si="19"/>
        <v>50.264150943396231</v>
      </c>
      <c r="G93" s="282">
        <f t="shared" si="19"/>
        <v>44.583486238532117</v>
      </c>
    </row>
    <row r="94" spans="1:11" s="415" customFormat="1" ht="13.5" thickBot="1" x14ac:dyDescent="0.25">
      <c r="A94" s="226" t="s">
        <v>27</v>
      </c>
      <c r="B94" s="284">
        <f>B90-B77</f>
        <v>128.70000000000005</v>
      </c>
      <c r="C94" s="285">
        <f t="shared" ref="C94:G94" si="20">C90-C77</f>
        <v>114.05641025641012</v>
      </c>
      <c r="D94" s="285">
        <f t="shared" si="20"/>
        <v>119.36521739130421</v>
      </c>
      <c r="E94" s="285">
        <f t="shared" si="20"/>
        <v>106.07500000000005</v>
      </c>
      <c r="F94" s="285">
        <f t="shared" si="20"/>
        <v>93.301886792452933</v>
      </c>
      <c r="G94" s="288">
        <f t="shared" si="20"/>
        <v>110.99357798165147</v>
      </c>
    </row>
    <row r="95" spans="1:11" s="415" customFormat="1" x14ac:dyDescent="0.2">
      <c r="A95" s="328" t="s">
        <v>52</v>
      </c>
      <c r="B95" s="290">
        <v>257</v>
      </c>
      <c r="C95" s="291">
        <v>356</v>
      </c>
      <c r="D95" s="291">
        <v>362</v>
      </c>
      <c r="E95" s="291">
        <v>392</v>
      </c>
      <c r="F95" s="349">
        <v>433</v>
      </c>
      <c r="G95" s="350">
        <f>SUM(B95:F95)</f>
        <v>1800</v>
      </c>
      <c r="H95" s="415" t="s">
        <v>56</v>
      </c>
      <c r="I95" s="351">
        <f>G82-G95</f>
        <v>235</v>
      </c>
      <c r="J95" s="352">
        <f>I95/G82</f>
        <v>0.11547911547911548</v>
      </c>
      <c r="K95" s="376" t="s">
        <v>88</v>
      </c>
    </row>
    <row r="96" spans="1:11" s="415" customFormat="1" x14ac:dyDescent="0.2">
      <c r="A96" s="328" t="s">
        <v>28</v>
      </c>
      <c r="B96" s="229">
        <v>67</v>
      </c>
      <c r="C96" s="354">
        <v>67</v>
      </c>
      <c r="D96" s="354">
        <v>67</v>
      </c>
      <c r="E96" s="354">
        <v>67</v>
      </c>
      <c r="F96" s="354">
        <v>67</v>
      </c>
      <c r="G96" s="233"/>
      <c r="H96" s="415" t="s">
        <v>57</v>
      </c>
      <c r="I96" s="415">
        <v>65.989999999999995</v>
      </c>
    </row>
    <row r="97" spans="1:9" s="415" customFormat="1" ht="13.5" thickBot="1" x14ac:dyDescent="0.25">
      <c r="A97" s="331" t="s">
        <v>26</v>
      </c>
      <c r="B97" s="367">
        <f>B96-B83</f>
        <v>1</v>
      </c>
      <c r="C97" s="368">
        <f t="shared" ref="C97:F97" si="21">C96-C83</f>
        <v>1</v>
      </c>
      <c r="D97" s="368">
        <f t="shared" si="21"/>
        <v>1</v>
      </c>
      <c r="E97" s="368">
        <f t="shared" si="21"/>
        <v>1</v>
      </c>
      <c r="F97" s="368">
        <f t="shared" si="21"/>
        <v>1</v>
      </c>
      <c r="G97" s="234"/>
      <c r="H97" s="415" t="s">
        <v>26</v>
      </c>
      <c r="I97" s="415">
        <f>I96-I83</f>
        <v>0.98999999999999488</v>
      </c>
    </row>
  </sheetData>
  <mergeCells count="7">
    <mergeCell ref="B87:F87"/>
    <mergeCell ref="B74:F74"/>
    <mergeCell ref="B9:F9"/>
    <mergeCell ref="B22:F22"/>
    <mergeCell ref="B35:F35"/>
    <mergeCell ref="B48:F48"/>
    <mergeCell ref="B61:F61"/>
  </mergeCells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1"/>
  <dimension ref="A1:M107"/>
  <sheetViews>
    <sheetView showGridLines="0" topLeftCell="A72" zoomScale="73" zoomScaleNormal="73" workbookViewId="0">
      <selection activeCell="H105" sqref="H105"/>
    </sheetView>
  </sheetViews>
  <sheetFormatPr baseColWidth="10" defaultRowHeight="12.75" x14ac:dyDescent="0.2"/>
  <cols>
    <col min="1" max="1" width="16.28515625" style="299" bestFit="1" customWidth="1"/>
    <col min="2" max="8" width="10.28515625" style="299" customWidth="1"/>
    <col min="9" max="9" width="11.140625" style="299" customWidth="1"/>
    <col min="10" max="10" width="11.42578125" style="299" bestFit="1" customWidth="1"/>
    <col min="11" max="16384" width="11.42578125" style="299"/>
  </cols>
  <sheetData>
    <row r="1" spans="1:11" x14ac:dyDescent="0.2">
      <c r="A1" s="299" t="s">
        <v>58</v>
      </c>
    </row>
    <row r="2" spans="1:11" x14ac:dyDescent="0.2">
      <c r="A2" s="299" t="s">
        <v>59</v>
      </c>
      <c r="B2" s="239">
        <v>40.9</v>
      </c>
    </row>
    <row r="3" spans="1:11" x14ac:dyDescent="0.2">
      <c r="A3" s="299" t="s">
        <v>7</v>
      </c>
      <c r="B3" s="299">
        <v>82.6</v>
      </c>
    </row>
    <row r="4" spans="1:11" x14ac:dyDescent="0.2">
      <c r="A4" s="299" t="s">
        <v>60</v>
      </c>
      <c r="B4" s="299">
        <v>3951</v>
      </c>
    </row>
    <row r="6" spans="1:11" x14ac:dyDescent="0.2">
      <c r="A6" s="246" t="s">
        <v>61</v>
      </c>
      <c r="B6" s="239">
        <v>40.9</v>
      </c>
      <c r="C6" s="239">
        <v>40.9</v>
      </c>
      <c r="D6" s="239">
        <v>40.9</v>
      </c>
      <c r="E6" s="239">
        <v>40.9</v>
      </c>
      <c r="F6" s="239">
        <v>40.9</v>
      </c>
      <c r="G6" s="239">
        <v>40.9</v>
      </c>
      <c r="H6" s="239">
        <v>40.9</v>
      </c>
    </row>
    <row r="7" spans="1:11" x14ac:dyDescent="0.2">
      <c r="A7" s="246" t="s">
        <v>62</v>
      </c>
      <c r="B7" s="228">
        <v>22.17</v>
      </c>
      <c r="C7" s="228">
        <v>22.17</v>
      </c>
      <c r="D7" s="228">
        <v>22.17</v>
      </c>
      <c r="E7" s="228">
        <v>22.17</v>
      </c>
      <c r="F7" s="228">
        <v>22.17</v>
      </c>
      <c r="G7" s="228">
        <v>22.17</v>
      </c>
      <c r="H7" s="228"/>
    </row>
    <row r="8" spans="1:11" ht="13.5" thickBot="1" x14ac:dyDescent="0.25">
      <c r="A8" s="246"/>
      <c r="B8" s="228"/>
      <c r="C8" s="228"/>
      <c r="D8" s="228"/>
      <c r="E8" s="228"/>
      <c r="F8" s="228"/>
      <c r="G8" s="228"/>
      <c r="H8" s="228"/>
    </row>
    <row r="9" spans="1:11" ht="13.5" thickBot="1" x14ac:dyDescent="0.25">
      <c r="A9" s="304" t="s">
        <v>49</v>
      </c>
      <c r="B9" s="422" t="s">
        <v>50</v>
      </c>
      <c r="C9" s="423"/>
      <c r="D9" s="423"/>
      <c r="E9" s="423"/>
      <c r="F9" s="423"/>
      <c r="G9" s="424"/>
      <c r="H9" s="332" t="s">
        <v>0</v>
      </c>
      <c r="I9" s="227"/>
    </row>
    <row r="10" spans="1:11" x14ac:dyDescent="0.2">
      <c r="A10" s="226" t="s">
        <v>54</v>
      </c>
      <c r="B10" s="305">
        <v>1</v>
      </c>
      <c r="C10" s="306">
        <v>2</v>
      </c>
      <c r="D10" s="307">
        <v>3</v>
      </c>
      <c r="E10" s="306">
        <v>4</v>
      </c>
      <c r="F10" s="307">
        <v>5</v>
      </c>
      <c r="G10" s="302">
        <v>6</v>
      </c>
      <c r="H10" s="308"/>
      <c r="I10" s="309"/>
    </row>
    <row r="11" spans="1:11" x14ac:dyDescent="0.2">
      <c r="A11" s="226" t="s">
        <v>2</v>
      </c>
      <c r="B11" s="252">
        <v>1</v>
      </c>
      <c r="C11" s="253">
        <v>2</v>
      </c>
      <c r="D11" s="255">
        <v>3</v>
      </c>
      <c r="E11" s="255">
        <v>3</v>
      </c>
      <c r="F11" s="335">
        <v>4</v>
      </c>
      <c r="G11" s="298">
        <v>5</v>
      </c>
      <c r="H11" s="303" t="s">
        <v>0</v>
      </c>
      <c r="I11" s="246"/>
      <c r="J11" s="310"/>
    </row>
    <row r="12" spans="1:11" x14ac:dyDescent="0.2">
      <c r="A12" s="311" t="s">
        <v>3</v>
      </c>
      <c r="B12" s="257">
        <v>150</v>
      </c>
      <c r="C12" s="258">
        <v>150</v>
      </c>
      <c r="D12" s="258">
        <v>150</v>
      </c>
      <c r="E12" s="258">
        <v>151</v>
      </c>
      <c r="F12" s="258">
        <v>151</v>
      </c>
      <c r="G12" s="259">
        <v>150</v>
      </c>
      <c r="H12" s="312">
        <v>150</v>
      </c>
      <c r="I12" s="313"/>
      <c r="J12" s="310"/>
    </row>
    <row r="13" spans="1:11" x14ac:dyDescent="0.2">
      <c r="A13" s="314" t="s">
        <v>6</v>
      </c>
      <c r="B13" s="263">
        <v>127.875</v>
      </c>
      <c r="C13" s="264">
        <v>148.73118279569891</v>
      </c>
      <c r="D13" s="264">
        <v>158.58823529411765</v>
      </c>
      <c r="E13" s="264">
        <v>158.94202898550725</v>
      </c>
      <c r="F13" s="315">
        <v>166.04385964912279</v>
      </c>
      <c r="G13" s="265">
        <v>185.28</v>
      </c>
      <c r="H13" s="316">
        <v>155.66182572614107</v>
      </c>
      <c r="I13" s="317"/>
      <c r="J13" s="310"/>
    </row>
    <row r="14" spans="1:11" x14ac:dyDescent="0.2">
      <c r="A14" s="226" t="s">
        <v>7</v>
      </c>
      <c r="B14" s="268">
        <v>84.090909090909093</v>
      </c>
      <c r="C14" s="269">
        <v>90.322580645161295</v>
      </c>
      <c r="D14" s="269">
        <v>92.647058823529406</v>
      </c>
      <c r="E14" s="269">
        <v>86.956521739130437</v>
      </c>
      <c r="F14" s="318">
        <v>96.491228070175438</v>
      </c>
      <c r="G14" s="270">
        <v>90</v>
      </c>
      <c r="H14" s="319">
        <v>63.07053941908714</v>
      </c>
      <c r="I14" s="320"/>
      <c r="J14" s="310"/>
    </row>
    <row r="15" spans="1:11" x14ac:dyDescent="0.2">
      <c r="A15" s="226" t="s">
        <v>8</v>
      </c>
      <c r="B15" s="273">
        <v>9.0200183048572108E-2</v>
      </c>
      <c r="C15" s="274">
        <v>6.3961195223422834E-2</v>
      </c>
      <c r="D15" s="274">
        <v>5.414858613785619E-2</v>
      </c>
      <c r="E15" s="274">
        <v>6.0649273880109426E-2</v>
      </c>
      <c r="F15" s="321">
        <v>4.3049146356164636E-2</v>
      </c>
      <c r="G15" s="275">
        <v>6.378830446732453E-2</v>
      </c>
      <c r="H15" s="322">
        <v>0.12214497839773865</v>
      </c>
      <c r="I15" s="323"/>
      <c r="J15" s="324"/>
      <c r="K15" s="325"/>
    </row>
    <row r="16" spans="1:11" x14ac:dyDescent="0.2">
      <c r="A16" s="314" t="s">
        <v>1</v>
      </c>
      <c r="B16" s="278">
        <f t="shared" ref="B16:H16" si="0">B13/B12*100-100</f>
        <v>-14.75</v>
      </c>
      <c r="C16" s="279">
        <f t="shared" si="0"/>
        <v>-0.84587813620072438</v>
      </c>
      <c r="D16" s="279">
        <f t="shared" si="0"/>
        <v>5.7254901960784395</v>
      </c>
      <c r="E16" s="279">
        <f t="shared" si="0"/>
        <v>5.2596218447067855</v>
      </c>
      <c r="F16" s="279">
        <f t="shared" ref="F16" si="1">F13/F12*100-100</f>
        <v>9.9628209596839667</v>
      </c>
      <c r="G16" s="280">
        <f t="shared" si="0"/>
        <v>23.52000000000001</v>
      </c>
      <c r="H16" s="282">
        <f t="shared" si="0"/>
        <v>3.7745504840940498</v>
      </c>
      <c r="I16" s="323"/>
      <c r="J16" s="324"/>
      <c r="K16" s="227"/>
    </row>
    <row r="17" spans="1:12" ht="13.5" thickBot="1" x14ac:dyDescent="0.25">
      <c r="A17" s="226" t="s">
        <v>27</v>
      </c>
      <c r="B17" s="284">
        <f t="shared" ref="B17:H17" si="2">B13-B6</f>
        <v>86.974999999999994</v>
      </c>
      <c r="C17" s="285">
        <f t="shared" si="2"/>
        <v>107.83118279569891</v>
      </c>
      <c r="D17" s="285">
        <f t="shared" si="2"/>
        <v>117.68823529411765</v>
      </c>
      <c r="E17" s="285">
        <f t="shared" si="2"/>
        <v>118.04202898550724</v>
      </c>
      <c r="F17" s="285">
        <f t="shared" si="2"/>
        <v>125.14385964912279</v>
      </c>
      <c r="G17" s="286">
        <f t="shared" si="2"/>
        <v>144.38</v>
      </c>
      <c r="H17" s="326">
        <f t="shared" si="2"/>
        <v>114.76182572614107</v>
      </c>
      <c r="I17" s="327"/>
      <c r="J17" s="324"/>
      <c r="K17" s="227"/>
    </row>
    <row r="18" spans="1:12" x14ac:dyDescent="0.2">
      <c r="A18" s="328" t="s">
        <v>51</v>
      </c>
      <c r="B18" s="290">
        <v>418</v>
      </c>
      <c r="C18" s="291">
        <v>887</v>
      </c>
      <c r="D18" s="291">
        <v>669</v>
      </c>
      <c r="E18" s="291">
        <v>669</v>
      </c>
      <c r="F18" s="291">
        <v>900</v>
      </c>
      <c r="G18" s="292">
        <v>373</v>
      </c>
      <c r="H18" s="293">
        <f>SUM(B18:G18)</f>
        <v>3916</v>
      </c>
      <c r="I18" s="329" t="s">
        <v>56</v>
      </c>
      <c r="J18" s="330">
        <f>B4-H18</f>
        <v>35</v>
      </c>
      <c r="K18" s="295">
        <f>J18/B4</f>
        <v>8.8585168311819795E-3</v>
      </c>
    </row>
    <row r="19" spans="1:12" x14ac:dyDescent="0.2">
      <c r="A19" s="328" t="s">
        <v>28</v>
      </c>
      <c r="B19" s="229">
        <v>30.5</v>
      </c>
      <c r="C19" s="300">
        <v>29.5</v>
      </c>
      <c r="D19" s="300">
        <v>29</v>
      </c>
      <c r="E19" s="300">
        <v>29</v>
      </c>
      <c r="F19" s="300">
        <v>28.5</v>
      </c>
      <c r="G19" s="230">
        <v>28</v>
      </c>
      <c r="H19" s="233"/>
      <c r="I19" s="227" t="s">
        <v>57</v>
      </c>
      <c r="J19" s="299">
        <v>22.17</v>
      </c>
    </row>
    <row r="20" spans="1:12" ht="13.5" thickBot="1" x14ac:dyDescent="0.25">
      <c r="A20" s="331" t="s">
        <v>26</v>
      </c>
      <c r="B20" s="231">
        <f t="shared" ref="B20:G20" si="3">B19-B7</f>
        <v>8.3299999999999983</v>
      </c>
      <c r="C20" s="232">
        <f t="shared" si="3"/>
        <v>7.3299999999999983</v>
      </c>
      <c r="D20" s="232">
        <f t="shared" si="3"/>
        <v>6.8299999999999983</v>
      </c>
      <c r="E20" s="232">
        <f t="shared" si="3"/>
        <v>6.8299999999999983</v>
      </c>
      <c r="F20" s="232">
        <f t="shared" si="3"/>
        <v>6.3299999999999983</v>
      </c>
      <c r="G20" s="238">
        <f t="shared" si="3"/>
        <v>5.8299999999999983</v>
      </c>
      <c r="H20" s="234"/>
      <c r="I20" s="299" t="s">
        <v>26</v>
      </c>
    </row>
    <row r="21" spans="1:12" x14ac:dyDescent="0.2">
      <c r="G21" s="299">
        <v>28</v>
      </c>
    </row>
    <row r="22" spans="1:12" ht="13.5" thickBot="1" x14ac:dyDescent="0.25"/>
    <row r="23" spans="1:12" s="371" customFormat="1" ht="13.5" thickBot="1" x14ac:dyDescent="0.25">
      <c r="A23" s="304" t="s">
        <v>66</v>
      </c>
      <c r="B23" s="422" t="s">
        <v>50</v>
      </c>
      <c r="C23" s="423"/>
      <c r="D23" s="423"/>
      <c r="E23" s="423"/>
      <c r="F23" s="423"/>
      <c r="G23" s="424"/>
      <c r="H23" s="332" t="s">
        <v>0</v>
      </c>
      <c r="I23" s="227"/>
    </row>
    <row r="24" spans="1:12" s="371" customFormat="1" x14ac:dyDescent="0.2">
      <c r="A24" s="226" t="s">
        <v>54</v>
      </c>
      <c r="B24" s="305">
        <v>1</v>
      </c>
      <c r="C24" s="306">
        <v>2</v>
      </c>
      <c r="D24" s="307">
        <v>3</v>
      </c>
      <c r="E24" s="306">
        <v>4</v>
      </c>
      <c r="F24" s="307">
        <v>5</v>
      </c>
      <c r="G24" s="302">
        <v>6</v>
      </c>
      <c r="H24" s="308"/>
      <c r="I24" s="309"/>
    </row>
    <row r="25" spans="1:12" s="371" customFormat="1" x14ac:dyDescent="0.2">
      <c r="A25" s="226" t="s">
        <v>2</v>
      </c>
      <c r="B25" s="252">
        <v>1</v>
      </c>
      <c r="C25" s="253">
        <v>2</v>
      </c>
      <c r="D25" s="255">
        <v>3</v>
      </c>
      <c r="E25" s="255">
        <v>3</v>
      </c>
      <c r="F25" s="335">
        <v>4</v>
      </c>
      <c r="G25" s="298">
        <v>5</v>
      </c>
      <c r="H25" s="303" t="s">
        <v>0</v>
      </c>
      <c r="I25" s="246"/>
      <c r="J25" s="310"/>
    </row>
    <row r="26" spans="1:12" s="371" customFormat="1" x14ac:dyDescent="0.2">
      <c r="A26" s="311" t="s">
        <v>3</v>
      </c>
      <c r="B26" s="257">
        <v>260</v>
      </c>
      <c r="C26" s="258">
        <v>260</v>
      </c>
      <c r="D26" s="258">
        <v>260</v>
      </c>
      <c r="E26" s="258">
        <v>260</v>
      </c>
      <c r="F26" s="258">
        <v>260</v>
      </c>
      <c r="G26" s="259">
        <v>260</v>
      </c>
      <c r="H26" s="312">
        <v>260</v>
      </c>
      <c r="I26" s="313"/>
      <c r="J26" s="310"/>
    </row>
    <row r="27" spans="1:12" s="371" customFormat="1" x14ac:dyDescent="0.2">
      <c r="A27" s="314" t="s">
        <v>6</v>
      </c>
      <c r="B27" s="263">
        <v>291.7</v>
      </c>
      <c r="C27" s="264">
        <v>293.10000000000002</v>
      </c>
      <c r="D27" s="264">
        <v>308.2</v>
      </c>
      <c r="E27" s="264">
        <v>316.10000000000002</v>
      </c>
      <c r="F27" s="315">
        <v>323.3</v>
      </c>
      <c r="G27" s="265">
        <v>310</v>
      </c>
      <c r="H27" s="316">
        <v>308.10000000000002</v>
      </c>
      <c r="I27" s="317"/>
      <c r="J27" s="310"/>
    </row>
    <row r="28" spans="1:12" s="371" customFormat="1" x14ac:dyDescent="0.2">
      <c r="A28" s="226" t="s">
        <v>7</v>
      </c>
      <c r="B28" s="379">
        <v>58.064516129032256</v>
      </c>
      <c r="C28" s="378">
        <v>60.606060606060609</v>
      </c>
      <c r="D28" s="378">
        <v>56.60377358490566</v>
      </c>
      <c r="E28" s="269">
        <v>72.549019607843135</v>
      </c>
      <c r="F28" s="318">
        <v>78.260869565217391</v>
      </c>
      <c r="G28" s="270">
        <v>85.714285714285708</v>
      </c>
      <c r="H28" s="385">
        <v>61.073825503355707</v>
      </c>
      <c r="I28" s="386" t="s">
        <v>69</v>
      </c>
      <c r="J28" s="310"/>
    </row>
    <row r="29" spans="1:12" s="371" customFormat="1" x14ac:dyDescent="0.2">
      <c r="A29" s="226" t="s">
        <v>8</v>
      </c>
      <c r="B29" s="273">
        <v>0.1204296835589255</v>
      </c>
      <c r="C29" s="274">
        <v>0.12038835680155383</v>
      </c>
      <c r="D29" s="274">
        <v>0.11069501132368742</v>
      </c>
      <c r="E29" s="274">
        <v>8.437072749063329E-2</v>
      </c>
      <c r="F29" s="321">
        <v>8.4550341418863501E-2</v>
      </c>
      <c r="G29" s="275">
        <v>6.7915214573101679E-2</v>
      </c>
      <c r="H29" s="322">
        <v>0.1064242936634596</v>
      </c>
      <c r="I29" s="323"/>
      <c r="J29" s="324"/>
      <c r="K29" s="325"/>
    </row>
    <row r="30" spans="1:12" s="371" customFormat="1" x14ac:dyDescent="0.2">
      <c r="A30" s="314" t="s">
        <v>1</v>
      </c>
      <c r="B30" s="278">
        <f t="shared" ref="B30:H30" si="4">B27/B26*100-100</f>
        <v>12.192307692307679</v>
      </c>
      <c r="C30" s="279">
        <f t="shared" si="4"/>
        <v>12.730769230769241</v>
      </c>
      <c r="D30" s="279">
        <f t="shared" si="4"/>
        <v>18.538461538461519</v>
      </c>
      <c r="E30" s="279">
        <f t="shared" si="4"/>
        <v>21.576923076923094</v>
      </c>
      <c r="F30" s="279">
        <f t="shared" si="4"/>
        <v>24.34615384615384</v>
      </c>
      <c r="G30" s="280">
        <f t="shared" si="4"/>
        <v>19.230769230769226</v>
      </c>
      <c r="H30" s="282">
        <f t="shared" si="4"/>
        <v>18.5</v>
      </c>
      <c r="I30" s="323"/>
      <c r="J30" s="324"/>
      <c r="K30" s="227"/>
    </row>
    <row r="31" spans="1:12" s="371" customFormat="1" ht="13.5" thickBot="1" x14ac:dyDescent="0.25">
      <c r="A31" s="226" t="s">
        <v>27</v>
      </c>
      <c r="B31" s="284">
        <f>B27-B13</f>
        <v>163.82499999999999</v>
      </c>
      <c r="C31" s="285">
        <f t="shared" ref="C31:H31" si="5">C27-C13</f>
        <v>144.36881720430111</v>
      </c>
      <c r="D31" s="285">
        <f t="shared" si="5"/>
        <v>149.61176470588234</v>
      </c>
      <c r="E31" s="285">
        <f t="shared" si="5"/>
        <v>157.15797101449277</v>
      </c>
      <c r="F31" s="285">
        <f t="shared" si="5"/>
        <v>157.25614035087722</v>
      </c>
      <c r="G31" s="286">
        <f t="shared" si="5"/>
        <v>124.72</v>
      </c>
      <c r="H31" s="326">
        <f t="shared" si="5"/>
        <v>152.43817427385895</v>
      </c>
      <c r="I31" s="327"/>
      <c r="J31" s="324"/>
      <c r="K31" s="227"/>
    </row>
    <row r="32" spans="1:12" s="371" customFormat="1" x14ac:dyDescent="0.2">
      <c r="A32" s="328" t="s">
        <v>51</v>
      </c>
      <c r="B32" s="290">
        <v>413</v>
      </c>
      <c r="C32" s="291">
        <v>887</v>
      </c>
      <c r="D32" s="291">
        <v>667</v>
      </c>
      <c r="E32" s="291">
        <v>669</v>
      </c>
      <c r="F32" s="291">
        <v>899</v>
      </c>
      <c r="G32" s="292">
        <v>373</v>
      </c>
      <c r="H32" s="293">
        <f>SUM(B32:G32)</f>
        <v>3908</v>
      </c>
      <c r="I32" s="329" t="s">
        <v>56</v>
      </c>
      <c r="J32" s="330">
        <f>H18-H32</f>
        <v>8</v>
      </c>
      <c r="K32" s="295">
        <f>J32/H18</f>
        <v>2.0429009193054137E-3</v>
      </c>
      <c r="L32" s="376" t="s">
        <v>68</v>
      </c>
    </row>
    <row r="33" spans="1:13" s="371" customFormat="1" x14ac:dyDescent="0.2">
      <c r="A33" s="328" t="s">
        <v>28</v>
      </c>
      <c r="B33" s="229">
        <v>34.5</v>
      </c>
      <c r="C33" s="354">
        <v>33.5</v>
      </c>
      <c r="D33" s="354">
        <v>33</v>
      </c>
      <c r="E33" s="354">
        <v>33</v>
      </c>
      <c r="F33" s="354">
        <v>32.5</v>
      </c>
      <c r="G33" s="230">
        <v>32.5</v>
      </c>
      <c r="H33" s="233"/>
      <c r="I33" s="227" t="s">
        <v>57</v>
      </c>
      <c r="J33" s="371">
        <v>29.1</v>
      </c>
    </row>
    <row r="34" spans="1:13" s="371" customFormat="1" ht="13.5" thickBot="1" x14ac:dyDescent="0.25">
      <c r="A34" s="331" t="s">
        <v>26</v>
      </c>
      <c r="B34" s="231">
        <f>B33-B19</f>
        <v>4</v>
      </c>
      <c r="C34" s="232">
        <f t="shared" ref="C34:G34" si="6">C33-C19</f>
        <v>4</v>
      </c>
      <c r="D34" s="232">
        <f t="shared" si="6"/>
        <v>4</v>
      </c>
      <c r="E34" s="232">
        <f t="shared" si="6"/>
        <v>4</v>
      </c>
      <c r="F34" s="232">
        <f t="shared" si="6"/>
        <v>4</v>
      </c>
      <c r="G34" s="238">
        <f t="shared" si="6"/>
        <v>4.5</v>
      </c>
      <c r="H34" s="234"/>
      <c r="I34" s="371" t="s">
        <v>26</v>
      </c>
      <c r="J34" s="371">
        <f>J33-J19</f>
        <v>6.93</v>
      </c>
    </row>
    <row r="35" spans="1:13" x14ac:dyDescent="0.2">
      <c r="C35" s="375"/>
      <c r="D35" s="375"/>
      <c r="E35" s="375" t="s">
        <v>67</v>
      </c>
      <c r="F35" s="375" t="s">
        <v>67</v>
      </c>
      <c r="G35" s="375"/>
    </row>
    <row r="37" spans="1:13" s="387" customFormat="1" x14ac:dyDescent="0.2">
      <c r="B37" s="387">
        <v>34.5</v>
      </c>
      <c r="C37" s="387">
        <v>33.5</v>
      </c>
      <c r="D37" s="387">
        <v>33.5</v>
      </c>
      <c r="E37" s="227">
        <v>33</v>
      </c>
      <c r="F37" s="387">
        <v>32.5</v>
      </c>
      <c r="G37" s="387">
        <v>32.5</v>
      </c>
      <c r="H37" s="387">
        <v>32.5</v>
      </c>
    </row>
    <row r="38" spans="1:13" s="387" customFormat="1" ht="13.5" thickBot="1" x14ac:dyDescent="0.25">
      <c r="B38" s="387">
        <v>308.10000000000002</v>
      </c>
      <c r="C38" s="387">
        <v>308.10000000000002</v>
      </c>
      <c r="D38" s="387">
        <v>308.10000000000002</v>
      </c>
      <c r="E38" s="387">
        <v>308.10000000000002</v>
      </c>
      <c r="F38" s="387">
        <v>308.10000000000002</v>
      </c>
      <c r="G38" s="387">
        <v>308.10000000000002</v>
      </c>
      <c r="H38" s="387">
        <v>308.10000000000002</v>
      </c>
      <c r="I38" s="387">
        <v>308.10000000000002</v>
      </c>
    </row>
    <row r="39" spans="1:13" ht="13.5" thickBot="1" x14ac:dyDescent="0.25">
      <c r="A39" s="304" t="s">
        <v>70</v>
      </c>
      <c r="B39" s="422" t="s">
        <v>50</v>
      </c>
      <c r="C39" s="423"/>
      <c r="D39" s="423"/>
      <c r="E39" s="423"/>
      <c r="F39" s="423"/>
      <c r="G39" s="423"/>
      <c r="H39" s="424"/>
      <c r="I39" s="332" t="s">
        <v>0</v>
      </c>
      <c r="J39" s="227"/>
      <c r="K39" s="387"/>
      <c r="L39" s="387"/>
    </row>
    <row r="40" spans="1:13" x14ac:dyDescent="0.2">
      <c r="A40" s="226" t="s">
        <v>54</v>
      </c>
      <c r="B40" s="305">
        <v>1</v>
      </c>
      <c r="C40" s="306">
        <v>2</v>
      </c>
      <c r="D40" s="307">
        <v>3</v>
      </c>
      <c r="E40" s="306">
        <v>4</v>
      </c>
      <c r="F40" s="306">
        <v>5</v>
      </c>
      <c r="G40" s="307">
        <v>6</v>
      </c>
      <c r="H40" s="302">
        <v>7</v>
      </c>
      <c r="I40" s="308"/>
      <c r="J40" s="309"/>
      <c r="K40" s="387"/>
      <c r="L40" s="387"/>
    </row>
    <row r="41" spans="1:13" x14ac:dyDescent="0.2">
      <c r="A41" s="226" t="s">
        <v>2</v>
      </c>
      <c r="B41" s="252">
        <v>1</v>
      </c>
      <c r="C41" s="253">
        <v>2</v>
      </c>
      <c r="D41" s="253">
        <v>2</v>
      </c>
      <c r="E41" s="255">
        <v>3</v>
      </c>
      <c r="F41" s="335">
        <v>4</v>
      </c>
      <c r="G41" s="392">
        <v>5</v>
      </c>
      <c r="H41" s="298">
        <v>6</v>
      </c>
      <c r="I41" s="303" t="s">
        <v>0</v>
      </c>
      <c r="J41" s="246"/>
      <c r="K41" s="310"/>
      <c r="L41" s="387"/>
    </row>
    <row r="42" spans="1:13" x14ac:dyDescent="0.2">
      <c r="A42" s="311" t="s">
        <v>3</v>
      </c>
      <c r="B42" s="257">
        <v>390</v>
      </c>
      <c r="C42" s="258">
        <v>390</v>
      </c>
      <c r="D42" s="258">
        <v>390</v>
      </c>
      <c r="E42" s="258">
        <v>390</v>
      </c>
      <c r="F42" s="258">
        <v>390</v>
      </c>
      <c r="G42" s="258">
        <v>390</v>
      </c>
      <c r="H42" s="259">
        <v>390</v>
      </c>
      <c r="I42" s="312">
        <v>390</v>
      </c>
      <c r="J42" s="313"/>
      <c r="K42" s="310"/>
      <c r="L42" s="387"/>
    </row>
    <row r="43" spans="1:13" x14ac:dyDescent="0.2">
      <c r="A43" s="314" t="s">
        <v>6</v>
      </c>
      <c r="B43" s="263">
        <v>388.8</v>
      </c>
      <c r="C43" s="264">
        <v>417.69230769230768</v>
      </c>
      <c r="D43" s="264">
        <v>431.89189189189187</v>
      </c>
      <c r="E43" s="264">
        <v>438.90625</v>
      </c>
      <c r="F43" s="315">
        <v>463.65384615384613</v>
      </c>
      <c r="G43" s="315">
        <v>482.92682926829269</v>
      </c>
      <c r="H43" s="265">
        <v>508.8235294117647</v>
      </c>
      <c r="I43" s="316">
        <v>441.2</v>
      </c>
      <c r="J43" s="317"/>
      <c r="K43" s="310"/>
      <c r="L43" s="387"/>
    </row>
    <row r="44" spans="1:13" x14ac:dyDescent="0.2">
      <c r="A44" s="226" t="s">
        <v>7</v>
      </c>
      <c r="B44" s="268">
        <v>74</v>
      </c>
      <c r="C44" s="269">
        <v>79.487179487179489</v>
      </c>
      <c r="D44" s="269">
        <v>83.78378378378379</v>
      </c>
      <c r="E44" s="269">
        <v>98.4375</v>
      </c>
      <c r="F44" s="318">
        <v>98.07692307692308</v>
      </c>
      <c r="G44" s="318">
        <v>97.560975609756099</v>
      </c>
      <c r="H44" s="270">
        <v>70.588235294117652</v>
      </c>
      <c r="I44" s="319">
        <v>78.666666666666671</v>
      </c>
      <c r="J44" s="390"/>
      <c r="K44" s="310"/>
      <c r="L44" s="387"/>
    </row>
    <row r="45" spans="1:13" x14ac:dyDescent="0.2">
      <c r="A45" s="226" t="s">
        <v>8</v>
      </c>
      <c r="B45" s="273">
        <v>8.9783638803586127E-2</v>
      </c>
      <c r="C45" s="274">
        <v>6.9949267198252549E-2</v>
      </c>
      <c r="D45" s="274">
        <v>6.8482423130435066E-2</v>
      </c>
      <c r="E45" s="274">
        <v>3.9486966637243472E-2</v>
      </c>
      <c r="F45" s="321">
        <v>4.3759251116754203E-2</v>
      </c>
      <c r="G45" s="321">
        <v>4.8883044980052741E-2</v>
      </c>
      <c r="H45" s="275">
        <v>9.8584997018856951E-2</v>
      </c>
      <c r="I45" s="322">
        <v>9.8845652879538545E-2</v>
      </c>
      <c r="J45" s="323"/>
      <c r="K45" s="324"/>
      <c r="L45" s="325"/>
    </row>
    <row r="46" spans="1:13" x14ac:dyDescent="0.2">
      <c r="A46" s="314" t="s">
        <v>1</v>
      </c>
      <c r="B46" s="278">
        <f t="shared" ref="B46:I46" si="7">B43/B42*100-100</f>
        <v>-0.3076923076923066</v>
      </c>
      <c r="C46" s="279">
        <f t="shared" si="7"/>
        <v>7.1005917159763214</v>
      </c>
      <c r="D46" s="279">
        <f t="shared" si="7"/>
        <v>10.741510741510723</v>
      </c>
      <c r="E46" s="279">
        <f t="shared" si="7"/>
        <v>12.540064102564102</v>
      </c>
      <c r="F46" s="279">
        <f t="shared" ref="F46" si="8">F43/F42*100-100</f>
        <v>18.885601577909256</v>
      </c>
      <c r="G46" s="279">
        <f t="shared" si="7"/>
        <v>23.827392120075046</v>
      </c>
      <c r="H46" s="280">
        <f t="shared" si="7"/>
        <v>30.467571644042238</v>
      </c>
      <c r="I46" s="282">
        <f t="shared" si="7"/>
        <v>13.12820512820511</v>
      </c>
      <c r="J46" s="323"/>
      <c r="K46" s="324"/>
      <c r="L46" s="227"/>
    </row>
    <row r="47" spans="1:13" ht="13.5" thickBot="1" x14ac:dyDescent="0.25">
      <c r="A47" s="226" t="s">
        <v>27</v>
      </c>
      <c r="B47" s="284">
        <f>B43-B38</f>
        <v>80.699999999999989</v>
      </c>
      <c r="C47" s="285">
        <f t="shared" ref="C47:I47" si="9">C43-C38</f>
        <v>109.59230769230766</v>
      </c>
      <c r="D47" s="285">
        <f t="shared" si="9"/>
        <v>123.79189189189185</v>
      </c>
      <c r="E47" s="285">
        <f t="shared" si="9"/>
        <v>130.80624999999998</v>
      </c>
      <c r="F47" s="285">
        <f t="shared" si="9"/>
        <v>155.55384615384611</v>
      </c>
      <c r="G47" s="285">
        <f t="shared" si="9"/>
        <v>174.82682926829267</v>
      </c>
      <c r="H47" s="286">
        <f t="shared" si="9"/>
        <v>200.72352941176467</v>
      </c>
      <c r="I47" s="326">
        <f t="shared" si="9"/>
        <v>133.09999999999997</v>
      </c>
      <c r="J47" s="327"/>
      <c r="K47" s="324"/>
      <c r="L47" s="227"/>
    </row>
    <row r="48" spans="1:13" x14ac:dyDescent="0.2">
      <c r="A48" s="328" t="s">
        <v>51</v>
      </c>
      <c r="B48" s="290">
        <v>670</v>
      </c>
      <c r="C48" s="291">
        <v>508</v>
      </c>
      <c r="D48" s="291">
        <v>508</v>
      </c>
      <c r="E48" s="291">
        <v>815</v>
      </c>
      <c r="F48" s="291">
        <v>682</v>
      </c>
      <c r="G48" s="291">
        <v>511</v>
      </c>
      <c r="H48" s="292">
        <v>211</v>
      </c>
      <c r="I48" s="293">
        <f>SUM(B48:H48)</f>
        <v>3905</v>
      </c>
      <c r="J48" s="329" t="s">
        <v>56</v>
      </c>
      <c r="K48" s="330">
        <f>H32-I48</f>
        <v>3</v>
      </c>
      <c r="L48" s="295">
        <f>K48/H32</f>
        <v>7.6765609007164786E-4</v>
      </c>
      <c r="M48" s="376" t="s">
        <v>71</v>
      </c>
    </row>
    <row r="49" spans="1:12" x14ac:dyDescent="0.2">
      <c r="A49" s="328" t="s">
        <v>28</v>
      </c>
      <c r="B49" s="229">
        <v>38.5</v>
      </c>
      <c r="C49" s="354">
        <v>37</v>
      </c>
      <c r="D49" s="354">
        <v>37</v>
      </c>
      <c r="E49" s="354">
        <v>36</v>
      </c>
      <c r="F49" s="354">
        <v>35.5</v>
      </c>
      <c r="G49" s="354">
        <v>35</v>
      </c>
      <c r="H49" s="230">
        <v>34.5</v>
      </c>
      <c r="I49" s="233"/>
      <c r="J49" s="227" t="s">
        <v>57</v>
      </c>
      <c r="K49" s="387">
        <v>33.1</v>
      </c>
      <c r="L49" s="387"/>
    </row>
    <row r="50" spans="1:12" ht="13.5" thickBot="1" x14ac:dyDescent="0.25">
      <c r="A50" s="331" t="s">
        <v>26</v>
      </c>
      <c r="B50" s="231">
        <f>B49-B37</f>
        <v>4</v>
      </c>
      <c r="C50" s="232">
        <f t="shared" ref="C50:H50" si="10">C49-C37</f>
        <v>3.5</v>
      </c>
      <c r="D50" s="232">
        <f t="shared" si="10"/>
        <v>3.5</v>
      </c>
      <c r="E50" s="232">
        <f t="shared" si="10"/>
        <v>3</v>
      </c>
      <c r="F50" s="232">
        <f t="shared" si="10"/>
        <v>3</v>
      </c>
      <c r="G50" s="232">
        <f t="shared" si="10"/>
        <v>2.5</v>
      </c>
      <c r="H50" s="238">
        <f t="shared" si="10"/>
        <v>2</v>
      </c>
      <c r="I50" s="234"/>
      <c r="J50" s="387" t="s">
        <v>26</v>
      </c>
      <c r="K50" s="387">
        <f>K49-J33</f>
        <v>4</v>
      </c>
      <c r="L50" s="387"/>
    </row>
    <row r="51" spans="1:12" x14ac:dyDescent="0.2">
      <c r="C51" s="388"/>
      <c r="D51" s="388"/>
      <c r="E51" s="388">
        <v>36</v>
      </c>
      <c r="F51" s="388"/>
      <c r="G51" s="388"/>
      <c r="H51" s="388"/>
    </row>
    <row r="52" spans="1:12" ht="13.5" thickBot="1" x14ac:dyDescent="0.25"/>
    <row r="53" spans="1:12" s="396" customFormat="1" ht="13.5" thickBot="1" x14ac:dyDescent="0.25">
      <c r="A53" s="304" t="s">
        <v>80</v>
      </c>
      <c r="B53" s="422" t="s">
        <v>50</v>
      </c>
      <c r="C53" s="423"/>
      <c r="D53" s="423"/>
      <c r="E53" s="423"/>
      <c r="F53" s="423"/>
      <c r="G53" s="423"/>
      <c r="H53" s="424"/>
      <c r="I53" s="332" t="s">
        <v>0</v>
      </c>
      <c r="J53" s="227"/>
    </row>
    <row r="54" spans="1:12" s="396" customFormat="1" x14ac:dyDescent="0.2">
      <c r="A54" s="226" t="s">
        <v>54</v>
      </c>
      <c r="B54" s="305">
        <v>1</v>
      </c>
      <c r="C54" s="306">
        <v>2</v>
      </c>
      <c r="D54" s="307">
        <v>3</v>
      </c>
      <c r="E54" s="306">
        <v>4</v>
      </c>
      <c r="F54" s="306">
        <v>5</v>
      </c>
      <c r="G54" s="307">
        <v>6</v>
      </c>
      <c r="H54" s="302">
        <v>7</v>
      </c>
      <c r="I54" s="308"/>
      <c r="J54" s="309"/>
    </row>
    <row r="55" spans="1:12" s="396" customFormat="1" x14ac:dyDescent="0.2">
      <c r="A55" s="226" t="s">
        <v>2</v>
      </c>
      <c r="B55" s="252">
        <v>1</v>
      </c>
      <c r="C55" s="253">
        <v>2</v>
      </c>
      <c r="D55" s="253">
        <v>2</v>
      </c>
      <c r="E55" s="255">
        <v>3</v>
      </c>
      <c r="F55" s="335">
        <v>4</v>
      </c>
      <c r="G55" s="392">
        <v>5</v>
      </c>
      <c r="H55" s="298">
        <v>6</v>
      </c>
      <c r="I55" s="303" t="s">
        <v>0</v>
      </c>
      <c r="J55" s="246"/>
      <c r="K55" s="310"/>
    </row>
    <row r="56" spans="1:12" s="396" customFormat="1" x14ac:dyDescent="0.2">
      <c r="A56" s="311" t="s">
        <v>3</v>
      </c>
      <c r="B56" s="257">
        <v>525</v>
      </c>
      <c r="C56" s="258">
        <v>525</v>
      </c>
      <c r="D56" s="258">
        <v>525</v>
      </c>
      <c r="E56" s="258">
        <v>525</v>
      </c>
      <c r="F56" s="258">
        <v>525</v>
      </c>
      <c r="G56" s="258">
        <v>525</v>
      </c>
      <c r="H56" s="259">
        <v>525</v>
      </c>
      <c r="I56" s="312">
        <v>525</v>
      </c>
      <c r="J56" s="313"/>
      <c r="K56" s="310"/>
    </row>
    <row r="57" spans="1:12" s="396" customFormat="1" x14ac:dyDescent="0.2">
      <c r="A57" s="314" t="s">
        <v>6</v>
      </c>
      <c r="B57" s="263">
        <v>543.52941176470586</v>
      </c>
      <c r="C57" s="264">
        <v>564.5</v>
      </c>
      <c r="D57" s="264">
        <v>555.26315789473688</v>
      </c>
      <c r="E57" s="264">
        <v>561.5</v>
      </c>
      <c r="F57" s="315">
        <v>567.84313725490199</v>
      </c>
      <c r="G57" s="315">
        <v>596.15384615384619</v>
      </c>
      <c r="H57" s="265">
        <v>587.77777777777783</v>
      </c>
      <c r="I57" s="316">
        <v>565.25252525252529</v>
      </c>
      <c r="J57" s="317"/>
      <c r="K57" s="310"/>
    </row>
    <row r="58" spans="1:12" s="396" customFormat="1" x14ac:dyDescent="0.2">
      <c r="A58" s="226" t="s">
        <v>7</v>
      </c>
      <c r="B58" s="268">
        <v>78.431372549019613</v>
      </c>
      <c r="C58" s="269">
        <v>92.5</v>
      </c>
      <c r="D58" s="269">
        <v>97.368421052631575</v>
      </c>
      <c r="E58" s="269">
        <v>86.666666666666671</v>
      </c>
      <c r="F58" s="318">
        <v>92.156862745098039</v>
      </c>
      <c r="G58" s="318">
        <v>89.743589743589737</v>
      </c>
      <c r="H58" s="270">
        <v>88.888888888888886</v>
      </c>
      <c r="I58" s="319">
        <v>87.205387205387211</v>
      </c>
      <c r="J58" s="390"/>
      <c r="K58" s="310"/>
    </row>
    <row r="59" spans="1:12" s="396" customFormat="1" x14ac:dyDescent="0.2">
      <c r="A59" s="226" t="s">
        <v>8</v>
      </c>
      <c r="B59" s="273">
        <v>8.4572688381487196E-2</v>
      </c>
      <c r="C59" s="274">
        <v>5.7668381968673257E-2</v>
      </c>
      <c r="D59" s="274">
        <v>5.5237165059084908E-2</v>
      </c>
      <c r="E59" s="274">
        <v>6.9648721489384113E-2</v>
      </c>
      <c r="F59" s="321">
        <v>5.7230925908778318E-2</v>
      </c>
      <c r="G59" s="321">
        <v>7.0003220777199573E-2</v>
      </c>
      <c r="H59" s="275">
        <v>6.9815445416330266E-2</v>
      </c>
      <c r="I59" s="322">
        <v>7.296482413515587E-2</v>
      </c>
      <c r="J59" s="323"/>
      <c r="K59" s="324"/>
      <c r="L59" s="325"/>
    </row>
    <row r="60" spans="1:12" s="396" customFormat="1" x14ac:dyDescent="0.2">
      <c r="A60" s="314" t="s">
        <v>1</v>
      </c>
      <c r="B60" s="278">
        <f t="shared" ref="B60:I60" si="11">B57/B56*100-100</f>
        <v>3.5294117647058698</v>
      </c>
      <c r="C60" s="279">
        <f t="shared" si="11"/>
        <v>7.5238095238095326</v>
      </c>
      <c r="D60" s="279">
        <f t="shared" si="11"/>
        <v>5.7644110275689258</v>
      </c>
      <c r="E60" s="279">
        <f t="shared" si="11"/>
        <v>6.952380952380949</v>
      </c>
      <c r="F60" s="279">
        <f t="shared" si="11"/>
        <v>8.1605975723622919</v>
      </c>
      <c r="G60" s="279">
        <f t="shared" si="11"/>
        <v>13.553113553113548</v>
      </c>
      <c r="H60" s="280">
        <f t="shared" si="11"/>
        <v>11.957671957671963</v>
      </c>
      <c r="I60" s="282">
        <f t="shared" si="11"/>
        <v>7.6671476671476739</v>
      </c>
      <c r="J60" s="323"/>
      <c r="K60" s="324"/>
      <c r="L60" s="227"/>
    </row>
    <row r="61" spans="1:12" s="396" customFormat="1" ht="13.5" thickBot="1" x14ac:dyDescent="0.25">
      <c r="A61" s="226" t="s">
        <v>27</v>
      </c>
      <c r="B61" s="284">
        <f>B57-B43</f>
        <v>154.72941176470584</v>
      </c>
      <c r="C61" s="285">
        <f t="shared" ref="C61:I61" si="12">C57-C43</f>
        <v>146.80769230769232</v>
      </c>
      <c r="D61" s="285">
        <f t="shared" si="12"/>
        <v>123.371266002845</v>
      </c>
      <c r="E61" s="285">
        <f t="shared" si="12"/>
        <v>122.59375</v>
      </c>
      <c r="F61" s="285">
        <f t="shared" si="12"/>
        <v>104.18929110105586</v>
      </c>
      <c r="G61" s="285">
        <f t="shared" si="12"/>
        <v>113.2270168855535</v>
      </c>
      <c r="H61" s="286">
        <f t="shared" si="12"/>
        <v>78.954248366013132</v>
      </c>
      <c r="I61" s="326">
        <f t="shared" si="12"/>
        <v>124.0525252525253</v>
      </c>
      <c r="J61" s="327"/>
      <c r="K61" s="324"/>
      <c r="L61" s="227"/>
    </row>
    <row r="62" spans="1:12" s="396" customFormat="1" x14ac:dyDescent="0.2">
      <c r="A62" s="328" t="s">
        <v>51</v>
      </c>
      <c r="B62" s="290">
        <v>668</v>
      </c>
      <c r="C62" s="291">
        <v>508</v>
      </c>
      <c r="D62" s="291">
        <v>505</v>
      </c>
      <c r="E62" s="291">
        <v>815</v>
      </c>
      <c r="F62" s="291">
        <v>681</v>
      </c>
      <c r="G62" s="291">
        <v>511</v>
      </c>
      <c r="H62" s="292">
        <v>211</v>
      </c>
      <c r="I62" s="293">
        <f>SUM(B62:H62)</f>
        <v>3899</v>
      </c>
      <c r="J62" s="329" t="s">
        <v>56</v>
      </c>
      <c r="K62" s="330">
        <f>I48-I62</f>
        <v>6</v>
      </c>
      <c r="L62" s="411" t="s">
        <v>81</v>
      </c>
    </row>
    <row r="63" spans="1:12" s="396" customFormat="1" x14ac:dyDescent="0.2">
      <c r="A63" s="328" t="s">
        <v>28</v>
      </c>
      <c r="B63" s="229">
        <v>42.5</v>
      </c>
      <c r="C63" s="354">
        <v>41</v>
      </c>
      <c r="D63" s="354">
        <v>41</v>
      </c>
      <c r="E63" s="354">
        <v>40</v>
      </c>
      <c r="F63" s="354">
        <v>39.5</v>
      </c>
      <c r="G63" s="354">
        <v>39</v>
      </c>
      <c r="H63" s="230">
        <v>39</v>
      </c>
      <c r="I63" s="233"/>
      <c r="J63" s="227" t="s">
        <v>57</v>
      </c>
      <c r="K63" s="396">
        <v>36.4</v>
      </c>
    </row>
    <row r="64" spans="1:12" s="396" customFormat="1" ht="13.5" thickBot="1" x14ac:dyDescent="0.25">
      <c r="A64" s="331" t="s">
        <v>26</v>
      </c>
      <c r="B64" s="231">
        <f>B63-B49</f>
        <v>4</v>
      </c>
      <c r="C64" s="232">
        <f t="shared" ref="C64:H64" si="13">C63-C49</f>
        <v>4</v>
      </c>
      <c r="D64" s="232">
        <f t="shared" si="13"/>
        <v>4</v>
      </c>
      <c r="E64" s="232">
        <f t="shared" si="13"/>
        <v>4</v>
      </c>
      <c r="F64" s="232">
        <f t="shared" si="13"/>
        <v>4</v>
      </c>
      <c r="G64" s="232">
        <f t="shared" si="13"/>
        <v>4</v>
      </c>
      <c r="H64" s="238">
        <f t="shared" si="13"/>
        <v>4.5</v>
      </c>
      <c r="I64" s="234"/>
      <c r="J64" s="396" t="s">
        <v>26</v>
      </c>
      <c r="K64" s="397">
        <f>K63-K49</f>
        <v>3.2999999999999972</v>
      </c>
    </row>
    <row r="65" spans="1:11" x14ac:dyDescent="0.2">
      <c r="B65" s="299">
        <v>42.5</v>
      </c>
      <c r="C65" s="299">
        <v>41</v>
      </c>
      <c r="D65" s="299">
        <v>41</v>
      </c>
      <c r="E65" s="299">
        <v>40</v>
      </c>
      <c r="H65" s="299">
        <v>39</v>
      </c>
    </row>
    <row r="66" spans="1:11" ht="13.5" thickBot="1" x14ac:dyDescent="0.25"/>
    <row r="67" spans="1:11" ht="13.5" thickBot="1" x14ac:dyDescent="0.25">
      <c r="A67" s="304" t="s">
        <v>82</v>
      </c>
      <c r="B67" s="422" t="s">
        <v>50</v>
      </c>
      <c r="C67" s="423"/>
      <c r="D67" s="423"/>
      <c r="E67" s="423"/>
      <c r="F67" s="423"/>
      <c r="G67" s="423"/>
      <c r="H67" s="424"/>
      <c r="I67" s="332" t="s">
        <v>0</v>
      </c>
      <c r="J67" s="227"/>
      <c r="K67" s="413"/>
    </row>
    <row r="68" spans="1:11" x14ac:dyDescent="0.2">
      <c r="A68" s="226" t="s">
        <v>54</v>
      </c>
      <c r="B68" s="305">
        <v>1</v>
      </c>
      <c r="C68" s="306">
        <v>2</v>
      </c>
      <c r="D68" s="307">
        <v>3</v>
      </c>
      <c r="E68" s="306">
        <v>4</v>
      </c>
      <c r="F68" s="306">
        <v>5</v>
      </c>
      <c r="G68" s="307">
        <v>6</v>
      </c>
      <c r="H68" s="302">
        <v>7</v>
      </c>
      <c r="I68" s="308"/>
      <c r="J68" s="309"/>
      <c r="K68" s="413"/>
    </row>
    <row r="69" spans="1:11" x14ac:dyDescent="0.2">
      <c r="A69" s="226" t="s">
        <v>2</v>
      </c>
      <c r="B69" s="252">
        <v>1</v>
      </c>
      <c r="C69" s="253">
        <v>2</v>
      </c>
      <c r="D69" s="253">
        <v>2</v>
      </c>
      <c r="E69" s="255">
        <v>3</v>
      </c>
      <c r="F69" s="335">
        <v>4</v>
      </c>
      <c r="G69" s="392">
        <v>5</v>
      </c>
      <c r="H69" s="298">
        <v>6</v>
      </c>
      <c r="I69" s="303" t="s">
        <v>0</v>
      </c>
      <c r="J69" s="246"/>
      <c r="K69" s="310"/>
    </row>
    <row r="70" spans="1:11" x14ac:dyDescent="0.2">
      <c r="A70" s="311" t="s">
        <v>3</v>
      </c>
      <c r="B70" s="257">
        <v>650</v>
      </c>
      <c r="C70" s="258">
        <v>650</v>
      </c>
      <c r="D70" s="258">
        <v>650</v>
      </c>
      <c r="E70" s="258">
        <v>650</v>
      </c>
      <c r="F70" s="258">
        <v>650</v>
      </c>
      <c r="G70" s="258">
        <v>650</v>
      </c>
      <c r="H70" s="259">
        <v>650</v>
      </c>
      <c r="I70" s="312">
        <v>650</v>
      </c>
      <c r="J70" s="313"/>
      <c r="K70" s="310"/>
    </row>
    <row r="71" spans="1:11" x14ac:dyDescent="0.2">
      <c r="A71" s="314" t="s">
        <v>6</v>
      </c>
      <c r="B71" s="263">
        <v>608.6</v>
      </c>
      <c r="C71" s="264">
        <v>649</v>
      </c>
      <c r="D71" s="264">
        <v>669</v>
      </c>
      <c r="E71" s="264">
        <v>682.98</v>
      </c>
      <c r="F71" s="315">
        <v>699.22</v>
      </c>
      <c r="G71" s="315">
        <v>725</v>
      </c>
      <c r="H71" s="265">
        <v>723.8</v>
      </c>
      <c r="I71" s="316">
        <v>675</v>
      </c>
      <c r="J71" s="317"/>
      <c r="K71" s="310"/>
    </row>
    <row r="72" spans="1:11" x14ac:dyDescent="0.2">
      <c r="A72" s="226" t="s">
        <v>7</v>
      </c>
      <c r="B72" s="268">
        <v>74.400000000000006</v>
      </c>
      <c r="C72" s="269">
        <v>95.8</v>
      </c>
      <c r="D72" s="269">
        <v>98.3</v>
      </c>
      <c r="E72" s="269">
        <v>87.72</v>
      </c>
      <c r="F72" s="318">
        <v>98</v>
      </c>
      <c r="G72" s="318">
        <v>96.9</v>
      </c>
      <c r="H72" s="270">
        <v>100</v>
      </c>
      <c r="I72" s="319">
        <v>83.71</v>
      </c>
      <c r="J72" s="390"/>
      <c r="K72" s="310"/>
    </row>
    <row r="73" spans="1:11" x14ac:dyDescent="0.2">
      <c r="A73" s="226" t="s">
        <v>8</v>
      </c>
      <c r="B73" s="273">
        <v>0.09</v>
      </c>
      <c r="C73" s="274">
        <v>5.8000000000000003E-2</v>
      </c>
      <c r="D73" s="274">
        <v>4.3999999999999997E-2</v>
      </c>
      <c r="E73" s="274">
        <v>5.8999999999999997E-2</v>
      </c>
      <c r="F73" s="321">
        <v>4.2999999999999997E-2</v>
      </c>
      <c r="G73" s="321">
        <v>4.3999999999999997E-2</v>
      </c>
      <c r="H73" s="275">
        <v>4.5999999999999999E-2</v>
      </c>
      <c r="I73" s="322">
        <v>7.6999999999999999E-2</v>
      </c>
      <c r="J73" s="323"/>
      <c r="K73" s="324"/>
    </row>
    <row r="74" spans="1:11" x14ac:dyDescent="0.2">
      <c r="A74" s="314" t="s">
        <v>1</v>
      </c>
      <c r="B74" s="278">
        <f t="shared" ref="B74:I74" si="14">B71/B70*100-100</f>
        <v>-6.3692307692307537</v>
      </c>
      <c r="C74" s="279">
        <f t="shared" si="14"/>
        <v>-0.15384615384614619</v>
      </c>
      <c r="D74" s="279">
        <f t="shared" si="14"/>
        <v>2.9230769230769198</v>
      </c>
      <c r="E74" s="279">
        <f t="shared" si="14"/>
        <v>5.0738461538461621</v>
      </c>
      <c r="F74" s="279">
        <f t="shared" si="14"/>
        <v>7.5723076923077031</v>
      </c>
      <c r="G74" s="279">
        <f t="shared" si="14"/>
        <v>11.538461538461547</v>
      </c>
      <c r="H74" s="280">
        <f t="shared" si="14"/>
        <v>11.353846153846135</v>
      </c>
      <c r="I74" s="282">
        <f t="shared" si="14"/>
        <v>3.8461538461538538</v>
      </c>
      <c r="J74" s="323"/>
      <c r="K74" s="324"/>
    </row>
    <row r="75" spans="1:11" ht="13.5" thickBot="1" x14ac:dyDescent="0.25">
      <c r="A75" s="226" t="s">
        <v>27</v>
      </c>
      <c r="B75" s="284">
        <f>B71-B57</f>
        <v>65.070588235294167</v>
      </c>
      <c r="C75" s="285">
        <f t="shared" ref="C75:I75" si="15">C71-C57</f>
        <v>84.5</v>
      </c>
      <c r="D75" s="285">
        <f t="shared" si="15"/>
        <v>113.73684210526312</v>
      </c>
      <c r="E75" s="285">
        <f t="shared" si="15"/>
        <v>121.48000000000002</v>
      </c>
      <c r="F75" s="285">
        <f t="shared" si="15"/>
        <v>131.37686274509804</v>
      </c>
      <c r="G75" s="285">
        <f t="shared" si="15"/>
        <v>128.84615384615381</v>
      </c>
      <c r="H75" s="286">
        <f t="shared" si="15"/>
        <v>136.02222222222213</v>
      </c>
      <c r="I75" s="326">
        <f t="shared" si="15"/>
        <v>109.74747474747471</v>
      </c>
      <c r="J75" s="327"/>
      <c r="K75" s="324"/>
    </row>
    <row r="76" spans="1:11" x14ac:dyDescent="0.2">
      <c r="A76" s="328" t="s">
        <v>51</v>
      </c>
      <c r="B76" s="290">
        <v>327</v>
      </c>
      <c r="C76" s="291">
        <v>642</v>
      </c>
      <c r="D76" s="291">
        <v>772</v>
      </c>
      <c r="E76" s="291">
        <v>757</v>
      </c>
      <c r="F76" s="291">
        <v>675</v>
      </c>
      <c r="G76" s="291">
        <v>419</v>
      </c>
      <c r="H76" s="292">
        <v>301</v>
      </c>
      <c r="I76" s="293">
        <f>SUM(B76:H76)</f>
        <v>3893</v>
      </c>
      <c r="J76" s="329" t="s">
        <v>56</v>
      </c>
      <c r="K76" s="330">
        <f>I62-I76</f>
        <v>6</v>
      </c>
    </row>
    <row r="77" spans="1:11" x14ac:dyDescent="0.2">
      <c r="A77" s="328" t="s">
        <v>28</v>
      </c>
      <c r="B77" s="229">
        <v>46.5</v>
      </c>
      <c r="C77" s="354">
        <v>45</v>
      </c>
      <c r="D77" s="354">
        <v>44.5</v>
      </c>
      <c r="E77" s="354">
        <v>43.5</v>
      </c>
      <c r="F77" s="354">
        <v>43</v>
      </c>
      <c r="G77" s="354">
        <v>42.5</v>
      </c>
      <c r="H77" s="230">
        <v>42.5</v>
      </c>
      <c r="I77" s="233"/>
      <c r="J77" s="227" t="s">
        <v>57</v>
      </c>
      <c r="K77" s="413">
        <v>40.5</v>
      </c>
    </row>
    <row r="78" spans="1:11" ht="13.5" thickBot="1" x14ac:dyDescent="0.25">
      <c r="A78" s="331" t="s">
        <v>26</v>
      </c>
      <c r="B78" s="231">
        <f>B77-B63</f>
        <v>4</v>
      </c>
      <c r="C78" s="232">
        <f t="shared" ref="C78:H78" si="16">C77-C63</f>
        <v>4</v>
      </c>
      <c r="D78" s="232">
        <f t="shared" si="16"/>
        <v>3.5</v>
      </c>
      <c r="E78" s="232">
        <f t="shared" si="16"/>
        <v>3.5</v>
      </c>
      <c r="F78" s="232">
        <f t="shared" si="16"/>
        <v>3.5</v>
      </c>
      <c r="G78" s="232">
        <f t="shared" si="16"/>
        <v>3.5</v>
      </c>
      <c r="H78" s="238">
        <f t="shared" si="16"/>
        <v>3.5</v>
      </c>
      <c r="I78" s="234"/>
      <c r="J78" s="413" t="s">
        <v>26</v>
      </c>
      <c r="K78" s="413">
        <f>K77-K63</f>
        <v>4.1000000000000014</v>
      </c>
    </row>
    <row r="80" spans="1:11" ht="13.5" thickBot="1" x14ac:dyDescent="0.25"/>
    <row r="81" spans="1:11" ht="13.5" thickBot="1" x14ac:dyDescent="0.25">
      <c r="A81" s="304" t="s">
        <v>85</v>
      </c>
      <c r="B81" s="422" t="s">
        <v>50</v>
      </c>
      <c r="C81" s="423"/>
      <c r="D81" s="423"/>
      <c r="E81" s="423"/>
      <c r="F81" s="423"/>
      <c r="G81" s="423"/>
      <c r="H81" s="424"/>
      <c r="I81" s="332" t="s">
        <v>0</v>
      </c>
      <c r="J81" s="227"/>
      <c r="K81" s="414"/>
    </row>
    <row r="82" spans="1:11" x14ac:dyDescent="0.2">
      <c r="A82" s="226" t="s">
        <v>54</v>
      </c>
      <c r="B82" s="305">
        <v>1</v>
      </c>
      <c r="C82" s="306">
        <v>2</v>
      </c>
      <c r="D82" s="307">
        <v>3</v>
      </c>
      <c r="E82" s="306">
        <v>4</v>
      </c>
      <c r="F82" s="306">
        <v>5</v>
      </c>
      <c r="G82" s="307">
        <v>6</v>
      </c>
      <c r="H82" s="302">
        <v>7</v>
      </c>
      <c r="I82" s="308"/>
      <c r="J82" s="309"/>
      <c r="K82" s="414"/>
    </row>
    <row r="83" spans="1:11" x14ac:dyDescent="0.2">
      <c r="A83" s="226" t="s">
        <v>2</v>
      </c>
      <c r="B83" s="252">
        <v>1</v>
      </c>
      <c r="C83" s="253">
        <v>2</v>
      </c>
      <c r="D83" s="253">
        <v>2</v>
      </c>
      <c r="E83" s="255">
        <v>3</v>
      </c>
      <c r="F83" s="335">
        <v>4</v>
      </c>
      <c r="G83" s="392">
        <v>5</v>
      </c>
      <c r="H83" s="298">
        <v>6</v>
      </c>
      <c r="I83" s="303" t="s">
        <v>0</v>
      </c>
      <c r="J83" s="246"/>
      <c r="K83" s="310"/>
    </row>
    <row r="84" spans="1:11" x14ac:dyDescent="0.2">
      <c r="A84" s="311" t="s">
        <v>3</v>
      </c>
      <c r="B84" s="257">
        <v>765</v>
      </c>
      <c r="C84" s="258">
        <v>765</v>
      </c>
      <c r="D84" s="258">
        <v>765</v>
      </c>
      <c r="E84" s="258">
        <v>765</v>
      </c>
      <c r="F84" s="258">
        <v>765</v>
      </c>
      <c r="G84" s="258">
        <v>765</v>
      </c>
      <c r="H84" s="259">
        <v>765</v>
      </c>
      <c r="I84" s="312">
        <v>765</v>
      </c>
      <c r="J84" s="313"/>
      <c r="K84" s="310"/>
    </row>
    <row r="85" spans="1:11" x14ac:dyDescent="0.2">
      <c r="A85" s="314" t="s">
        <v>6</v>
      </c>
      <c r="B85" s="263">
        <v>721.92307692307691</v>
      </c>
      <c r="C85" s="264">
        <v>730.20833333333337</v>
      </c>
      <c r="D85" s="264">
        <v>738.24561403508767</v>
      </c>
      <c r="E85" s="264">
        <v>764.64285714285711</v>
      </c>
      <c r="F85" s="315">
        <v>766.8</v>
      </c>
      <c r="G85" s="315">
        <v>780.55555555555554</v>
      </c>
      <c r="H85" s="265">
        <v>802.91666666666663</v>
      </c>
      <c r="I85" s="316">
        <v>755.6565656565657</v>
      </c>
      <c r="J85" s="317"/>
      <c r="K85" s="310"/>
    </row>
    <row r="86" spans="1:11" x14ac:dyDescent="0.2">
      <c r="A86" s="226" t="s">
        <v>7</v>
      </c>
      <c r="B86" s="268">
        <v>84.615384615384613</v>
      </c>
      <c r="C86" s="269">
        <v>97.916666666666671</v>
      </c>
      <c r="D86" s="269">
        <v>98.245614035087726</v>
      </c>
      <c r="E86" s="269">
        <v>94.642857142857139</v>
      </c>
      <c r="F86" s="318">
        <v>96</v>
      </c>
      <c r="G86" s="318">
        <v>83.333333333333329</v>
      </c>
      <c r="H86" s="270">
        <v>79.166666666666671</v>
      </c>
      <c r="I86" s="319">
        <v>87.878787878787875</v>
      </c>
      <c r="J86" s="390"/>
      <c r="K86" s="310"/>
    </row>
    <row r="87" spans="1:11" x14ac:dyDescent="0.2">
      <c r="A87" s="226" t="s">
        <v>8</v>
      </c>
      <c r="B87" s="273">
        <v>7.2387460094881756E-2</v>
      </c>
      <c r="C87" s="274">
        <v>4.8538209295190989E-2</v>
      </c>
      <c r="D87" s="274">
        <v>4.7882474766708288E-2</v>
      </c>
      <c r="E87" s="274">
        <v>5.1899605509832254E-2</v>
      </c>
      <c r="F87" s="321">
        <v>5.4489166536544995E-2</v>
      </c>
      <c r="G87" s="321">
        <v>6.8390392080350762E-2</v>
      </c>
      <c r="H87" s="275">
        <v>7.2218665934317527E-2</v>
      </c>
      <c r="I87" s="322">
        <v>6.5423655581864595E-2</v>
      </c>
      <c r="J87" s="323"/>
      <c r="K87" s="324"/>
    </row>
    <row r="88" spans="1:11" x14ac:dyDescent="0.2">
      <c r="A88" s="314" t="s">
        <v>1</v>
      </c>
      <c r="B88" s="278">
        <f t="shared" ref="B88:I88" si="17">B85/B84*100-100</f>
        <v>-5.6309703368526982</v>
      </c>
      <c r="C88" s="279">
        <f t="shared" si="17"/>
        <v>-4.5479302832244031</v>
      </c>
      <c r="D88" s="279">
        <f t="shared" si="17"/>
        <v>-3.4973053548905</v>
      </c>
      <c r="E88" s="279">
        <f t="shared" si="17"/>
        <v>-4.6685340802980591E-2</v>
      </c>
      <c r="F88" s="279">
        <f t="shared" si="17"/>
        <v>0.23529411764704378</v>
      </c>
      <c r="G88" s="279">
        <f t="shared" si="17"/>
        <v>2.0334059549745831</v>
      </c>
      <c r="H88" s="280">
        <f t="shared" si="17"/>
        <v>4.9564270152505401</v>
      </c>
      <c r="I88" s="282">
        <f t="shared" si="17"/>
        <v>-1.2213639664619933</v>
      </c>
      <c r="J88" s="323"/>
      <c r="K88" s="324"/>
    </row>
    <row r="89" spans="1:11" ht="13.5" thickBot="1" x14ac:dyDescent="0.25">
      <c r="A89" s="226" t="s">
        <v>27</v>
      </c>
      <c r="B89" s="284">
        <f>B85-B71</f>
        <v>113.32307692307688</v>
      </c>
      <c r="C89" s="285">
        <f t="shared" ref="C89:I89" si="18">C85-C71</f>
        <v>81.208333333333371</v>
      </c>
      <c r="D89" s="285">
        <f t="shared" si="18"/>
        <v>69.245614035087669</v>
      </c>
      <c r="E89" s="285">
        <f t="shared" si="18"/>
        <v>81.662857142857092</v>
      </c>
      <c r="F89" s="285">
        <f t="shared" si="18"/>
        <v>67.579999999999927</v>
      </c>
      <c r="G89" s="285">
        <f t="shared" si="18"/>
        <v>55.555555555555543</v>
      </c>
      <c r="H89" s="286">
        <f t="shared" si="18"/>
        <v>79.116666666666674</v>
      </c>
      <c r="I89" s="326">
        <f t="shared" si="18"/>
        <v>80.656565656565704</v>
      </c>
      <c r="J89" s="327"/>
      <c r="K89" s="324"/>
    </row>
    <row r="90" spans="1:11" x14ac:dyDescent="0.2">
      <c r="A90" s="328" t="s">
        <v>51</v>
      </c>
      <c r="B90" s="290">
        <v>325</v>
      </c>
      <c r="C90" s="291">
        <v>642</v>
      </c>
      <c r="D90" s="291">
        <v>771</v>
      </c>
      <c r="E90" s="291">
        <v>757</v>
      </c>
      <c r="F90" s="291">
        <v>675</v>
      </c>
      <c r="G90" s="291">
        <v>419</v>
      </c>
      <c r="H90" s="292">
        <v>301</v>
      </c>
      <c r="I90" s="293">
        <f>SUM(B90:H90)</f>
        <v>3890</v>
      </c>
      <c r="J90" s="329" t="s">
        <v>56</v>
      </c>
      <c r="K90" s="330">
        <f>I76-I90</f>
        <v>3</v>
      </c>
    </row>
    <row r="91" spans="1:11" x14ac:dyDescent="0.2">
      <c r="A91" s="328" t="s">
        <v>28</v>
      </c>
      <c r="B91" s="229">
        <v>50</v>
      </c>
      <c r="C91" s="354">
        <v>48.5</v>
      </c>
      <c r="D91" s="354">
        <v>48</v>
      </c>
      <c r="E91" s="354">
        <v>47</v>
      </c>
      <c r="F91" s="354">
        <v>46.5</v>
      </c>
      <c r="G91" s="354">
        <v>46</v>
      </c>
      <c r="H91" s="230">
        <v>46</v>
      </c>
      <c r="I91" s="233"/>
      <c r="J91" s="227" t="s">
        <v>57</v>
      </c>
      <c r="K91" s="414">
        <v>43.95</v>
      </c>
    </row>
    <row r="92" spans="1:11" ht="13.5" thickBot="1" x14ac:dyDescent="0.25">
      <c r="A92" s="331" t="s">
        <v>26</v>
      </c>
      <c r="B92" s="231">
        <f>B91-B77</f>
        <v>3.5</v>
      </c>
      <c r="C92" s="232">
        <f t="shared" ref="C92:H92" si="19">C91-C77</f>
        <v>3.5</v>
      </c>
      <c r="D92" s="232">
        <f t="shared" si="19"/>
        <v>3.5</v>
      </c>
      <c r="E92" s="232">
        <f t="shared" si="19"/>
        <v>3.5</v>
      </c>
      <c r="F92" s="232">
        <f t="shared" si="19"/>
        <v>3.5</v>
      </c>
      <c r="G92" s="232">
        <f t="shared" si="19"/>
        <v>3.5</v>
      </c>
      <c r="H92" s="238">
        <f t="shared" si="19"/>
        <v>3.5</v>
      </c>
      <c r="I92" s="234"/>
      <c r="J92" s="414" t="s">
        <v>26</v>
      </c>
      <c r="K92" s="414">
        <f>K91-K77</f>
        <v>3.4500000000000028</v>
      </c>
    </row>
    <row r="93" spans="1:11" x14ac:dyDescent="0.2">
      <c r="B93" s="299">
        <v>50</v>
      </c>
      <c r="C93" s="299">
        <v>48.5</v>
      </c>
      <c r="D93" s="299">
        <v>48</v>
      </c>
      <c r="E93" s="299">
        <v>47</v>
      </c>
      <c r="F93" s="299">
        <v>46.5</v>
      </c>
    </row>
    <row r="94" spans="1:11" ht="13.5" thickBot="1" x14ac:dyDescent="0.25"/>
    <row r="95" spans="1:11" s="415" customFormat="1" ht="13.5" thickBot="1" x14ac:dyDescent="0.25">
      <c r="A95" s="304" t="s">
        <v>86</v>
      </c>
      <c r="B95" s="422" t="s">
        <v>50</v>
      </c>
      <c r="C95" s="423"/>
      <c r="D95" s="423"/>
      <c r="E95" s="423"/>
      <c r="F95" s="423"/>
      <c r="G95" s="423"/>
      <c r="H95" s="424"/>
      <c r="I95" s="332" t="s">
        <v>0</v>
      </c>
      <c r="J95" s="227"/>
    </row>
    <row r="96" spans="1:11" s="415" customFormat="1" x14ac:dyDescent="0.2">
      <c r="A96" s="226" t="s">
        <v>54</v>
      </c>
      <c r="B96" s="305">
        <v>1</v>
      </c>
      <c r="C96" s="306">
        <v>2</v>
      </c>
      <c r="D96" s="307">
        <v>3</v>
      </c>
      <c r="E96" s="306">
        <v>4</v>
      </c>
      <c r="F96" s="306">
        <v>5</v>
      </c>
      <c r="G96" s="307">
        <v>6</v>
      </c>
      <c r="H96" s="302">
        <v>7</v>
      </c>
      <c r="I96" s="308"/>
      <c r="J96" s="309"/>
    </row>
    <row r="97" spans="1:11" s="415" customFormat="1" x14ac:dyDescent="0.2">
      <c r="A97" s="226" t="s">
        <v>2</v>
      </c>
      <c r="B97" s="252">
        <v>1</v>
      </c>
      <c r="C97" s="253">
        <v>2</v>
      </c>
      <c r="D97" s="253">
        <v>2</v>
      </c>
      <c r="E97" s="255">
        <v>3</v>
      </c>
      <c r="F97" s="335">
        <v>4</v>
      </c>
      <c r="G97" s="392">
        <v>5</v>
      </c>
      <c r="H97" s="298">
        <v>6</v>
      </c>
      <c r="I97" s="303" t="s">
        <v>0</v>
      </c>
      <c r="J97" s="246"/>
      <c r="K97" s="310"/>
    </row>
    <row r="98" spans="1:11" s="415" customFormat="1" x14ac:dyDescent="0.2">
      <c r="A98" s="311" t="s">
        <v>3</v>
      </c>
      <c r="B98" s="257">
        <v>880</v>
      </c>
      <c r="C98" s="258">
        <v>880</v>
      </c>
      <c r="D98" s="258">
        <v>880</v>
      </c>
      <c r="E98" s="258">
        <v>880</v>
      </c>
      <c r="F98" s="258">
        <v>880</v>
      </c>
      <c r="G98" s="258">
        <v>880</v>
      </c>
      <c r="H98" s="259">
        <v>880</v>
      </c>
      <c r="I98" s="312">
        <v>880</v>
      </c>
      <c r="J98" s="313"/>
      <c r="K98" s="310"/>
    </row>
    <row r="99" spans="1:11" s="415" customFormat="1" x14ac:dyDescent="0.2">
      <c r="A99" s="314" t="s">
        <v>6</v>
      </c>
      <c r="B99" s="263">
        <v>839.23076923076928</v>
      </c>
      <c r="C99" s="264">
        <v>870.1960784313726</v>
      </c>
      <c r="D99" s="264">
        <v>865.66666666666663</v>
      </c>
      <c r="E99" s="264">
        <v>898.30508474576266</v>
      </c>
      <c r="F99" s="315">
        <v>906.34615384615381</v>
      </c>
      <c r="G99" s="315">
        <v>900.54054054054052</v>
      </c>
      <c r="H99" s="265">
        <v>917.5</v>
      </c>
      <c r="I99" s="316">
        <v>895.46925566343043</v>
      </c>
      <c r="J99" s="317"/>
      <c r="K99" s="310"/>
    </row>
    <row r="100" spans="1:11" s="415" customFormat="1" x14ac:dyDescent="0.2">
      <c r="A100" s="226" t="s">
        <v>7</v>
      </c>
      <c r="B100" s="268">
        <v>88.461538461538467</v>
      </c>
      <c r="C100" s="269">
        <v>90.196078431372555</v>
      </c>
      <c r="D100" s="269">
        <v>95</v>
      </c>
      <c r="E100" s="269">
        <v>96.610169491525426</v>
      </c>
      <c r="F100" s="318">
        <v>94.230769230769226</v>
      </c>
      <c r="G100" s="318">
        <v>94.594594594594597</v>
      </c>
      <c r="H100" s="270">
        <v>91.666666666666671</v>
      </c>
      <c r="I100" s="319">
        <v>89.644012944983814</v>
      </c>
      <c r="J100" s="390"/>
      <c r="K100" s="310"/>
    </row>
    <row r="101" spans="1:11" s="415" customFormat="1" x14ac:dyDescent="0.2">
      <c r="A101" s="226" t="s">
        <v>8</v>
      </c>
      <c r="B101" s="273">
        <v>6.9158543976673467E-2</v>
      </c>
      <c r="C101" s="274">
        <v>6.2591367479868543E-2</v>
      </c>
      <c r="D101" s="274">
        <v>5.5012349281316458E-2</v>
      </c>
      <c r="E101" s="274">
        <v>5.2500995938949996E-2</v>
      </c>
      <c r="F101" s="321">
        <v>5.4699009403230255E-2</v>
      </c>
      <c r="G101" s="321">
        <v>5.679489424150632E-2</v>
      </c>
      <c r="H101" s="275">
        <v>4.594601224320341E-2</v>
      </c>
      <c r="I101" s="322">
        <v>6.126016372135755E-2</v>
      </c>
      <c r="J101" s="323"/>
      <c r="K101" s="324"/>
    </row>
    <row r="102" spans="1:11" s="415" customFormat="1" x14ac:dyDescent="0.2">
      <c r="A102" s="314" t="s">
        <v>1</v>
      </c>
      <c r="B102" s="278">
        <f t="shared" ref="B102:I102" si="20">B99/B98*100-100</f>
        <v>-4.6328671328671192</v>
      </c>
      <c r="C102" s="279">
        <f t="shared" si="20"/>
        <v>-1.1140819964349333</v>
      </c>
      <c r="D102" s="279">
        <f t="shared" si="20"/>
        <v>-1.6287878787878896</v>
      </c>
      <c r="E102" s="279">
        <f t="shared" si="20"/>
        <v>2.0801232665639446</v>
      </c>
      <c r="F102" s="279">
        <f t="shared" si="20"/>
        <v>2.9938811188811201</v>
      </c>
      <c r="G102" s="279">
        <f t="shared" si="20"/>
        <v>2.3341523341523214</v>
      </c>
      <c r="H102" s="280">
        <f t="shared" si="20"/>
        <v>4.2613636363636402</v>
      </c>
      <c r="I102" s="282">
        <f t="shared" si="20"/>
        <v>1.757869961753471</v>
      </c>
      <c r="J102" s="323"/>
      <c r="K102" s="324"/>
    </row>
    <row r="103" spans="1:11" s="415" customFormat="1" ht="13.5" thickBot="1" x14ac:dyDescent="0.25">
      <c r="A103" s="226" t="s">
        <v>27</v>
      </c>
      <c r="B103" s="284">
        <f>B99-B85</f>
        <v>117.30769230769238</v>
      </c>
      <c r="C103" s="285">
        <f t="shared" ref="C103:I103" si="21">C99-C85</f>
        <v>139.98774509803923</v>
      </c>
      <c r="D103" s="285">
        <f t="shared" si="21"/>
        <v>127.42105263157896</v>
      </c>
      <c r="E103" s="285">
        <f t="shared" si="21"/>
        <v>133.66222760290555</v>
      </c>
      <c r="F103" s="285">
        <f t="shared" si="21"/>
        <v>139.54615384615386</v>
      </c>
      <c r="G103" s="285">
        <f t="shared" si="21"/>
        <v>119.98498498498498</v>
      </c>
      <c r="H103" s="286">
        <f t="shared" si="21"/>
        <v>114.58333333333337</v>
      </c>
      <c r="I103" s="326">
        <f t="shared" si="21"/>
        <v>139.81269000686473</v>
      </c>
      <c r="J103" s="327"/>
      <c r="K103" s="324"/>
    </row>
    <row r="104" spans="1:11" s="415" customFormat="1" x14ac:dyDescent="0.2">
      <c r="A104" s="328" t="s">
        <v>51</v>
      </c>
      <c r="B104" s="290">
        <v>323</v>
      </c>
      <c r="C104" s="291">
        <v>641</v>
      </c>
      <c r="D104" s="291">
        <v>771</v>
      </c>
      <c r="E104" s="291">
        <v>757</v>
      </c>
      <c r="F104" s="291">
        <v>675</v>
      </c>
      <c r="G104" s="291">
        <v>419</v>
      </c>
      <c r="H104" s="292">
        <v>301</v>
      </c>
      <c r="I104" s="293">
        <f>SUM(B104:H104)</f>
        <v>3887</v>
      </c>
      <c r="J104" s="329" t="s">
        <v>56</v>
      </c>
      <c r="K104" s="330">
        <f>I90-I104</f>
        <v>3</v>
      </c>
    </row>
    <row r="105" spans="1:11" s="415" customFormat="1" x14ac:dyDescent="0.2">
      <c r="A105" s="328" t="s">
        <v>28</v>
      </c>
      <c r="B105" s="229">
        <v>52.5</v>
      </c>
      <c r="C105" s="354">
        <v>51</v>
      </c>
      <c r="D105" s="354">
        <v>50.5</v>
      </c>
      <c r="E105" s="354">
        <v>49.5</v>
      </c>
      <c r="F105" s="354">
        <v>49</v>
      </c>
      <c r="G105" s="354">
        <v>49</v>
      </c>
      <c r="H105" s="230">
        <v>48.5</v>
      </c>
      <c r="I105" s="233"/>
      <c r="J105" s="227" t="s">
        <v>57</v>
      </c>
      <c r="K105" s="415">
        <v>47.46</v>
      </c>
    </row>
    <row r="106" spans="1:11" s="415" customFormat="1" ht="13.5" thickBot="1" x14ac:dyDescent="0.25">
      <c r="A106" s="331" t="s">
        <v>26</v>
      </c>
      <c r="B106" s="231">
        <f>B105-B91</f>
        <v>2.5</v>
      </c>
      <c r="C106" s="232">
        <f t="shared" ref="C106:H106" si="22">C105-C91</f>
        <v>2.5</v>
      </c>
      <c r="D106" s="232">
        <f t="shared" si="22"/>
        <v>2.5</v>
      </c>
      <c r="E106" s="232">
        <f t="shared" si="22"/>
        <v>2.5</v>
      </c>
      <c r="F106" s="232">
        <f t="shared" si="22"/>
        <v>2.5</v>
      </c>
      <c r="G106" s="232">
        <f t="shared" si="22"/>
        <v>3</v>
      </c>
      <c r="H106" s="238">
        <f t="shared" si="22"/>
        <v>2.5</v>
      </c>
      <c r="I106" s="234"/>
      <c r="J106" s="415" t="s">
        <v>26</v>
      </c>
      <c r="K106" s="415">
        <f>K105-K91</f>
        <v>3.509999999999998</v>
      </c>
    </row>
    <row r="107" spans="1:11" x14ac:dyDescent="0.2">
      <c r="C107" s="416"/>
      <c r="D107" s="416"/>
      <c r="E107" s="416"/>
      <c r="F107" s="416"/>
      <c r="G107" s="416"/>
      <c r="H107" s="416"/>
    </row>
  </sheetData>
  <mergeCells count="7">
    <mergeCell ref="B95:H95"/>
    <mergeCell ref="B81:H81"/>
    <mergeCell ref="B9:G9"/>
    <mergeCell ref="B23:G23"/>
    <mergeCell ref="B39:H39"/>
    <mergeCell ref="B53:H53"/>
    <mergeCell ref="B67:H67"/>
  </mergeCells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12"/>
  <dimension ref="A1:K97"/>
  <sheetViews>
    <sheetView showGridLines="0" topLeftCell="A65" zoomScale="75" zoomScaleNormal="75" workbookViewId="0">
      <selection activeCell="E96" sqref="E96"/>
    </sheetView>
  </sheetViews>
  <sheetFormatPr baseColWidth="10" defaultRowHeight="12.75" x14ac:dyDescent="0.2"/>
  <cols>
    <col min="1" max="1" width="16.28515625" style="299" bestFit="1" customWidth="1"/>
    <col min="2" max="7" width="10.140625" style="299" customWidth="1"/>
    <col min="8" max="8" width="11.140625" style="299" customWidth="1"/>
    <col min="9" max="9" width="10.5703125" style="299" customWidth="1"/>
    <col min="10" max="16384" width="11.42578125" style="299"/>
  </cols>
  <sheetData>
    <row r="1" spans="1:7" x14ac:dyDescent="0.2">
      <c r="A1" s="299" t="s">
        <v>58</v>
      </c>
    </row>
    <row r="2" spans="1:7" x14ac:dyDescent="0.2">
      <c r="A2" s="299" t="s">
        <v>59</v>
      </c>
      <c r="B2" s="239">
        <v>41.9</v>
      </c>
    </row>
    <row r="3" spans="1:7" x14ac:dyDescent="0.2">
      <c r="A3" s="299" t="s">
        <v>7</v>
      </c>
      <c r="B3" s="299">
        <v>86.3</v>
      </c>
    </row>
    <row r="4" spans="1:7" x14ac:dyDescent="0.2">
      <c r="A4" s="299" t="s">
        <v>60</v>
      </c>
      <c r="B4" s="299">
        <v>3551</v>
      </c>
    </row>
    <row r="6" spans="1:7" x14ac:dyDescent="0.2">
      <c r="A6" s="246" t="s">
        <v>61</v>
      </c>
      <c r="B6" s="239">
        <v>41.9</v>
      </c>
      <c r="C6" s="239">
        <v>41.9</v>
      </c>
      <c r="D6" s="239">
        <v>41.9</v>
      </c>
      <c r="E6" s="239">
        <v>41.9</v>
      </c>
      <c r="F6" s="239">
        <v>41.9</v>
      </c>
      <c r="G6" s="299">
        <v>41.9</v>
      </c>
    </row>
    <row r="7" spans="1:7" x14ac:dyDescent="0.2">
      <c r="A7" s="246" t="s">
        <v>62</v>
      </c>
      <c r="B7" s="299">
        <v>30.1</v>
      </c>
      <c r="C7" s="299">
        <v>30.1</v>
      </c>
      <c r="D7" s="299">
        <v>30.1</v>
      </c>
      <c r="E7" s="299">
        <v>30.1</v>
      </c>
      <c r="F7" s="299">
        <v>30.1</v>
      </c>
    </row>
    <row r="8" spans="1:7" ht="13.5" thickBot="1" x14ac:dyDescent="0.25">
      <c r="A8" s="246"/>
    </row>
    <row r="9" spans="1:7" ht="13.5" thickBot="1" x14ac:dyDescent="0.25">
      <c r="A9" s="304" t="s">
        <v>49</v>
      </c>
      <c r="B9" s="422" t="s">
        <v>53</v>
      </c>
      <c r="C9" s="423"/>
      <c r="D9" s="423"/>
      <c r="E9" s="423"/>
      <c r="F9" s="424"/>
      <c r="G9" s="333" t="s">
        <v>0</v>
      </c>
    </row>
    <row r="10" spans="1:7" x14ac:dyDescent="0.2">
      <c r="A10" s="226" t="s">
        <v>2</v>
      </c>
      <c r="B10" s="336">
        <v>1</v>
      </c>
      <c r="C10" s="236">
        <v>2</v>
      </c>
      <c r="D10" s="236">
        <v>3</v>
      </c>
      <c r="E10" s="236">
        <v>4</v>
      </c>
      <c r="F10" s="236">
        <v>5</v>
      </c>
      <c r="G10" s="235"/>
    </row>
    <row r="11" spans="1:7" x14ac:dyDescent="0.2">
      <c r="A11" s="311" t="s">
        <v>75</v>
      </c>
      <c r="B11" s="337">
        <v>140</v>
      </c>
      <c r="C11" s="338">
        <v>140</v>
      </c>
      <c r="D11" s="339">
        <v>140</v>
      </c>
      <c r="E11" s="339">
        <v>140</v>
      </c>
      <c r="F11" s="339">
        <v>140</v>
      </c>
      <c r="G11" s="340">
        <v>140</v>
      </c>
    </row>
    <row r="12" spans="1:7" x14ac:dyDescent="0.2">
      <c r="A12" s="314" t="s">
        <v>6</v>
      </c>
      <c r="B12" s="341">
        <v>214.62162162162161</v>
      </c>
      <c r="C12" s="342">
        <v>211.54285714285714</v>
      </c>
      <c r="D12" s="342">
        <v>215.32911392405063</v>
      </c>
      <c r="E12" s="342">
        <v>202.67676767676767</v>
      </c>
      <c r="F12" s="342">
        <v>202.46052631578948</v>
      </c>
      <c r="G12" s="267">
        <v>208.92713567839195</v>
      </c>
    </row>
    <row r="13" spans="1:7" x14ac:dyDescent="0.2">
      <c r="A13" s="226" t="s">
        <v>7</v>
      </c>
      <c r="B13" s="343">
        <v>74.324324324324323</v>
      </c>
      <c r="C13" s="344">
        <v>78.571428571428569</v>
      </c>
      <c r="D13" s="345">
        <v>73.417721518987335</v>
      </c>
      <c r="E13" s="345">
        <v>67.676767676767682</v>
      </c>
      <c r="F13" s="345">
        <v>60.526315789473685</v>
      </c>
      <c r="G13" s="346">
        <v>68.090452261306538</v>
      </c>
    </row>
    <row r="14" spans="1:7" x14ac:dyDescent="0.2">
      <c r="A14" s="226" t="s">
        <v>8</v>
      </c>
      <c r="B14" s="273">
        <v>8.0912022812154302E-2</v>
      </c>
      <c r="C14" s="274">
        <v>7.9886594577253695E-2</v>
      </c>
      <c r="D14" s="347">
        <v>8.3601856884495201E-2</v>
      </c>
      <c r="E14" s="347">
        <v>0.10287092613911573</v>
      </c>
      <c r="F14" s="347">
        <v>0.11079124253874557</v>
      </c>
      <c r="G14" s="348">
        <v>9.6668041802331489E-2</v>
      </c>
    </row>
    <row r="15" spans="1:7" x14ac:dyDescent="0.2">
      <c r="A15" s="314" t="s">
        <v>1</v>
      </c>
      <c r="B15" s="278">
        <f t="shared" ref="B15:G15" si="0">B12/B11*100-100</f>
        <v>53.301158301158296</v>
      </c>
      <c r="C15" s="279">
        <f t="shared" si="0"/>
        <v>51.102040816326507</v>
      </c>
      <c r="D15" s="279">
        <f t="shared" si="0"/>
        <v>53.806509945750435</v>
      </c>
      <c r="E15" s="279">
        <f t="shared" si="0"/>
        <v>44.769119769119783</v>
      </c>
      <c r="F15" s="279">
        <f t="shared" ref="F15" si="1">F12/F11*100-100</f>
        <v>44.614661654135347</v>
      </c>
      <c r="G15" s="282">
        <f t="shared" si="0"/>
        <v>49.233668341708523</v>
      </c>
    </row>
    <row r="16" spans="1:7" ht="13.5" thickBot="1" x14ac:dyDescent="0.25">
      <c r="A16" s="226" t="s">
        <v>27</v>
      </c>
      <c r="B16" s="284">
        <f>B12-B6</f>
        <v>172.72162162162161</v>
      </c>
      <c r="C16" s="285">
        <f t="shared" ref="C16:G16" si="2">C12-C6</f>
        <v>169.64285714285714</v>
      </c>
      <c r="D16" s="285">
        <f t="shared" si="2"/>
        <v>173.42911392405063</v>
      </c>
      <c r="E16" s="285">
        <f t="shared" si="2"/>
        <v>160.77676767676766</v>
      </c>
      <c r="F16" s="285">
        <f t="shared" ref="F16" si="3">F12-F6</f>
        <v>160.56052631578947</v>
      </c>
      <c r="G16" s="288">
        <f t="shared" si="2"/>
        <v>167.02713567839194</v>
      </c>
    </row>
    <row r="17" spans="1:10" x14ac:dyDescent="0.2">
      <c r="A17" s="328" t="s">
        <v>52</v>
      </c>
      <c r="B17" s="290">
        <v>700</v>
      </c>
      <c r="C17" s="291">
        <v>700</v>
      </c>
      <c r="D17" s="291">
        <v>701</v>
      </c>
      <c r="E17" s="291">
        <v>702</v>
      </c>
      <c r="F17" s="349">
        <v>700</v>
      </c>
      <c r="G17" s="350">
        <f>SUM(B17:F17)</f>
        <v>3503</v>
      </c>
      <c r="H17" s="299" t="s">
        <v>56</v>
      </c>
      <c r="I17" s="351">
        <f>B4-G17</f>
        <v>48</v>
      </c>
      <c r="J17" s="352">
        <f>I17/B4</f>
        <v>1.3517319065052097E-2</v>
      </c>
    </row>
    <row r="18" spans="1:10" x14ac:dyDescent="0.2">
      <c r="A18" s="328" t="s">
        <v>28</v>
      </c>
      <c r="B18" s="229">
        <v>65</v>
      </c>
      <c r="C18" s="300">
        <v>65</v>
      </c>
      <c r="D18" s="300">
        <v>65</v>
      </c>
      <c r="E18" s="300">
        <v>65</v>
      </c>
      <c r="F18" s="300">
        <v>65</v>
      </c>
      <c r="G18" s="233"/>
      <c r="H18" s="299" t="s">
        <v>57</v>
      </c>
      <c r="I18" s="299">
        <v>30.1</v>
      </c>
    </row>
    <row r="19" spans="1:10" ht="13.5" thickBot="1" x14ac:dyDescent="0.25">
      <c r="A19" s="331" t="s">
        <v>26</v>
      </c>
      <c r="B19" s="369">
        <f>B18-B7</f>
        <v>34.9</v>
      </c>
      <c r="C19" s="370">
        <f>C18-C7</f>
        <v>34.9</v>
      </c>
      <c r="D19" s="370">
        <f>D18-D7</f>
        <v>34.9</v>
      </c>
      <c r="E19" s="370">
        <f>E18-E7</f>
        <v>34.9</v>
      </c>
      <c r="F19" s="370">
        <f>F18-F7</f>
        <v>34.9</v>
      </c>
      <c r="G19" s="234"/>
      <c r="H19" s="299" t="s">
        <v>26</v>
      </c>
    </row>
    <row r="21" spans="1:10" ht="13.5" thickBot="1" x14ac:dyDescent="0.25"/>
    <row r="22" spans="1:10" s="371" customFormat="1" ht="13.5" thickBot="1" x14ac:dyDescent="0.25">
      <c r="A22" s="304" t="s">
        <v>66</v>
      </c>
      <c r="B22" s="422" t="s">
        <v>53</v>
      </c>
      <c r="C22" s="423"/>
      <c r="D22" s="423"/>
      <c r="E22" s="423"/>
      <c r="F22" s="424"/>
      <c r="G22" s="333" t="s">
        <v>0</v>
      </c>
    </row>
    <row r="23" spans="1:10" s="371" customFormat="1" x14ac:dyDescent="0.2">
      <c r="A23" s="226" t="s">
        <v>2</v>
      </c>
      <c r="B23" s="336">
        <v>1</v>
      </c>
      <c r="C23" s="236">
        <v>2</v>
      </c>
      <c r="D23" s="236">
        <v>3</v>
      </c>
      <c r="E23" s="236">
        <v>4</v>
      </c>
      <c r="F23" s="236">
        <v>5</v>
      </c>
      <c r="G23" s="235"/>
    </row>
    <row r="24" spans="1:10" s="371" customFormat="1" x14ac:dyDescent="0.2">
      <c r="A24" s="311" t="s">
        <v>75</v>
      </c>
      <c r="B24" s="337">
        <v>300</v>
      </c>
      <c r="C24" s="338">
        <v>300</v>
      </c>
      <c r="D24" s="339">
        <v>300</v>
      </c>
      <c r="E24" s="339">
        <v>300</v>
      </c>
      <c r="F24" s="339">
        <v>300</v>
      </c>
      <c r="G24" s="340">
        <v>300</v>
      </c>
    </row>
    <row r="25" spans="1:10" s="371" customFormat="1" x14ac:dyDescent="0.2">
      <c r="A25" s="314" t="s">
        <v>6</v>
      </c>
      <c r="B25" s="341">
        <v>523.28767123287673</v>
      </c>
      <c r="C25" s="342">
        <v>516.82539682539687</v>
      </c>
      <c r="D25" s="342">
        <v>505.06849315068496</v>
      </c>
      <c r="E25" s="342">
        <v>549.4202898550725</v>
      </c>
      <c r="F25" s="342">
        <v>530.74626865671644</v>
      </c>
      <c r="G25" s="267">
        <v>524.92753623188401</v>
      </c>
    </row>
    <row r="26" spans="1:10" s="371" customFormat="1" x14ac:dyDescent="0.2">
      <c r="A26" s="226" t="s">
        <v>7</v>
      </c>
      <c r="B26" s="381">
        <v>60.273972602739725</v>
      </c>
      <c r="C26" s="382">
        <v>63.492063492063494</v>
      </c>
      <c r="D26" s="383">
        <v>52.054794520547944</v>
      </c>
      <c r="E26" s="383">
        <v>50.724637681159422</v>
      </c>
      <c r="F26" s="345">
        <v>74.626865671641795</v>
      </c>
      <c r="G26" s="384">
        <v>57.681159420289852</v>
      </c>
      <c r="H26" s="380" t="s">
        <v>84</v>
      </c>
    </row>
    <row r="27" spans="1:10" s="371" customFormat="1" x14ac:dyDescent="0.2">
      <c r="A27" s="226" t="s">
        <v>8</v>
      </c>
      <c r="B27" s="273">
        <v>0.11418114775606317</v>
      </c>
      <c r="C27" s="274">
        <v>0.11312888877858783</v>
      </c>
      <c r="D27" s="347">
        <v>0.13799798885372705</v>
      </c>
      <c r="E27" s="347">
        <v>0.14087820730543116</v>
      </c>
      <c r="F27" s="347">
        <v>0.11183798191643977</v>
      </c>
      <c r="G27" s="348">
        <v>0.12797075819716999</v>
      </c>
    </row>
    <row r="28" spans="1:10" s="371" customFormat="1" x14ac:dyDescent="0.2">
      <c r="A28" s="314" t="s">
        <v>1</v>
      </c>
      <c r="B28" s="278">
        <f t="shared" ref="B28:G28" si="4">B25/B24*100-100</f>
        <v>74.429223744292244</v>
      </c>
      <c r="C28" s="279">
        <f t="shared" si="4"/>
        <v>72.275132275132279</v>
      </c>
      <c r="D28" s="279">
        <f t="shared" si="4"/>
        <v>68.356164383561634</v>
      </c>
      <c r="E28" s="279">
        <f t="shared" si="4"/>
        <v>83.140096618357518</v>
      </c>
      <c r="F28" s="279">
        <f t="shared" si="4"/>
        <v>76.915422885572127</v>
      </c>
      <c r="G28" s="282">
        <f t="shared" si="4"/>
        <v>74.975845410628011</v>
      </c>
    </row>
    <row r="29" spans="1:10" s="371" customFormat="1" ht="13.5" thickBot="1" x14ac:dyDescent="0.25">
      <c r="A29" s="226" t="s">
        <v>27</v>
      </c>
      <c r="B29" s="284">
        <f>B25-B12</f>
        <v>308.66604961125512</v>
      </c>
      <c r="C29" s="285">
        <f t="shared" ref="C29:G29" si="5">C25-C12</f>
        <v>305.28253968253972</v>
      </c>
      <c r="D29" s="285">
        <f t="shared" si="5"/>
        <v>289.73937922663436</v>
      </c>
      <c r="E29" s="285">
        <f t="shared" si="5"/>
        <v>346.74352217830483</v>
      </c>
      <c r="F29" s="285">
        <f t="shared" si="5"/>
        <v>328.28574234092696</v>
      </c>
      <c r="G29" s="288">
        <f t="shared" si="5"/>
        <v>316.00040055349206</v>
      </c>
    </row>
    <row r="30" spans="1:10" s="371" customFormat="1" x14ac:dyDescent="0.2">
      <c r="A30" s="328" t="s">
        <v>52</v>
      </c>
      <c r="B30" s="290">
        <v>699</v>
      </c>
      <c r="C30" s="291">
        <v>695</v>
      </c>
      <c r="D30" s="291">
        <v>699</v>
      </c>
      <c r="E30" s="291">
        <v>700</v>
      </c>
      <c r="F30" s="349">
        <v>697</v>
      </c>
      <c r="G30" s="350">
        <f>SUM(B30:F30)</f>
        <v>3490</v>
      </c>
      <c r="H30" s="371" t="s">
        <v>56</v>
      </c>
      <c r="I30" s="351">
        <f>G17-G30</f>
        <v>13</v>
      </c>
      <c r="J30" s="352">
        <f>I30/G17</f>
        <v>3.7111047673422781E-3</v>
      </c>
    </row>
    <row r="31" spans="1:10" s="371" customFormat="1" x14ac:dyDescent="0.2">
      <c r="A31" s="328" t="s">
        <v>28</v>
      </c>
      <c r="B31" s="229">
        <v>95</v>
      </c>
      <c r="C31" s="354">
        <v>95</v>
      </c>
      <c r="D31" s="354">
        <v>95</v>
      </c>
      <c r="E31" s="354">
        <v>95</v>
      </c>
      <c r="F31" s="354">
        <v>95</v>
      </c>
      <c r="G31" s="233"/>
      <c r="H31" s="371" t="s">
        <v>57</v>
      </c>
      <c r="I31" s="371">
        <v>65</v>
      </c>
    </row>
    <row r="32" spans="1:10" s="371" customFormat="1" ht="13.5" thickBot="1" x14ac:dyDescent="0.25">
      <c r="A32" s="331" t="s">
        <v>26</v>
      </c>
      <c r="B32" s="369">
        <f>B31-B18</f>
        <v>30</v>
      </c>
      <c r="C32" s="370">
        <f t="shared" ref="C32:F32" si="6">C31-C18</f>
        <v>30</v>
      </c>
      <c r="D32" s="370">
        <f t="shared" si="6"/>
        <v>30</v>
      </c>
      <c r="E32" s="370">
        <f t="shared" si="6"/>
        <v>30</v>
      </c>
      <c r="F32" s="370">
        <f t="shared" si="6"/>
        <v>30</v>
      </c>
      <c r="G32" s="234"/>
      <c r="H32" s="371" t="s">
        <v>26</v>
      </c>
      <c r="I32" s="371">
        <f>I31-I18</f>
        <v>34.9</v>
      </c>
    </row>
    <row r="34" spans="1:10" ht="13.5" thickBot="1" x14ac:dyDescent="0.25"/>
    <row r="35" spans="1:10" ht="13.5" thickBot="1" x14ac:dyDescent="0.25">
      <c r="A35" s="304" t="s">
        <v>70</v>
      </c>
      <c r="B35" s="422" t="s">
        <v>53</v>
      </c>
      <c r="C35" s="423"/>
      <c r="D35" s="423"/>
      <c r="E35" s="423"/>
      <c r="F35" s="424"/>
      <c r="G35" s="333" t="s">
        <v>0</v>
      </c>
      <c r="H35" s="387"/>
      <c r="I35" s="387"/>
      <c r="J35" s="387"/>
    </row>
    <row r="36" spans="1:10" x14ac:dyDescent="0.2">
      <c r="A36" s="226" t="s">
        <v>2</v>
      </c>
      <c r="B36" s="336">
        <v>1</v>
      </c>
      <c r="C36" s="236">
        <v>2</v>
      </c>
      <c r="D36" s="236">
        <v>3</v>
      </c>
      <c r="E36" s="236">
        <v>4</v>
      </c>
      <c r="F36" s="236">
        <v>5</v>
      </c>
      <c r="G36" s="235"/>
      <c r="H36" s="387"/>
      <c r="I36" s="387"/>
      <c r="J36" s="387"/>
    </row>
    <row r="37" spans="1:10" x14ac:dyDescent="0.2">
      <c r="A37" s="311" t="s">
        <v>75</v>
      </c>
      <c r="B37" s="337">
        <v>490</v>
      </c>
      <c r="C37" s="338"/>
      <c r="D37" s="339"/>
      <c r="E37" s="339"/>
      <c r="F37" s="339"/>
      <c r="G37" s="340">
        <v>490</v>
      </c>
      <c r="H37" s="387"/>
      <c r="I37" s="387"/>
      <c r="J37" s="387"/>
    </row>
    <row r="38" spans="1:10" x14ac:dyDescent="0.2">
      <c r="A38" s="314" t="s">
        <v>6</v>
      </c>
      <c r="B38" s="341">
        <v>1002.8515625</v>
      </c>
      <c r="C38" s="342"/>
      <c r="D38" s="342"/>
      <c r="E38" s="342"/>
      <c r="F38" s="342"/>
      <c r="G38" s="267">
        <v>1002.8515625</v>
      </c>
      <c r="H38" s="387"/>
      <c r="I38" s="387"/>
      <c r="J38" s="387"/>
    </row>
    <row r="39" spans="1:10" x14ac:dyDescent="0.2">
      <c r="A39" s="226" t="s">
        <v>7</v>
      </c>
      <c r="B39" s="343">
        <v>69.140625</v>
      </c>
      <c r="C39" s="344"/>
      <c r="D39" s="391"/>
      <c r="E39" s="391"/>
      <c r="F39" s="391"/>
      <c r="G39" s="272">
        <v>69.140625</v>
      </c>
      <c r="H39" s="389"/>
      <c r="I39" s="387"/>
      <c r="J39" s="387"/>
    </row>
    <row r="40" spans="1:10" x14ac:dyDescent="0.2">
      <c r="A40" s="226" t="s">
        <v>8</v>
      </c>
      <c r="B40" s="273">
        <v>9.8800347858578122E-2</v>
      </c>
      <c r="C40" s="274"/>
      <c r="D40" s="347"/>
      <c r="E40" s="347"/>
      <c r="F40" s="347"/>
      <c r="G40" s="348">
        <v>9.8800347858578122E-2</v>
      </c>
      <c r="H40" s="387"/>
      <c r="I40" s="387"/>
      <c r="J40" s="387"/>
    </row>
    <row r="41" spans="1:10" x14ac:dyDescent="0.2">
      <c r="A41" s="314" t="s">
        <v>1</v>
      </c>
      <c r="B41" s="278">
        <f t="shared" ref="B41:G41" si="7">B38/B37*100-100</f>
        <v>104.66358418367346</v>
      </c>
      <c r="C41" s="279" t="e">
        <f t="shared" si="7"/>
        <v>#DIV/0!</v>
      </c>
      <c r="D41" s="279" t="e">
        <f t="shared" si="7"/>
        <v>#DIV/0!</v>
      </c>
      <c r="E41" s="279" t="e">
        <f t="shared" si="7"/>
        <v>#DIV/0!</v>
      </c>
      <c r="F41" s="279" t="e">
        <f t="shared" si="7"/>
        <v>#DIV/0!</v>
      </c>
      <c r="G41" s="282">
        <f t="shared" si="7"/>
        <v>104.66358418367346</v>
      </c>
      <c r="H41" s="387"/>
      <c r="I41" s="387"/>
      <c r="J41" s="387"/>
    </row>
    <row r="42" spans="1:10" ht="13.5" thickBot="1" x14ac:dyDescent="0.25">
      <c r="A42" s="226" t="s">
        <v>27</v>
      </c>
      <c r="B42" s="284">
        <f>B38-B25</f>
        <v>479.56389126712327</v>
      </c>
      <c r="C42" s="285">
        <f t="shared" ref="C42:G42" si="8">C38-C25</f>
        <v>-516.82539682539687</v>
      </c>
      <c r="D42" s="285">
        <f t="shared" si="8"/>
        <v>-505.06849315068496</v>
      </c>
      <c r="E42" s="285">
        <f t="shared" si="8"/>
        <v>-549.4202898550725</v>
      </c>
      <c r="F42" s="285">
        <f t="shared" si="8"/>
        <v>-530.74626865671644</v>
      </c>
      <c r="G42" s="288">
        <f t="shared" si="8"/>
        <v>477.92402626811599</v>
      </c>
      <c r="H42" s="387"/>
      <c r="I42" s="387"/>
      <c r="J42" s="387"/>
    </row>
    <row r="43" spans="1:10" x14ac:dyDescent="0.2">
      <c r="A43" s="328" t="s">
        <v>52</v>
      </c>
      <c r="B43" s="290">
        <v>3479</v>
      </c>
      <c r="C43" s="291"/>
      <c r="D43" s="291"/>
      <c r="E43" s="291"/>
      <c r="F43" s="349"/>
      <c r="G43" s="350">
        <f>SUM(B43:F43)</f>
        <v>3479</v>
      </c>
      <c r="H43" s="387" t="s">
        <v>56</v>
      </c>
      <c r="I43" s="351">
        <f>G30-G43</f>
        <v>11</v>
      </c>
      <c r="J43" s="352">
        <f>I43/G30</f>
        <v>3.151862464183381E-3</v>
      </c>
    </row>
    <row r="44" spans="1:10" x14ac:dyDescent="0.2">
      <c r="A44" s="328" t="s">
        <v>28</v>
      </c>
      <c r="B44" s="229">
        <v>120</v>
      </c>
      <c r="C44" s="354"/>
      <c r="D44" s="354"/>
      <c r="E44" s="354"/>
      <c r="F44" s="354"/>
      <c r="G44" s="233"/>
      <c r="H44" s="387" t="s">
        <v>57</v>
      </c>
      <c r="I44" s="387">
        <v>94.91</v>
      </c>
      <c r="J44" s="387"/>
    </row>
    <row r="45" spans="1:10" ht="13.5" thickBot="1" x14ac:dyDescent="0.25">
      <c r="A45" s="331" t="s">
        <v>26</v>
      </c>
      <c r="B45" s="369">
        <f>B44-B31</f>
        <v>25</v>
      </c>
      <c r="C45" s="370">
        <f t="shared" ref="C45:F45" si="9">C44-C31</f>
        <v>-95</v>
      </c>
      <c r="D45" s="370">
        <f t="shared" si="9"/>
        <v>-95</v>
      </c>
      <c r="E45" s="370">
        <f t="shared" si="9"/>
        <v>-95</v>
      </c>
      <c r="F45" s="370">
        <f t="shared" si="9"/>
        <v>-95</v>
      </c>
      <c r="G45" s="234"/>
      <c r="H45" s="387" t="s">
        <v>26</v>
      </c>
      <c r="I45" s="393">
        <f>I44-I31</f>
        <v>29.909999999999997</v>
      </c>
      <c r="J45" s="387"/>
    </row>
    <row r="47" spans="1:10" ht="13.5" thickBot="1" x14ac:dyDescent="0.25"/>
    <row r="48" spans="1:10" s="396" customFormat="1" ht="13.5" thickBot="1" x14ac:dyDescent="0.25">
      <c r="A48" s="304" t="s">
        <v>80</v>
      </c>
      <c r="B48" s="422" t="s">
        <v>53</v>
      </c>
      <c r="C48" s="423"/>
      <c r="D48" s="423"/>
      <c r="E48" s="423"/>
      <c r="F48" s="424"/>
      <c r="G48" s="333" t="s">
        <v>0</v>
      </c>
    </row>
    <row r="49" spans="1:10" s="396" customFormat="1" x14ac:dyDescent="0.2">
      <c r="A49" s="226" t="s">
        <v>2</v>
      </c>
      <c r="B49" s="336">
        <v>1</v>
      </c>
      <c r="C49" s="236">
        <v>2</v>
      </c>
      <c r="D49" s="236">
        <v>3</v>
      </c>
      <c r="E49" s="236">
        <v>4</v>
      </c>
      <c r="F49" s="236">
        <v>5</v>
      </c>
      <c r="G49" s="235"/>
    </row>
    <row r="50" spans="1:10" s="396" customFormat="1" x14ac:dyDescent="0.2">
      <c r="A50" s="311" t="s">
        <v>75</v>
      </c>
      <c r="B50" s="337">
        <v>690</v>
      </c>
      <c r="C50" s="338"/>
      <c r="D50" s="339"/>
      <c r="E50" s="339"/>
      <c r="F50" s="339"/>
      <c r="G50" s="340">
        <v>690</v>
      </c>
    </row>
    <row r="51" spans="1:10" s="396" customFormat="1" x14ac:dyDescent="0.2">
      <c r="A51" s="314" t="s">
        <v>6</v>
      </c>
      <c r="B51" s="341">
        <v>1555.0359712230215</v>
      </c>
      <c r="C51" s="342">
        <v>1555.0359712230215</v>
      </c>
      <c r="D51" s="342">
        <v>1555.0359712230215</v>
      </c>
      <c r="E51" s="342"/>
      <c r="F51" s="342"/>
      <c r="G51" s="267">
        <v>1555.0359712230215</v>
      </c>
    </row>
    <row r="52" spans="1:10" s="396" customFormat="1" x14ac:dyDescent="0.2">
      <c r="A52" s="226" t="s">
        <v>7</v>
      </c>
      <c r="B52" s="343">
        <v>83.453237410071949</v>
      </c>
      <c r="C52" s="344"/>
      <c r="D52" s="391"/>
      <c r="E52" s="391"/>
      <c r="F52" s="391"/>
      <c r="G52" s="272">
        <v>83.453237410071949</v>
      </c>
      <c r="H52" s="389"/>
    </row>
    <row r="53" spans="1:10" s="396" customFormat="1" x14ac:dyDescent="0.2">
      <c r="A53" s="226" t="s">
        <v>8</v>
      </c>
      <c r="B53" s="273">
        <v>7.6061430533680044E-2</v>
      </c>
      <c r="C53" s="274"/>
      <c r="D53" s="347"/>
      <c r="E53" s="347"/>
      <c r="F53" s="347"/>
      <c r="G53" s="348">
        <v>7.6061430533680044E-2</v>
      </c>
    </row>
    <row r="54" spans="1:10" s="396" customFormat="1" x14ac:dyDescent="0.2">
      <c r="A54" s="314" t="s">
        <v>1</v>
      </c>
      <c r="B54" s="278">
        <f t="shared" ref="B54:G54" si="10">B51/B50*100-100</f>
        <v>125.36753206130746</v>
      </c>
      <c r="C54" s="279" t="e">
        <f t="shared" si="10"/>
        <v>#DIV/0!</v>
      </c>
      <c r="D54" s="279" t="e">
        <f t="shared" si="10"/>
        <v>#DIV/0!</v>
      </c>
      <c r="E54" s="279" t="e">
        <f t="shared" si="10"/>
        <v>#DIV/0!</v>
      </c>
      <c r="F54" s="279" t="e">
        <f t="shared" si="10"/>
        <v>#DIV/0!</v>
      </c>
      <c r="G54" s="282">
        <f t="shared" si="10"/>
        <v>125.36753206130746</v>
      </c>
    </row>
    <row r="55" spans="1:10" s="396" customFormat="1" ht="13.5" thickBot="1" x14ac:dyDescent="0.25">
      <c r="A55" s="226" t="s">
        <v>27</v>
      </c>
      <c r="B55" s="284">
        <f>B51-B38</f>
        <v>552.18440872302153</v>
      </c>
      <c r="C55" s="285">
        <f t="shared" ref="C55:G55" si="11">C51-C38</f>
        <v>1555.0359712230215</v>
      </c>
      <c r="D55" s="285">
        <f t="shared" si="11"/>
        <v>1555.0359712230215</v>
      </c>
      <c r="E55" s="285">
        <f t="shared" si="11"/>
        <v>0</v>
      </c>
      <c r="F55" s="285">
        <f t="shared" si="11"/>
        <v>0</v>
      </c>
      <c r="G55" s="288">
        <f t="shared" si="11"/>
        <v>552.18440872302153</v>
      </c>
    </row>
    <row r="56" spans="1:10" s="396" customFormat="1" x14ac:dyDescent="0.2">
      <c r="A56" s="328" t="s">
        <v>52</v>
      </c>
      <c r="B56" s="290">
        <v>3460</v>
      </c>
      <c r="C56" s="291"/>
      <c r="D56" s="291"/>
      <c r="E56" s="291"/>
      <c r="F56" s="349"/>
      <c r="G56" s="350">
        <f>SUM(B56:F56)</f>
        <v>3460</v>
      </c>
      <c r="H56" s="396" t="s">
        <v>56</v>
      </c>
      <c r="I56" s="351">
        <f>G43-G56</f>
        <v>19</v>
      </c>
      <c r="J56" s="352">
        <f>I56/G43</f>
        <v>5.4613394653636104E-3</v>
      </c>
    </row>
    <row r="57" spans="1:10" s="396" customFormat="1" x14ac:dyDescent="0.2">
      <c r="A57" s="328" t="s">
        <v>28</v>
      </c>
      <c r="B57" s="229">
        <v>81.599999999999994</v>
      </c>
      <c r="C57" s="354">
        <v>81.599999999999994</v>
      </c>
      <c r="D57" s="354">
        <v>81.599999999999994</v>
      </c>
      <c r="E57" s="354"/>
      <c r="F57" s="354"/>
      <c r="G57" s="233"/>
      <c r="H57" s="396" t="s">
        <v>57</v>
      </c>
      <c r="I57" s="396">
        <v>120.5</v>
      </c>
    </row>
    <row r="58" spans="1:10" s="396" customFormat="1" ht="13.5" thickBot="1" x14ac:dyDescent="0.25">
      <c r="A58" s="331" t="s">
        <v>26</v>
      </c>
      <c r="B58" s="369">
        <f>B57-B44</f>
        <v>-38.400000000000006</v>
      </c>
      <c r="C58" s="370">
        <f t="shared" ref="C58:F58" si="12">C57-C44</f>
        <v>81.599999999999994</v>
      </c>
      <c r="D58" s="370">
        <f t="shared" si="12"/>
        <v>81.599999999999994</v>
      </c>
      <c r="E58" s="370">
        <f t="shared" si="12"/>
        <v>0</v>
      </c>
      <c r="F58" s="370">
        <f t="shared" si="12"/>
        <v>0</v>
      </c>
      <c r="G58" s="234"/>
      <c r="H58" s="396" t="s">
        <v>26</v>
      </c>
      <c r="I58" s="396">
        <f>I57-I44</f>
        <v>25.590000000000003</v>
      </c>
    </row>
    <row r="60" spans="1:10" ht="13.5" thickBot="1" x14ac:dyDescent="0.25"/>
    <row r="61" spans="1:10" ht="13.5" thickBot="1" x14ac:dyDescent="0.25">
      <c r="A61" s="304" t="s">
        <v>82</v>
      </c>
      <c r="B61" s="422" t="s">
        <v>53</v>
      </c>
      <c r="C61" s="423"/>
      <c r="D61" s="423"/>
      <c r="E61" s="423"/>
      <c r="F61" s="424"/>
      <c r="G61" s="333" t="s">
        <v>0</v>
      </c>
      <c r="H61" s="413"/>
      <c r="I61" s="413"/>
      <c r="J61" s="413"/>
    </row>
    <row r="62" spans="1:10" x14ac:dyDescent="0.2">
      <c r="A62" s="226" t="s">
        <v>2</v>
      </c>
      <c r="B62" s="336">
        <v>1</v>
      </c>
      <c r="C62" s="236">
        <v>2</v>
      </c>
      <c r="D62" s="236">
        <v>3</v>
      </c>
      <c r="E62" s="236">
        <v>4</v>
      </c>
      <c r="F62" s="236">
        <v>5</v>
      </c>
      <c r="G62" s="235"/>
      <c r="H62" s="413"/>
      <c r="I62" s="413"/>
      <c r="J62" s="413"/>
    </row>
    <row r="63" spans="1:10" x14ac:dyDescent="0.2">
      <c r="A63" s="311" t="s">
        <v>75</v>
      </c>
      <c r="B63" s="337">
        <v>890</v>
      </c>
      <c r="C63" s="338">
        <v>890</v>
      </c>
      <c r="D63" s="339">
        <v>890</v>
      </c>
      <c r="E63" s="339">
        <v>890</v>
      </c>
      <c r="F63" s="339">
        <v>890</v>
      </c>
      <c r="G63" s="340">
        <v>890</v>
      </c>
      <c r="H63" s="413"/>
      <c r="I63" s="413"/>
      <c r="J63" s="413"/>
    </row>
    <row r="64" spans="1:10" x14ac:dyDescent="0.2">
      <c r="A64" s="314" t="s">
        <v>6</v>
      </c>
      <c r="B64" s="341">
        <v>1708.3333333333333</v>
      </c>
      <c r="C64" s="342">
        <v>1751.3636363636363</v>
      </c>
      <c r="D64" s="342">
        <v>1853.2142857142858</v>
      </c>
      <c r="E64" s="342"/>
      <c r="F64" s="342"/>
      <c r="G64" s="267">
        <v>1789.0322580645161</v>
      </c>
      <c r="H64" s="413"/>
      <c r="I64" s="413"/>
      <c r="J64" s="413"/>
    </row>
    <row r="65" spans="1:11" x14ac:dyDescent="0.2">
      <c r="A65" s="226" t="s">
        <v>7</v>
      </c>
      <c r="B65" s="343">
        <v>100</v>
      </c>
      <c r="C65" s="344">
        <v>100</v>
      </c>
      <c r="D65" s="391">
        <v>100</v>
      </c>
      <c r="E65" s="391"/>
      <c r="F65" s="391"/>
      <c r="G65" s="272">
        <v>96.774193548387103</v>
      </c>
      <c r="H65" s="389"/>
      <c r="I65" s="413"/>
      <c r="J65" s="413"/>
    </row>
    <row r="66" spans="1:11" x14ac:dyDescent="0.2">
      <c r="A66" s="226" t="s">
        <v>8</v>
      </c>
      <c r="B66" s="273">
        <v>2.2140108717871993E-2</v>
      </c>
      <c r="C66" s="274">
        <v>1.8485594501038066E-2</v>
      </c>
      <c r="D66" s="347">
        <v>2.7212473303385797E-2</v>
      </c>
      <c r="E66" s="347"/>
      <c r="F66" s="347"/>
      <c r="G66" s="348">
        <v>4.1157343174858724E-2</v>
      </c>
      <c r="H66" s="413"/>
      <c r="I66" s="413"/>
      <c r="J66" s="413"/>
    </row>
    <row r="67" spans="1:11" x14ac:dyDescent="0.2">
      <c r="A67" s="314" t="s">
        <v>1</v>
      </c>
      <c r="B67" s="278">
        <f t="shared" ref="B67:G67" si="13">B64/B63*100-100</f>
        <v>91.947565543071164</v>
      </c>
      <c r="C67" s="279">
        <f t="shared" si="13"/>
        <v>96.782431052093955</v>
      </c>
      <c r="D67" s="279">
        <f t="shared" si="13"/>
        <v>108.22632423756019</v>
      </c>
      <c r="E67" s="279">
        <f t="shared" si="13"/>
        <v>-100</v>
      </c>
      <c r="F67" s="279">
        <f t="shared" si="13"/>
        <v>-100</v>
      </c>
      <c r="G67" s="282">
        <f t="shared" si="13"/>
        <v>101.01486045668722</v>
      </c>
      <c r="H67" s="413"/>
      <c r="I67" s="413"/>
      <c r="J67" s="413"/>
    </row>
    <row r="68" spans="1:11" ht="13.5" thickBot="1" x14ac:dyDescent="0.25">
      <c r="A68" s="226" t="s">
        <v>27</v>
      </c>
      <c r="B68" s="284">
        <f>B64-B51</f>
        <v>153.29736211031172</v>
      </c>
      <c r="C68" s="285">
        <f t="shared" ref="C68:G68" si="14">C64-C51</f>
        <v>196.32766514061473</v>
      </c>
      <c r="D68" s="285">
        <f t="shared" si="14"/>
        <v>298.17831449126425</v>
      </c>
      <c r="E68" s="285">
        <f t="shared" si="14"/>
        <v>0</v>
      </c>
      <c r="F68" s="285">
        <f t="shared" si="14"/>
        <v>0</v>
      </c>
      <c r="G68" s="288">
        <f t="shared" si="14"/>
        <v>233.99628684149457</v>
      </c>
      <c r="H68" s="413"/>
      <c r="I68" s="413"/>
      <c r="J68" s="413"/>
    </row>
    <row r="69" spans="1:11" x14ac:dyDescent="0.2">
      <c r="A69" s="328" t="s">
        <v>52</v>
      </c>
      <c r="B69" s="290">
        <v>113</v>
      </c>
      <c r="C69" s="291">
        <v>226</v>
      </c>
      <c r="D69" s="291">
        <v>261</v>
      </c>
      <c r="E69" s="291"/>
      <c r="F69" s="349"/>
      <c r="G69" s="350">
        <f>SUM(B69:F69)</f>
        <v>600</v>
      </c>
      <c r="H69" s="413" t="s">
        <v>56</v>
      </c>
      <c r="I69" s="351">
        <f>G56-G69</f>
        <v>2860</v>
      </c>
      <c r="J69" s="352">
        <f>I69/G56</f>
        <v>0.82658959537572252</v>
      </c>
      <c r="K69" s="376" t="s">
        <v>83</v>
      </c>
    </row>
    <row r="70" spans="1:11" x14ac:dyDescent="0.2">
      <c r="A70" s="328" t="s">
        <v>28</v>
      </c>
      <c r="B70" s="229">
        <v>60</v>
      </c>
      <c r="C70" s="354">
        <v>60</v>
      </c>
      <c r="D70" s="354">
        <v>60</v>
      </c>
      <c r="E70" s="354"/>
      <c r="F70" s="354"/>
      <c r="G70" s="233"/>
      <c r="H70" s="413" t="s">
        <v>57</v>
      </c>
      <c r="I70" s="413">
        <v>82.3</v>
      </c>
      <c r="J70" s="413"/>
    </row>
    <row r="71" spans="1:11" ht="13.5" thickBot="1" x14ac:dyDescent="0.25">
      <c r="A71" s="331" t="s">
        <v>26</v>
      </c>
      <c r="B71" s="369">
        <f>B70-B57</f>
        <v>-21.599999999999994</v>
      </c>
      <c r="C71" s="370">
        <f t="shared" ref="C71:F71" si="15">C70-C57</f>
        <v>-21.599999999999994</v>
      </c>
      <c r="D71" s="370">
        <f t="shared" si="15"/>
        <v>-21.599999999999994</v>
      </c>
      <c r="E71" s="370">
        <f t="shared" si="15"/>
        <v>0</v>
      </c>
      <c r="F71" s="370">
        <f t="shared" si="15"/>
        <v>0</v>
      </c>
      <c r="G71" s="234"/>
      <c r="H71" s="413" t="s">
        <v>26</v>
      </c>
      <c r="I71" s="413">
        <f>I70-I57</f>
        <v>-38.200000000000003</v>
      </c>
      <c r="J71" s="413"/>
    </row>
    <row r="73" spans="1:11" ht="13.5" thickBot="1" x14ac:dyDescent="0.25"/>
    <row r="74" spans="1:11" ht="13.5" thickBot="1" x14ac:dyDescent="0.25">
      <c r="A74" s="304" t="s">
        <v>85</v>
      </c>
      <c r="B74" s="422" t="s">
        <v>53</v>
      </c>
      <c r="C74" s="423"/>
      <c r="D74" s="423"/>
      <c r="E74" s="423"/>
      <c r="F74" s="424"/>
      <c r="G74" s="333" t="s">
        <v>0</v>
      </c>
      <c r="H74" s="414"/>
      <c r="I74" s="414"/>
      <c r="J74" s="414"/>
    </row>
    <row r="75" spans="1:11" x14ac:dyDescent="0.2">
      <c r="A75" s="226" t="s">
        <v>2</v>
      </c>
      <c r="B75" s="336">
        <v>1</v>
      </c>
      <c r="C75" s="236">
        <v>2</v>
      </c>
      <c r="D75" s="236">
        <v>3</v>
      </c>
      <c r="E75" s="236">
        <v>4</v>
      </c>
      <c r="F75" s="236">
        <v>5</v>
      </c>
      <c r="G75" s="235"/>
      <c r="H75" s="414"/>
      <c r="I75" s="414"/>
      <c r="J75" s="414"/>
    </row>
    <row r="76" spans="1:11" x14ac:dyDescent="0.2">
      <c r="A76" s="311" t="s">
        <v>75</v>
      </c>
      <c r="B76" s="337">
        <v>1080</v>
      </c>
      <c r="C76" s="338">
        <v>1080</v>
      </c>
      <c r="D76" s="339">
        <v>1080</v>
      </c>
      <c r="E76" s="339">
        <v>1080</v>
      </c>
      <c r="F76" s="339">
        <v>1080</v>
      </c>
      <c r="G76" s="340">
        <v>1080</v>
      </c>
      <c r="H76" s="414"/>
      <c r="I76" s="414"/>
      <c r="J76" s="414"/>
    </row>
    <row r="77" spans="1:11" x14ac:dyDescent="0.2">
      <c r="A77" s="314" t="s">
        <v>6</v>
      </c>
      <c r="B77" s="341">
        <v>1763.1</v>
      </c>
      <c r="C77" s="342">
        <v>1783.8</v>
      </c>
      <c r="D77" s="342">
        <v>1858.5</v>
      </c>
      <c r="E77" s="342"/>
      <c r="F77" s="342"/>
      <c r="G77" s="267">
        <v>1811.7</v>
      </c>
      <c r="H77" s="414"/>
      <c r="I77" s="414"/>
      <c r="J77" s="414"/>
    </row>
    <row r="78" spans="1:11" x14ac:dyDescent="0.2">
      <c r="A78" s="226" t="s">
        <v>7</v>
      </c>
      <c r="B78" s="343">
        <v>100</v>
      </c>
      <c r="C78" s="344">
        <v>100</v>
      </c>
      <c r="D78" s="391">
        <v>96.2</v>
      </c>
      <c r="E78" s="391"/>
      <c r="F78" s="391"/>
      <c r="G78" s="272">
        <v>93.3</v>
      </c>
      <c r="H78" s="389"/>
      <c r="I78" s="414"/>
      <c r="J78" s="414"/>
    </row>
    <row r="79" spans="1:11" x14ac:dyDescent="0.2">
      <c r="A79" s="226" t="s">
        <v>8</v>
      </c>
      <c r="B79" s="273">
        <v>4.3999999999999997E-2</v>
      </c>
      <c r="C79" s="274">
        <v>3.5999999999999997E-2</v>
      </c>
      <c r="D79" s="347">
        <v>5.5E-2</v>
      </c>
      <c r="E79" s="347"/>
      <c r="F79" s="347"/>
      <c r="G79" s="348">
        <v>5.1999999999999998E-2</v>
      </c>
      <c r="H79" s="414"/>
      <c r="I79" s="414"/>
      <c r="J79" s="414"/>
    </row>
    <row r="80" spans="1:11" x14ac:dyDescent="0.2">
      <c r="A80" s="314" t="s">
        <v>1</v>
      </c>
      <c r="B80" s="278">
        <f t="shared" ref="B80:G80" si="16">B77/B76*100-100</f>
        <v>63.249999999999972</v>
      </c>
      <c r="C80" s="279">
        <f t="shared" si="16"/>
        <v>65.166666666666657</v>
      </c>
      <c r="D80" s="279">
        <f t="shared" si="16"/>
        <v>72.083333333333343</v>
      </c>
      <c r="E80" s="279">
        <f t="shared" si="16"/>
        <v>-100</v>
      </c>
      <c r="F80" s="279">
        <f t="shared" si="16"/>
        <v>-100</v>
      </c>
      <c r="G80" s="282">
        <f t="shared" si="16"/>
        <v>67.75</v>
      </c>
      <c r="H80" s="414"/>
      <c r="I80" s="414"/>
      <c r="J80" s="414"/>
    </row>
    <row r="81" spans="1:10" ht="13.5" thickBot="1" x14ac:dyDescent="0.25">
      <c r="A81" s="226" t="s">
        <v>27</v>
      </c>
      <c r="B81" s="284">
        <f>B77-B64</f>
        <v>54.766666666666652</v>
      </c>
      <c r="C81" s="285">
        <f t="shared" ref="C81:G81" si="17">C77-C64</f>
        <v>32.436363636363694</v>
      </c>
      <c r="D81" s="285">
        <f t="shared" si="17"/>
        <v>5.2857142857142208</v>
      </c>
      <c r="E81" s="285">
        <f t="shared" si="17"/>
        <v>0</v>
      </c>
      <c r="F81" s="285">
        <f t="shared" si="17"/>
        <v>0</v>
      </c>
      <c r="G81" s="288">
        <f t="shared" si="17"/>
        <v>22.667741935483946</v>
      </c>
      <c r="H81" s="414"/>
      <c r="I81" s="414"/>
      <c r="J81" s="414"/>
    </row>
    <row r="82" spans="1:10" x14ac:dyDescent="0.2">
      <c r="A82" s="328" t="s">
        <v>52</v>
      </c>
      <c r="B82" s="290">
        <v>113</v>
      </c>
      <c r="C82" s="291">
        <v>225</v>
      </c>
      <c r="D82" s="291">
        <v>259</v>
      </c>
      <c r="E82" s="291"/>
      <c r="F82" s="349"/>
      <c r="G82" s="350">
        <f>SUM(B82:F82)</f>
        <v>597</v>
      </c>
      <c r="H82" s="414" t="s">
        <v>56</v>
      </c>
      <c r="I82" s="351">
        <f>G69-G82</f>
        <v>3</v>
      </c>
      <c r="J82" s="352">
        <f>I82/G69</f>
        <v>5.0000000000000001E-3</v>
      </c>
    </row>
    <row r="83" spans="1:10" x14ac:dyDescent="0.2">
      <c r="A83" s="328" t="s">
        <v>28</v>
      </c>
      <c r="B83" s="229">
        <v>61</v>
      </c>
      <c r="C83" s="354">
        <v>61</v>
      </c>
      <c r="D83" s="354">
        <v>61</v>
      </c>
      <c r="E83" s="354"/>
      <c r="F83" s="354"/>
      <c r="G83" s="233"/>
      <c r="H83" s="414" t="s">
        <v>57</v>
      </c>
      <c r="I83" s="414">
        <v>60.05</v>
      </c>
      <c r="J83" s="414"/>
    </row>
    <row r="84" spans="1:10" ht="13.5" thickBot="1" x14ac:dyDescent="0.25">
      <c r="A84" s="331" t="s">
        <v>26</v>
      </c>
      <c r="B84" s="369">
        <f>B83-B70</f>
        <v>1</v>
      </c>
      <c r="C84" s="370">
        <f t="shared" ref="C84:F84" si="18">C83-C70</f>
        <v>1</v>
      </c>
      <c r="D84" s="370">
        <f t="shared" si="18"/>
        <v>1</v>
      </c>
      <c r="E84" s="370">
        <f t="shared" si="18"/>
        <v>0</v>
      </c>
      <c r="F84" s="370">
        <f t="shared" si="18"/>
        <v>0</v>
      </c>
      <c r="G84" s="234"/>
      <c r="H84" s="414" t="s">
        <v>26</v>
      </c>
      <c r="I84" s="414">
        <f>I83-I70</f>
        <v>-22.25</v>
      </c>
      <c r="J84" s="414"/>
    </row>
    <row r="86" spans="1:10" ht="13.5" thickBot="1" x14ac:dyDescent="0.25"/>
    <row r="87" spans="1:10" s="415" customFormat="1" ht="13.5" thickBot="1" x14ac:dyDescent="0.25">
      <c r="A87" s="304" t="s">
        <v>86</v>
      </c>
      <c r="B87" s="422" t="s">
        <v>53</v>
      </c>
      <c r="C87" s="423"/>
      <c r="D87" s="423"/>
      <c r="E87" s="423"/>
      <c r="F87" s="424"/>
      <c r="G87" s="333" t="s">
        <v>0</v>
      </c>
    </row>
    <row r="88" spans="1:10" s="415" customFormat="1" x14ac:dyDescent="0.2">
      <c r="A88" s="226" t="s">
        <v>2</v>
      </c>
      <c r="B88" s="336">
        <v>1</v>
      </c>
      <c r="C88" s="236">
        <v>2</v>
      </c>
      <c r="D88" s="236">
        <v>3</v>
      </c>
      <c r="E88" s="236">
        <v>4</v>
      </c>
      <c r="F88" s="236">
        <v>5</v>
      </c>
      <c r="G88" s="235"/>
    </row>
    <row r="89" spans="1:10" s="415" customFormat="1" x14ac:dyDescent="0.2">
      <c r="A89" s="311" t="s">
        <v>75</v>
      </c>
      <c r="B89" s="337">
        <v>1250</v>
      </c>
      <c r="C89" s="338">
        <v>1250</v>
      </c>
      <c r="D89" s="339">
        <v>1250</v>
      </c>
      <c r="E89" s="339">
        <v>1250</v>
      </c>
      <c r="F89" s="339">
        <v>1250</v>
      </c>
      <c r="G89" s="340">
        <v>1250</v>
      </c>
    </row>
    <row r="90" spans="1:10" s="415" customFormat="1" x14ac:dyDescent="0.2">
      <c r="A90" s="314" t="s">
        <v>6</v>
      </c>
      <c r="B90" s="341">
        <v>1777.5</v>
      </c>
      <c r="C90" s="342">
        <v>1747.0833333333333</v>
      </c>
      <c r="D90" s="342">
        <v>1825.7142857142858</v>
      </c>
      <c r="E90" s="342"/>
      <c r="F90" s="342"/>
      <c r="G90" s="267">
        <v>1787.1875</v>
      </c>
    </row>
    <row r="91" spans="1:10" s="415" customFormat="1" x14ac:dyDescent="0.2">
      <c r="A91" s="226" t="s">
        <v>7</v>
      </c>
      <c r="B91" s="343">
        <v>100</v>
      </c>
      <c r="C91" s="344">
        <v>100</v>
      </c>
      <c r="D91" s="391">
        <v>89.285714285714292</v>
      </c>
      <c r="E91" s="391"/>
      <c r="F91" s="391"/>
      <c r="G91" s="272">
        <v>93.75</v>
      </c>
      <c r="H91" s="389"/>
    </row>
    <row r="92" spans="1:10" s="415" customFormat="1" x14ac:dyDescent="0.2">
      <c r="A92" s="226" t="s">
        <v>8</v>
      </c>
      <c r="B92" s="273">
        <v>4.0381442630377594E-2</v>
      </c>
      <c r="C92" s="274">
        <v>4.0792017833028986E-2</v>
      </c>
      <c r="D92" s="347">
        <v>5.793732855534689E-2</v>
      </c>
      <c r="E92" s="347"/>
      <c r="F92" s="347"/>
      <c r="G92" s="348">
        <v>5.3188059276595853E-2</v>
      </c>
    </row>
    <row r="93" spans="1:10" s="415" customFormat="1" x14ac:dyDescent="0.2">
      <c r="A93" s="314" t="s">
        <v>1</v>
      </c>
      <c r="B93" s="278">
        <f t="shared" ref="B93:G93" si="19">B90/B89*100-100</f>
        <v>42.199999999999989</v>
      </c>
      <c r="C93" s="279">
        <f t="shared" si="19"/>
        <v>39.766666666666652</v>
      </c>
      <c r="D93" s="279">
        <f t="shared" si="19"/>
        <v>46.05714285714285</v>
      </c>
      <c r="E93" s="279">
        <f t="shared" si="19"/>
        <v>-100</v>
      </c>
      <c r="F93" s="279">
        <f t="shared" si="19"/>
        <v>-100</v>
      </c>
      <c r="G93" s="282">
        <f t="shared" si="19"/>
        <v>42.974999999999994</v>
      </c>
    </row>
    <row r="94" spans="1:10" s="415" customFormat="1" ht="13.5" thickBot="1" x14ac:dyDescent="0.25">
      <c r="A94" s="226" t="s">
        <v>27</v>
      </c>
      <c r="B94" s="284">
        <f>B90-B77</f>
        <v>14.400000000000091</v>
      </c>
      <c r="C94" s="285">
        <f t="shared" ref="C94:G94" si="20">C90-C77</f>
        <v>-36.716666666666697</v>
      </c>
      <c r="D94" s="285">
        <f t="shared" si="20"/>
        <v>-32.785714285714221</v>
      </c>
      <c r="E94" s="285">
        <f t="shared" si="20"/>
        <v>0</v>
      </c>
      <c r="F94" s="285">
        <f t="shared" si="20"/>
        <v>0</v>
      </c>
      <c r="G94" s="288">
        <f t="shared" si="20"/>
        <v>-24.512500000000045</v>
      </c>
    </row>
    <row r="95" spans="1:10" s="415" customFormat="1" x14ac:dyDescent="0.2">
      <c r="A95" s="328" t="s">
        <v>52</v>
      </c>
      <c r="B95" s="290">
        <v>113</v>
      </c>
      <c r="C95" s="291">
        <v>225</v>
      </c>
      <c r="D95" s="291">
        <v>259</v>
      </c>
      <c r="E95" s="291"/>
      <c r="F95" s="349"/>
      <c r="G95" s="350">
        <f>SUM(B95:F95)</f>
        <v>597</v>
      </c>
      <c r="H95" s="415" t="s">
        <v>56</v>
      </c>
      <c r="I95" s="351">
        <f>G82-G95</f>
        <v>0</v>
      </c>
      <c r="J95" s="352">
        <f>I95/G82</f>
        <v>0</v>
      </c>
    </row>
    <row r="96" spans="1:10" s="415" customFormat="1" x14ac:dyDescent="0.2">
      <c r="A96" s="328" t="s">
        <v>28</v>
      </c>
      <c r="B96" s="229">
        <v>62</v>
      </c>
      <c r="C96" s="354">
        <v>62</v>
      </c>
      <c r="D96" s="354">
        <v>62</v>
      </c>
      <c r="E96" s="354"/>
      <c r="F96" s="354"/>
      <c r="G96" s="233"/>
      <c r="H96" s="415" t="s">
        <v>57</v>
      </c>
      <c r="I96" s="415">
        <v>60.97</v>
      </c>
    </row>
    <row r="97" spans="1:9" s="415" customFormat="1" ht="13.5" thickBot="1" x14ac:dyDescent="0.25">
      <c r="A97" s="331" t="s">
        <v>26</v>
      </c>
      <c r="B97" s="369">
        <f>B96-B83</f>
        <v>1</v>
      </c>
      <c r="C97" s="370">
        <f t="shared" ref="C97:F97" si="21">C96-C83</f>
        <v>1</v>
      </c>
      <c r="D97" s="370">
        <f t="shared" si="21"/>
        <v>1</v>
      </c>
      <c r="E97" s="370">
        <f t="shared" si="21"/>
        <v>0</v>
      </c>
      <c r="F97" s="370">
        <f t="shared" si="21"/>
        <v>0</v>
      </c>
      <c r="G97" s="234"/>
      <c r="H97" s="415" t="s">
        <v>26</v>
      </c>
      <c r="I97" s="415">
        <f>I96-I83</f>
        <v>0.92000000000000171</v>
      </c>
    </row>
  </sheetData>
  <mergeCells count="7">
    <mergeCell ref="B87:F87"/>
    <mergeCell ref="B74:F74"/>
    <mergeCell ref="B9:F9"/>
    <mergeCell ref="B22:F22"/>
    <mergeCell ref="B35:F35"/>
    <mergeCell ref="B48:F48"/>
    <mergeCell ref="B61:F61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417" t="s">
        <v>18</v>
      </c>
      <c r="C4" s="418"/>
      <c r="D4" s="418"/>
      <c r="E4" s="418"/>
      <c r="F4" s="418"/>
      <c r="G4" s="418"/>
      <c r="H4" s="418"/>
      <c r="I4" s="418"/>
      <c r="J4" s="419"/>
      <c r="K4" s="417" t="s">
        <v>21</v>
      </c>
      <c r="L4" s="418"/>
      <c r="M4" s="418"/>
      <c r="N4" s="418"/>
      <c r="O4" s="418"/>
      <c r="P4" s="418"/>
      <c r="Q4" s="418"/>
      <c r="R4" s="418"/>
      <c r="S4" s="418"/>
      <c r="T4" s="418"/>
      <c r="U4" s="418"/>
      <c r="V4" s="418"/>
      <c r="W4" s="419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215</v>
      </c>
      <c r="C7" s="26">
        <v>215</v>
      </c>
      <c r="D7" s="26">
        <v>215</v>
      </c>
      <c r="E7" s="26">
        <v>215</v>
      </c>
      <c r="F7" s="26">
        <v>215</v>
      </c>
      <c r="G7" s="26">
        <v>215</v>
      </c>
      <c r="H7" s="26">
        <v>215</v>
      </c>
      <c r="I7" s="26">
        <v>215</v>
      </c>
      <c r="J7" s="136">
        <v>215</v>
      </c>
      <c r="K7" s="72">
        <v>215</v>
      </c>
      <c r="L7" s="26">
        <v>215</v>
      </c>
      <c r="M7" s="26">
        <v>215</v>
      </c>
      <c r="N7" s="26">
        <v>215</v>
      </c>
      <c r="O7" s="26">
        <v>215</v>
      </c>
      <c r="P7" s="26">
        <v>215</v>
      </c>
      <c r="Q7" s="26">
        <v>215</v>
      </c>
      <c r="R7" s="26">
        <v>215</v>
      </c>
      <c r="S7" s="136">
        <v>215</v>
      </c>
      <c r="T7" s="136">
        <v>215</v>
      </c>
      <c r="U7" s="136">
        <v>215</v>
      </c>
      <c r="V7" s="136">
        <v>215</v>
      </c>
      <c r="W7" s="136">
        <v>215</v>
      </c>
      <c r="X7" s="151">
        <v>215</v>
      </c>
      <c r="Y7" s="26">
        <v>215</v>
      </c>
      <c r="Z7" s="165">
        <v>215</v>
      </c>
    </row>
    <row r="8" spans="1:29" x14ac:dyDescent="0.2">
      <c r="A8" s="69" t="s">
        <v>4</v>
      </c>
      <c r="B8" s="73">
        <v>5791</v>
      </c>
      <c r="C8" s="16">
        <v>12110</v>
      </c>
      <c r="D8" s="16">
        <v>13053</v>
      </c>
      <c r="E8" s="16">
        <v>15471</v>
      </c>
      <c r="F8" s="16">
        <v>11838</v>
      </c>
      <c r="G8" s="16">
        <v>9818</v>
      </c>
      <c r="H8" s="16">
        <v>9389</v>
      </c>
      <c r="I8" s="16">
        <v>13606</v>
      </c>
      <c r="J8" s="66">
        <v>11265</v>
      </c>
      <c r="K8" s="152">
        <v>5538</v>
      </c>
      <c r="L8" s="16">
        <v>5802</v>
      </c>
      <c r="M8" s="16">
        <v>9734</v>
      </c>
      <c r="N8" s="16">
        <v>11148</v>
      </c>
      <c r="O8" s="29">
        <v>7196</v>
      </c>
      <c r="P8" s="40">
        <v>8372</v>
      </c>
      <c r="Q8" s="34">
        <v>8350</v>
      </c>
      <c r="R8" s="34">
        <v>8535</v>
      </c>
      <c r="S8" s="161">
        <v>8722</v>
      </c>
      <c r="T8" s="161">
        <v>7983</v>
      </c>
      <c r="U8" s="161">
        <v>7737</v>
      </c>
      <c r="V8" s="161">
        <v>8236</v>
      </c>
      <c r="W8" s="140">
        <v>8632</v>
      </c>
      <c r="X8" s="144">
        <v>102341</v>
      </c>
      <c r="Y8" s="23">
        <v>105985</v>
      </c>
      <c r="Z8" s="106">
        <v>208326</v>
      </c>
    </row>
    <row r="9" spans="1:29" x14ac:dyDescent="0.2">
      <c r="A9" s="69" t="s">
        <v>5</v>
      </c>
      <c r="B9" s="73">
        <v>26</v>
      </c>
      <c r="C9" s="16">
        <v>54</v>
      </c>
      <c r="D9" s="16">
        <v>59</v>
      </c>
      <c r="E9" s="16">
        <v>68</v>
      </c>
      <c r="F9" s="16">
        <v>51</v>
      </c>
      <c r="G9" s="16">
        <v>42</v>
      </c>
      <c r="H9" s="16">
        <v>40</v>
      </c>
      <c r="I9" s="16">
        <v>57</v>
      </c>
      <c r="J9" s="66">
        <v>46</v>
      </c>
      <c r="K9" s="152">
        <v>28</v>
      </c>
      <c r="L9" s="16">
        <v>29</v>
      </c>
      <c r="M9" s="16">
        <v>49</v>
      </c>
      <c r="N9" s="16">
        <v>54</v>
      </c>
      <c r="O9" s="29">
        <v>35</v>
      </c>
      <c r="P9" s="61">
        <v>40</v>
      </c>
      <c r="Q9" s="62">
        <v>40</v>
      </c>
      <c r="R9" s="62">
        <v>40</v>
      </c>
      <c r="S9" s="162">
        <v>40</v>
      </c>
      <c r="T9" s="162">
        <v>36</v>
      </c>
      <c r="U9" s="162">
        <v>34</v>
      </c>
      <c r="V9" s="162">
        <v>37</v>
      </c>
      <c r="W9" s="140">
        <v>36</v>
      </c>
      <c r="X9" s="144">
        <v>443</v>
      </c>
      <c r="Y9" s="23">
        <v>498</v>
      </c>
      <c r="Z9" s="106">
        <v>941</v>
      </c>
    </row>
    <row r="10" spans="1:29" x14ac:dyDescent="0.2">
      <c r="A10" s="69" t="s">
        <v>6</v>
      </c>
      <c r="B10" s="63">
        <v>222.73076923076923</v>
      </c>
      <c r="C10" s="15">
        <v>224.25925925925927</v>
      </c>
      <c r="D10" s="15">
        <v>221.23728813559322</v>
      </c>
      <c r="E10" s="15">
        <v>227.51470588235293</v>
      </c>
      <c r="F10" s="15">
        <v>232.11764705882354</v>
      </c>
      <c r="G10" s="15">
        <v>233.76190476190476</v>
      </c>
      <c r="H10" s="15">
        <v>234.72499999999999</v>
      </c>
      <c r="I10" s="15">
        <v>238.7017543859649</v>
      </c>
      <c r="J10" s="64">
        <v>244.89130434782609</v>
      </c>
      <c r="K10" s="153">
        <v>197.78571428571428</v>
      </c>
      <c r="L10" s="15">
        <v>200.06896551724137</v>
      </c>
      <c r="M10" s="15">
        <v>198.65306122448979</v>
      </c>
      <c r="N10" s="15">
        <v>206.44444444444446</v>
      </c>
      <c r="O10" s="27">
        <v>205.6</v>
      </c>
      <c r="P10" s="35">
        <v>209.3</v>
      </c>
      <c r="Q10" s="36">
        <v>208.75</v>
      </c>
      <c r="R10" s="36">
        <v>213.375</v>
      </c>
      <c r="S10" s="78">
        <v>218.05</v>
      </c>
      <c r="T10" s="78">
        <v>221.75</v>
      </c>
      <c r="U10" s="78">
        <v>227.55882352941177</v>
      </c>
      <c r="V10" s="78">
        <v>222.59459459459458</v>
      </c>
      <c r="W10" s="141">
        <v>239.77777777777777</v>
      </c>
      <c r="X10" s="145">
        <v>231.01805869074491</v>
      </c>
      <c r="Y10" s="166">
        <v>212.82128514056225</v>
      </c>
      <c r="Z10" s="107">
        <v>221.38788522848034</v>
      </c>
    </row>
    <row r="11" spans="1:29" x14ac:dyDescent="0.2">
      <c r="A11" s="69" t="s">
        <v>7</v>
      </c>
      <c r="B11" s="63">
        <v>92.307692307692307</v>
      </c>
      <c r="C11" s="15">
        <v>90.740740740740748</v>
      </c>
      <c r="D11" s="15">
        <v>91.525423728813564</v>
      </c>
      <c r="E11" s="15">
        <v>94.117647058823536</v>
      </c>
      <c r="F11" s="15">
        <v>94.117647058823536</v>
      </c>
      <c r="G11" s="15">
        <v>97.61904761904762</v>
      </c>
      <c r="H11" s="15">
        <v>95</v>
      </c>
      <c r="I11" s="15">
        <v>98.245614035087726</v>
      </c>
      <c r="J11" s="64">
        <v>100</v>
      </c>
      <c r="K11" s="153">
        <v>89.285714285714292</v>
      </c>
      <c r="L11" s="15">
        <v>93.103448275862064</v>
      </c>
      <c r="M11" s="15">
        <v>91.836734693877546</v>
      </c>
      <c r="N11" s="15">
        <v>94.444444444444443</v>
      </c>
      <c r="O11" s="27">
        <v>91.428571428571431</v>
      </c>
      <c r="P11" s="35">
        <v>82.5</v>
      </c>
      <c r="Q11" s="36">
        <v>87.5</v>
      </c>
      <c r="R11" s="36">
        <v>85</v>
      </c>
      <c r="S11" s="78">
        <v>97.5</v>
      </c>
      <c r="T11" s="78">
        <v>91.666666666666671</v>
      </c>
      <c r="U11" s="78">
        <v>94.117647058823536</v>
      </c>
      <c r="V11" s="78">
        <v>83.78378378378379</v>
      </c>
      <c r="W11" s="141">
        <v>83.333333333333329</v>
      </c>
      <c r="X11" s="145">
        <v>89.164785553047409</v>
      </c>
      <c r="Y11" s="166">
        <v>77.108433734939766</v>
      </c>
      <c r="Z11" s="107">
        <v>74.176408076514349</v>
      </c>
    </row>
    <row r="12" spans="1:29" x14ac:dyDescent="0.2">
      <c r="A12" s="69" t="s">
        <v>8</v>
      </c>
      <c r="B12" s="74">
        <v>7.5882773266630163E-2</v>
      </c>
      <c r="C12" s="19">
        <v>7.050069638946771E-2</v>
      </c>
      <c r="D12" s="14">
        <v>5.8688727955076465E-2</v>
      </c>
      <c r="E12" s="14">
        <v>5.4599114882831395E-2</v>
      </c>
      <c r="F12" s="14">
        <v>4.8589065503871195E-2</v>
      </c>
      <c r="G12" s="19">
        <v>4.6803981487907403E-2</v>
      </c>
      <c r="H12" s="14">
        <v>5.442518298531196E-2</v>
      </c>
      <c r="I12" s="19">
        <v>4.5473673157311406E-2</v>
      </c>
      <c r="J12" s="160">
        <v>4.865410532658599E-2</v>
      </c>
      <c r="K12" s="154">
        <v>7.8307706001590774E-2</v>
      </c>
      <c r="L12" s="14">
        <v>5.8993551646621956E-2</v>
      </c>
      <c r="M12" s="19">
        <v>5.9331841591837506E-2</v>
      </c>
      <c r="N12" s="19">
        <v>5.1022491404360777E-2</v>
      </c>
      <c r="O12" s="28">
        <v>6.5896015361139357E-2</v>
      </c>
      <c r="P12" s="14">
        <v>7.1637196985497975E-2</v>
      </c>
      <c r="Q12" s="37">
        <v>8.3727907584722927E-2</v>
      </c>
      <c r="R12" s="37">
        <v>6.821104197501715E-2</v>
      </c>
      <c r="S12" s="79">
        <v>5.4630010121338668E-2</v>
      </c>
      <c r="T12" s="79">
        <v>5.7460326701775928E-2</v>
      </c>
      <c r="U12" s="79">
        <v>5.8378956008540102E-2</v>
      </c>
      <c r="V12" s="79">
        <v>6.7386752949333814E-2</v>
      </c>
      <c r="W12" s="142">
        <v>6.9189101035591102E-2</v>
      </c>
      <c r="X12" s="146">
        <v>6.3898039574752818E-2</v>
      </c>
      <c r="Y12" s="167">
        <v>8.4887519084845167E-2</v>
      </c>
      <c r="Z12" s="108">
        <v>8.5441965842982373E-2</v>
      </c>
    </row>
    <row r="13" spans="1:29" x14ac:dyDescent="0.2">
      <c r="A13" s="69" t="s">
        <v>9</v>
      </c>
      <c r="B13" s="63">
        <v>16.901428461040588</v>
      </c>
      <c r="C13" s="15">
        <v>15.810433949563963</v>
      </c>
      <c r="D13" s="15">
        <v>12.984135016908697</v>
      </c>
      <c r="E13" s="15">
        <v>12.422101564004183</v>
      </c>
      <c r="F13" s="15">
        <v>11.278379557545632</v>
      </c>
      <c r="G13" s="15">
        <v>10.940987863054163</v>
      </c>
      <c r="H13" s="15">
        <v>12.774951076227349</v>
      </c>
      <c r="I13" s="15">
        <v>10.854645561024192</v>
      </c>
      <c r="J13" s="64">
        <v>11.914967315304157</v>
      </c>
      <c r="K13" s="153">
        <v>15.488145565600346</v>
      </c>
      <c r="L13" s="15">
        <v>11.802778850127606</v>
      </c>
      <c r="M13" s="15">
        <v>11.786451960305026</v>
      </c>
      <c r="N13" s="15">
        <v>10.533309892144704</v>
      </c>
      <c r="O13" s="27">
        <v>13.548220758250253</v>
      </c>
      <c r="P13" s="35">
        <v>14.993665329064727</v>
      </c>
      <c r="Q13" s="36">
        <v>17.478200708310911</v>
      </c>
      <c r="R13" s="36">
        <v>14.554531081419285</v>
      </c>
      <c r="S13" s="78">
        <v>11.912073706957898</v>
      </c>
      <c r="T13" s="78">
        <v>12.741827446118812</v>
      </c>
      <c r="U13" s="78">
        <v>13.284646548178669</v>
      </c>
      <c r="V13" s="78">
        <v>14.99992695380306</v>
      </c>
      <c r="W13" s="141">
        <v>16.590008892756178</v>
      </c>
      <c r="X13" s="145">
        <v>14.761601056703789</v>
      </c>
      <c r="Y13" s="166">
        <v>18.065870904030753</v>
      </c>
      <c r="Z13" s="107">
        <v>18.91581612774192</v>
      </c>
    </row>
    <row r="14" spans="1:29" x14ac:dyDescent="0.2">
      <c r="A14" s="70" t="s">
        <v>10</v>
      </c>
      <c r="B14" s="137">
        <v>7.7307692307692264</v>
      </c>
      <c r="C14" s="133">
        <v>9.2592592592592666</v>
      </c>
      <c r="D14" s="133">
        <v>6.2372881355932179</v>
      </c>
      <c r="E14" s="15">
        <v>12.514705882352928</v>
      </c>
      <c r="F14" s="15">
        <v>17.117647058823536</v>
      </c>
      <c r="G14" s="15">
        <v>18.761904761904759</v>
      </c>
      <c r="H14" s="15">
        <v>19.724999999999994</v>
      </c>
      <c r="I14" s="15">
        <v>23.701754385964904</v>
      </c>
      <c r="J14" s="64">
        <v>29.891304347826093</v>
      </c>
      <c r="K14" s="153">
        <v>-17.214285714285722</v>
      </c>
      <c r="L14" s="15">
        <v>-14.931034482758633</v>
      </c>
      <c r="M14" s="15">
        <v>-16.34693877551021</v>
      </c>
      <c r="N14" s="15">
        <v>-8.5555555555555429</v>
      </c>
      <c r="O14" s="38">
        <v>-9.4000000000000057</v>
      </c>
      <c r="P14" s="39">
        <v>-5.6999999999999886</v>
      </c>
      <c r="Q14" s="36">
        <v>-6.25</v>
      </c>
      <c r="R14" s="36">
        <v>-1.625</v>
      </c>
      <c r="S14" s="78">
        <v>3.0500000000000114</v>
      </c>
      <c r="T14" s="78">
        <v>6.75</v>
      </c>
      <c r="U14" s="78">
        <v>12.558823529411768</v>
      </c>
      <c r="V14" s="78">
        <v>7.5945945945945823</v>
      </c>
      <c r="W14" s="141">
        <v>24.777777777777771</v>
      </c>
      <c r="X14" s="145">
        <v>16.018058690744908</v>
      </c>
      <c r="Y14" s="166">
        <v>-2.178714859437747</v>
      </c>
      <c r="Z14" s="107">
        <v>6.3878852284803429</v>
      </c>
    </row>
    <row r="15" spans="1:29" ht="13.5" thickBot="1" x14ac:dyDescent="0.25">
      <c r="A15" s="71" t="s">
        <v>1</v>
      </c>
      <c r="B15" s="75">
        <v>3.5957066189624312E-2</v>
      </c>
      <c r="C15" s="31">
        <v>4.3066322136089609E-2</v>
      </c>
      <c r="D15" s="31">
        <v>2.9010642491131246E-2</v>
      </c>
      <c r="E15" s="31">
        <v>5.8207934336525248E-2</v>
      </c>
      <c r="F15" s="13">
        <v>7.9616963064295512E-2</v>
      </c>
      <c r="G15" s="13">
        <v>8.7264673311184926E-2</v>
      </c>
      <c r="H15" s="31">
        <v>9.1744186046511605E-2</v>
      </c>
      <c r="I15" s="31">
        <v>0.11024071807425537</v>
      </c>
      <c r="J15" s="76">
        <v>0.13902932254802833</v>
      </c>
      <c r="K15" s="155">
        <v>-8.0066445182724294E-2</v>
      </c>
      <c r="L15" s="13">
        <v>-6.9446672012830848E-2</v>
      </c>
      <c r="M15" s="13">
        <v>-7.6032273374466094E-2</v>
      </c>
      <c r="N15" s="31">
        <v>-3.9793281653746709E-2</v>
      </c>
      <c r="O15" s="31">
        <v>-4.3720930232558165E-2</v>
      </c>
      <c r="P15" s="31">
        <v>-2.6511627906976691E-2</v>
      </c>
      <c r="Q15" s="31">
        <v>-2.9069767441860465E-2</v>
      </c>
      <c r="R15" s="31">
        <v>-7.5581395348837208E-3</v>
      </c>
      <c r="S15" s="163">
        <v>1.418604651162796E-2</v>
      </c>
      <c r="T15" s="163">
        <v>3.1395348837209305E-2</v>
      </c>
      <c r="U15" s="163">
        <v>5.8413132694938454E-2</v>
      </c>
      <c r="V15" s="163">
        <v>3.5323695788812011E-2</v>
      </c>
      <c r="W15" s="143">
        <v>0.11524547803617569</v>
      </c>
      <c r="X15" s="164">
        <v>7.4502598561604225E-2</v>
      </c>
      <c r="Y15" s="168">
        <v>-1.0133557485756962E-2</v>
      </c>
      <c r="Z15" s="169">
        <v>2.9711094085955084E-2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417" t="s">
        <v>23</v>
      </c>
      <c r="C17" s="418"/>
      <c r="D17" s="418"/>
      <c r="E17" s="418"/>
      <c r="F17" s="419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300</v>
      </c>
      <c r="C20" s="110">
        <v>300</v>
      </c>
      <c r="D20" s="110">
        <v>300</v>
      </c>
      <c r="E20" s="110">
        <v>300</v>
      </c>
      <c r="F20" s="110">
        <v>300</v>
      </c>
      <c r="G20" s="111">
        <v>300</v>
      </c>
    </row>
    <row r="21" spans="1:24" x14ac:dyDescent="0.2">
      <c r="A21" s="69" t="s">
        <v>4</v>
      </c>
      <c r="B21" s="91">
        <v>27474</v>
      </c>
      <c r="C21" s="92">
        <v>21426</v>
      </c>
      <c r="D21" s="92">
        <v>26703</v>
      </c>
      <c r="E21" s="92">
        <v>18149</v>
      </c>
      <c r="F21" s="92">
        <v>24062</v>
      </c>
      <c r="G21" s="106">
        <v>117814</v>
      </c>
    </row>
    <row r="22" spans="1:24" x14ac:dyDescent="0.2">
      <c r="A22" s="69" t="s">
        <v>5</v>
      </c>
      <c r="B22" s="91">
        <v>71</v>
      </c>
      <c r="C22" s="92">
        <v>58</v>
      </c>
      <c r="D22" s="92">
        <v>70</v>
      </c>
      <c r="E22" s="92">
        <v>48</v>
      </c>
      <c r="F22" s="92">
        <v>65</v>
      </c>
      <c r="G22" s="106">
        <v>312</v>
      </c>
    </row>
    <row r="23" spans="1:24" x14ac:dyDescent="0.2">
      <c r="A23" s="69" t="s">
        <v>6</v>
      </c>
      <c r="B23" s="93">
        <v>386.95774647887322</v>
      </c>
      <c r="C23" s="94">
        <v>369.41379310344826</v>
      </c>
      <c r="D23" s="94">
        <v>381.47142857142859</v>
      </c>
      <c r="E23" s="94">
        <v>378.10416666666669</v>
      </c>
      <c r="F23" s="94">
        <v>370.18461538461537</v>
      </c>
      <c r="G23" s="107">
        <v>377.60897435897436</v>
      </c>
    </row>
    <row r="24" spans="1:24" x14ac:dyDescent="0.2">
      <c r="A24" s="69" t="s">
        <v>7</v>
      </c>
      <c r="B24" s="93">
        <v>67.605633802816897</v>
      </c>
      <c r="C24" s="94">
        <v>65.517241379310349</v>
      </c>
      <c r="D24" s="94">
        <v>71.428571428571431</v>
      </c>
      <c r="E24" s="94">
        <v>47.916666666666664</v>
      </c>
      <c r="F24" s="94">
        <v>58.46153846153846</v>
      </c>
      <c r="G24" s="107">
        <v>65.384615384615387</v>
      </c>
    </row>
    <row r="25" spans="1:24" x14ac:dyDescent="0.2">
      <c r="A25" s="69" t="s">
        <v>8</v>
      </c>
      <c r="B25" s="95">
        <v>9.4713220982746371E-2</v>
      </c>
      <c r="C25" s="96">
        <v>9.6743898717761401E-2</v>
      </c>
      <c r="D25" s="97">
        <v>9.4328469162016523E-2</v>
      </c>
      <c r="E25" s="97">
        <v>0.12640529409180692</v>
      </c>
      <c r="F25" s="97">
        <v>0.10400083043026978</v>
      </c>
      <c r="G25" s="108">
        <v>0.10396088895237594</v>
      </c>
    </row>
    <row r="26" spans="1:24" x14ac:dyDescent="0.2">
      <c r="A26" s="69" t="s">
        <v>9</v>
      </c>
      <c r="B26" s="93">
        <v>36.650014553239068</v>
      </c>
      <c r="C26" s="94">
        <v>35.738530584944066</v>
      </c>
      <c r="D26" s="94">
        <v>35.983615886190393</v>
      </c>
      <c r="E26" s="94">
        <v>47.794368384837583</v>
      </c>
      <c r="F26" s="94">
        <v>38.49950741251002</v>
      </c>
      <c r="G26" s="107">
        <v>39.256564650753909</v>
      </c>
    </row>
    <row r="27" spans="1:24" x14ac:dyDescent="0.2">
      <c r="A27" s="70" t="s">
        <v>10</v>
      </c>
      <c r="B27" s="98">
        <v>86.957746478873219</v>
      </c>
      <c r="C27" s="99">
        <v>69.413793103448256</v>
      </c>
      <c r="D27" s="100">
        <v>81.471428571428589</v>
      </c>
      <c r="E27" s="101">
        <v>78.104166666666686</v>
      </c>
      <c r="F27" s="94">
        <v>70.18461538461537</v>
      </c>
      <c r="G27" s="107">
        <v>77.608974358974365</v>
      </c>
    </row>
    <row r="28" spans="1:24" ht="13.5" thickBot="1" x14ac:dyDescent="0.25">
      <c r="A28" s="71" t="s">
        <v>1</v>
      </c>
      <c r="B28" s="102">
        <v>0.28985915492957742</v>
      </c>
      <c r="C28" s="103">
        <v>0.23137931034482753</v>
      </c>
      <c r="D28" s="104">
        <v>0.27157142857142863</v>
      </c>
      <c r="E28" s="104">
        <v>0.26034722222222229</v>
      </c>
      <c r="F28" s="105">
        <v>0.23394871794871791</v>
      </c>
      <c r="G28" s="109">
        <v>0.25869658119658123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235</v>
      </c>
      <c r="C32" s="84">
        <v>235</v>
      </c>
      <c r="D32" s="84">
        <v>235</v>
      </c>
      <c r="E32" s="84">
        <v>235</v>
      </c>
      <c r="F32" s="84">
        <v>235</v>
      </c>
      <c r="G32" s="178">
        <v>235</v>
      </c>
      <c r="H32" s="84">
        <v>235</v>
      </c>
      <c r="I32" s="147">
        <v>235</v>
      </c>
      <c r="J32" s="9"/>
      <c r="K32" s="9"/>
      <c r="L32" s="9"/>
      <c r="M32" s="8"/>
    </row>
    <row r="33" spans="1:16" x14ac:dyDescent="0.2">
      <c r="A33" s="10" t="s">
        <v>4</v>
      </c>
      <c r="B33" s="16">
        <v>7563</v>
      </c>
      <c r="C33" s="17">
        <v>7209</v>
      </c>
      <c r="D33" s="16">
        <v>10440</v>
      </c>
      <c r="E33" s="16">
        <v>13146</v>
      </c>
      <c r="F33" s="16">
        <v>11266</v>
      </c>
      <c r="G33" s="171">
        <v>11768</v>
      </c>
      <c r="H33" s="21">
        <v>10060</v>
      </c>
      <c r="I33" s="66">
        <v>71452</v>
      </c>
      <c r="J33" s="9"/>
      <c r="K33" s="9"/>
      <c r="L33" s="9"/>
      <c r="M33" s="8"/>
    </row>
    <row r="34" spans="1:16" x14ac:dyDescent="0.2">
      <c r="A34" s="10" t="s">
        <v>5</v>
      </c>
      <c r="B34" s="16">
        <v>34</v>
      </c>
      <c r="C34" s="17">
        <v>33</v>
      </c>
      <c r="D34" s="16">
        <v>44</v>
      </c>
      <c r="E34" s="16">
        <v>54</v>
      </c>
      <c r="F34" s="16">
        <v>43</v>
      </c>
      <c r="G34" s="171">
        <v>44</v>
      </c>
      <c r="H34" s="21">
        <v>35</v>
      </c>
      <c r="I34" s="66">
        <v>287</v>
      </c>
      <c r="J34" s="9"/>
      <c r="K34" s="9"/>
      <c r="L34" s="9"/>
      <c r="M34" s="8"/>
    </row>
    <row r="35" spans="1:16" x14ac:dyDescent="0.2">
      <c r="A35" s="10" t="s">
        <v>6</v>
      </c>
      <c r="B35" s="20">
        <v>222.44117647058823</v>
      </c>
      <c r="C35" s="18">
        <v>218.45454545454547</v>
      </c>
      <c r="D35" s="15">
        <v>237.27272727272728</v>
      </c>
      <c r="E35" s="15">
        <v>243.44444444444446</v>
      </c>
      <c r="F35" s="15">
        <v>262</v>
      </c>
      <c r="G35" s="172">
        <v>267.45454545454544</v>
      </c>
      <c r="H35" s="22">
        <v>287.42857142857144</v>
      </c>
      <c r="I35" s="148">
        <v>248.96167247386759</v>
      </c>
      <c r="J35" s="9"/>
      <c r="K35" s="9"/>
      <c r="L35" s="9"/>
      <c r="M35" s="8"/>
    </row>
    <row r="36" spans="1:16" x14ac:dyDescent="0.2">
      <c r="A36" s="10" t="s">
        <v>7</v>
      </c>
      <c r="B36" s="58">
        <v>97.058823529411768</v>
      </c>
      <c r="C36" s="44">
        <v>100</v>
      </c>
      <c r="D36" s="58">
        <v>90.909090909090907</v>
      </c>
      <c r="E36" s="58">
        <v>100</v>
      </c>
      <c r="F36" s="43">
        <v>97.674418604651166</v>
      </c>
      <c r="G36" s="173">
        <v>100</v>
      </c>
      <c r="H36" s="45">
        <v>91.428571428571431</v>
      </c>
      <c r="I36" s="149">
        <v>65.505226480836242</v>
      </c>
      <c r="J36" s="9"/>
      <c r="K36" s="55"/>
      <c r="L36" s="9"/>
      <c r="M36" s="8"/>
    </row>
    <row r="37" spans="1:16" x14ac:dyDescent="0.2">
      <c r="A37" s="10" t="s">
        <v>8</v>
      </c>
      <c r="B37" s="47">
        <v>4.5731650417880014E-2</v>
      </c>
      <c r="C37" s="48">
        <v>4.169779458968121E-2</v>
      </c>
      <c r="D37" s="47">
        <v>5.7593739230998649E-2</v>
      </c>
      <c r="E37" s="47">
        <v>3.5789849238002221E-2</v>
      </c>
      <c r="F37" s="47">
        <v>4.5100859940826174E-2</v>
      </c>
      <c r="G37" s="174">
        <v>4.101596487780157E-2</v>
      </c>
      <c r="H37" s="49">
        <v>5.6993889321895017E-2</v>
      </c>
      <c r="I37" s="150">
        <v>9.9380978168515655E-2</v>
      </c>
      <c r="J37" s="9"/>
      <c r="K37" s="9"/>
      <c r="L37" s="9"/>
      <c r="M37" s="8"/>
    </row>
    <row r="38" spans="1:16" x14ac:dyDescent="0.2">
      <c r="A38" s="10" t="s">
        <v>9</v>
      </c>
      <c r="B38" s="46">
        <v>10.172602120894899</v>
      </c>
      <c r="C38" s="50">
        <v>9.1090727635458144</v>
      </c>
      <c r="D38" s="46">
        <v>13.665423581173316</v>
      </c>
      <c r="E38" s="46">
        <v>8.7128399644958741</v>
      </c>
      <c r="F38" s="46">
        <v>11.816425304496457</v>
      </c>
      <c r="G38" s="175">
        <v>10.969906242772019</v>
      </c>
      <c r="H38" s="45">
        <v>16.381672187950397</v>
      </c>
      <c r="I38" s="85">
        <v>24.742054536922581</v>
      </c>
      <c r="J38" s="9"/>
      <c r="K38" s="9"/>
      <c r="L38" s="9"/>
      <c r="M38" s="8"/>
    </row>
    <row r="39" spans="1:16" x14ac:dyDescent="0.2">
      <c r="A39" s="11" t="s">
        <v>10</v>
      </c>
      <c r="B39" s="41">
        <v>-12.558823529411768</v>
      </c>
      <c r="C39" s="42">
        <v>-16.545454545454533</v>
      </c>
      <c r="D39" s="41">
        <v>2.2727272727272805</v>
      </c>
      <c r="E39" s="41">
        <v>8.4444444444444571</v>
      </c>
      <c r="F39" s="46">
        <v>27</v>
      </c>
      <c r="G39" s="176">
        <v>32.454545454545439</v>
      </c>
      <c r="H39" s="45">
        <v>52.428571428571445</v>
      </c>
      <c r="I39" s="85">
        <v>13.961672473867594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-5.3441802252816036E-2</v>
      </c>
      <c r="C40" s="52">
        <v>-7.0406189555125676E-2</v>
      </c>
      <c r="D40" s="51">
        <v>9.6711798839458751E-3</v>
      </c>
      <c r="E40" s="53">
        <v>3.5933806146572156E-2</v>
      </c>
      <c r="F40" s="53">
        <v>0.1148936170212766</v>
      </c>
      <c r="G40" s="177">
        <v>0.13810444874274655</v>
      </c>
      <c r="H40" s="59">
        <v>0.22310030395136785</v>
      </c>
      <c r="I40" s="86">
        <v>5.9411372229223804E-2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305</v>
      </c>
      <c r="C44" s="84">
        <v>305</v>
      </c>
      <c r="D44" s="84">
        <v>305</v>
      </c>
      <c r="E44" s="84">
        <v>305</v>
      </c>
      <c r="F44" s="84">
        <v>305</v>
      </c>
      <c r="G44" s="84"/>
      <c r="H44" s="84">
        <v>305</v>
      </c>
      <c r="I44" s="9"/>
      <c r="J44" s="9"/>
      <c r="K44" s="9"/>
      <c r="L44" s="8"/>
    </row>
    <row r="45" spans="1:16" x14ac:dyDescent="0.2">
      <c r="A45" s="10" t="s">
        <v>4</v>
      </c>
      <c r="B45" s="16">
        <v>22233</v>
      </c>
      <c r="C45" s="16">
        <v>26375</v>
      </c>
      <c r="D45" s="16">
        <v>29632</v>
      </c>
      <c r="E45" s="16">
        <v>27138</v>
      </c>
      <c r="F45" s="16">
        <v>31135</v>
      </c>
      <c r="G45" s="16"/>
      <c r="H45" s="66">
        <v>136513</v>
      </c>
      <c r="I45" s="9"/>
      <c r="J45" s="9"/>
      <c r="K45" s="9"/>
      <c r="L45" s="8"/>
    </row>
    <row r="46" spans="1:16" x14ac:dyDescent="0.2">
      <c r="A46" s="10" t="s">
        <v>5</v>
      </c>
      <c r="B46" s="16">
        <v>55</v>
      </c>
      <c r="C46" s="16">
        <v>69</v>
      </c>
      <c r="D46" s="16">
        <v>76</v>
      </c>
      <c r="E46" s="16">
        <v>72</v>
      </c>
      <c r="F46" s="16">
        <v>80</v>
      </c>
      <c r="G46" s="16"/>
      <c r="H46" s="66">
        <v>352</v>
      </c>
      <c r="I46" s="9"/>
      <c r="J46" s="9"/>
      <c r="K46" s="9"/>
      <c r="L46" s="8"/>
    </row>
    <row r="47" spans="1:16" x14ac:dyDescent="0.2">
      <c r="A47" s="10" t="s">
        <v>6</v>
      </c>
      <c r="B47" s="20">
        <v>404.23636363636365</v>
      </c>
      <c r="C47" s="15">
        <v>382.24637681159419</v>
      </c>
      <c r="D47" s="15">
        <v>389.89473684210526</v>
      </c>
      <c r="E47" s="15">
        <v>376.91666666666669</v>
      </c>
      <c r="F47" s="15">
        <v>389.1875</v>
      </c>
      <c r="G47" s="15"/>
      <c r="H47" s="64">
        <v>387.82102272727275</v>
      </c>
      <c r="I47" s="9"/>
      <c r="J47" s="9"/>
      <c r="K47" s="9"/>
      <c r="L47" s="8"/>
    </row>
    <row r="48" spans="1:16" x14ac:dyDescent="0.2">
      <c r="A48" s="10" t="s">
        <v>7</v>
      </c>
      <c r="B48" s="58">
        <v>60</v>
      </c>
      <c r="C48" s="43">
        <v>68.115942028985501</v>
      </c>
      <c r="D48" s="58">
        <v>81.578947368421055</v>
      </c>
      <c r="E48" s="58">
        <v>75</v>
      </c>
      <c r="F48" s="43">
        <v>70</v>
      </c>
      <c r="G48" s="46"/>
      <c r="H48" s="85">
        <v>71.306818181818187</v>
      </c>
      <c r="I48" s="9"/>
      <c r="J48" s="55"/>
      <c r="K48" s="9"/>
      <c r="L48" s="8"/>
    </row>
    <row r="49" spans="1:12" x14ac:dyDescent="0.2">
      <c r="A49" s="10" t="s">
        <v>8</v>
      </c>
      <c r="B49" s="47">
        <v>0.11143436023473405</v>
      </c>
      <c r="C49" s="47">
        <v>0.11569039372285175</v>
      </c>
      <c r="D49" s="47">
        <v>7.3308395793132489E-2</v>
      </c>
      <c r="E49" s="47">
        <v>9.2575872344610052E-2</v>
      </c>
      <c r="F49" s="47">
        <v>9.2678747604173592E-2</v>
      </c>
      <c r="G49" s="56"/>
      <c r="H49" s="87">
        <v>9.9711309983642665E-2</v>
      </c>
      <c r="I49" s="9"/>
      <c r="J49" s="9"/>
      <c r="K49" s="9"/>
      <c r="L49" s="8"/>
    </row>
    <row r="50" spans="1:12" x14ac:dyDescent="0.2">
      <c r="A50" s="10" t="s">
        <v>9</v>
      </c>
      <c r="B50" s="46">
        <v>45.045820565433495</v>
      </c>
      <c r="C50" s="46">
        <v>44.222233832466884</v>
      </c>
      <c r="D50" s="46">
        <v>28.582557686080285</v>
      </c>
      <c r="E50" s="46">
        <v>34.893389217889272</v>
      </c>
      <c r="F50" s="46">
        <v>36.069410083199308</v>
      </c>
      <c r="G50" s="46"/>
      <c r="H50" s="85">
        <v>38.670142215332419</v>
      </c>
      <c r="I50" s="9"/>
      <c r="J50" s="9"/>
      <c r="K50" s="9"/>
      <c r="L50" s="8"/>
    </row>
    <row r="51" spans="1:12" x14ac:dyDescent="0.2">
      <c r="A51" s="11" t="s">
        <v>10</v>
      </c>
      <c r="B51" s="46">
        <v>99.236363636363649</v>
      </c>
      <c r="C51" s="46">
        <v>77.246376811594189</v>
      </c>
      <c r="D51" s="46">
        <v>84.89473684210526</v>
      </c>
      <c r="E51" s="46">
        <v>71.916666666666686</v>
      </c>
      <c r="F51" s="46">
        <v>84.1875</v>
      </c>
      <c r="G51" s="46"/>
      <c r="H51" s="85">
        <v>82.821022727272748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0.32536512667660211</v>
      </c>
      <c r="C52" s="88">
        <v>0.2532668092183416</v>
      </c>
      <c r="D52" s="88">
        <v>0.27834339948231235</v>
      </c>
      <c r="E52" s="89">
        <v>0.23579234972677601</v>
      </c>
      <c r="F52" s="89">
        <v>0.27602459016393444</v>
      </c>
      <c r="G52" s="88"/>
      <c r="H52" s="90">
        <v>0.27154433681073031</v>
      </c>
      <c r="I52" s="9"/>
      <c r="J52" s="9"/>
      <c r="K52" s="9"/>
      <c r="L52" s="8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417" t="s">
        <v>18</v>
      </c>
      <c r="C4" s="418"/>
      <c r="D4" s="418"/>
      <c r="E4" s="418"/>
      <c r="F4" s="418"/>
      <c r="G4" s="418"/>
      <c r="H4" s="418"/>
      <c r="I4" s="418"/>
      <c r="J4" s="419"/>
      <c r="K4" s="417" t="s">
        <v>21</v>
      </c>
      <c r="L4" s="418"/>
      <c r="M4" s="418"/>
      <c r="N4" s="418"/>
      <c r="O4" s="418"/>
      <c r="P4" s="418"/>
      <c r="Q4" s="418"/>
      <c r="R4" s="418"/>
      <c r="S4" s="418"/>
      <c r="T4" s="418"/>
      <c r="U4" s="418"/>
      <c r="V4" s="418"/>
      <c r="W4" s="419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335</v>
      </c>
      <c r="C7" s="26">
        <v>335</v>
      </c>
      <c r="D7" s="26">
        <v>335</v>
      </c>
      <c r="E7" s="26">
        <v>335</v>
      </c>
      <c r="F7" s="26">
        <v>335</v>
      </c>
      <c r="G7" s="26">
        <v>335</v>
      </c>
      <c r="H7" s="26">
        <v>335</v>
      </c>
      <c r="I7" s="26">
        <v>335</v>
      </c>
      <c r="J7" s="136">
        <v>335</v>
      </c>
      <c r="K7" s="72">
        <v>335</v>
      </c>
      <c r="L7" s="26">
        <v>335</v>
      </c>
      <c r="M7" s="26">
        <v>335</v>
      </c>
      <c r="N7" s="26">
        <v>335</v>
      </c>
      <c r="O7" s="26">
        <v>335</v>
      </c>
      <c r="P7" s="26">
        <v>335</v>
      </c>
      <c r="Q7" s="26">
        <v>335</v>
      </c>
      <c r="R7" s="26">
        <v>335</v>
      </c>
      <c r="S7" s="136">
        <v>335</v>
      </c>
      <c r="T7" s="136">
        <v>335</v>
      </c>
      <c r="U7" s="136">
        <v>335</v>
      </c>
      <c r="V7" s="136">
        <v>335</v>
      </c>
      <c r="W7" s="136">
        <v>335</v>
      </c>
      <c r="X7" s="151">
        <v>335</v>
      </c>
      <c r="Y7" s="26">
        <v>335</v>
      </c>
      <c r="Z7" s="165">
        <v>335</v>
      </c>
    </row>
    <row r="8" spans="1:29" x14ac:dyDescent="0.2">
      <c r="A8" s="69" t="s">
        <v>4</v>
      </c>
      <c r="B8" s="73">
        <v>5630</v>
      </c>
      <c r="C8" s="16">
        <v>9880</v>
      </c>
      <c r="D8" s="16">
        <v>15980</v>
      </c>
      <c r="E8" s="16">
        <v>16060</v>
      </c>
      <c r="F8" s="16">
        <v>19200</v>
      </c>
      <c r="G8" s="16">
        <v>12940</v>
      </c>
      <c r="H8" s="16">
        <v>12740</v>
      </c>
      <c r="I8" s="16">
        <v>21480</v>
      </c>
      <c r="J8" s="66">
        <v>15360</v>
      </c>
      <c r="K8" s="152">
        <v>8850</v>
      </c>
      <c r="L8" s="16">
        <v>11980</v>
      </c>
      <c r="M8" s="16">
        <v>20520</v>
      </c>
      <c r="N8" s="16">
        <v>19980</v>
      </c>
      <c r="O8" s="29">
        <v>19840</v>
      </c>
      <c r="P8" s="40">
        <v>19230</v>
      </c>
      <c r="Q8" s="34">
        <v>17860</v>
      </c>
      <c r="R8" s="34">
        <v>18950</v>
      </c>
      <c r="S8" s="161">
        <v>16450</v>
      </c>
      <c r="T8" s="161">
        <v>20440</v>
      </c>
      <c r="U8" s="161">
        <v>14540</v>
      </c>
      <c r="V8" s="161">
        <v>16880</v>
      </c>
      <c r="W8" s="140">
        <v>15010</v>
      </c>
      <c r="X8" s="144">
        <v>129270</v>
      </c>
      <c r="Y8" s="23">
        <v>220530</v>
      </c>
      <c r="Z8" s="106">
        <v>349800</v>
      </c>
    </row>
    <row r="9" spans="1:29" x14ac:dyDescent="0.2">
      <c r="A9" s="69" t="s">
        <v>5</v>
      </c>
      <c r="B9" s="73">
        <v>18</v>
      </c>
      <c r="C9" s="16">
        <v>30</v>
      </c>
      <c r="D9" s="16">
        <v>48</v>
      </c>
      <c r="E9" s="16">
        <v>48</v>
      </c>
      <c r="F9" s="16">
        <v>55</v>
      </c>
      <c r="G9" s="16">
        <v>36</v>
      </c>
      <c r="H9" s="16">
        <v>37</v>
      </c>
      <c r="I9" s="16">
        <v>61</v>
      </c>
      <c r="J9" s="66">
        <v>43</v>
      </c>
      <c r="K9" s="152">
        <v>30</v>
      </c>
      <c r="L9" s="16">
        <v>39</v>
      </c>
      <c r="M9" s="16">
        <v>64</v>
      </c>
      <c r="N9" s="16">
        <v>65</v>
      </c>
      <c r="O9" s="29">
        <v>64</v>
      </c>
      <c r="P9" s="61">
        <v>61</v>
      </c>
      <c r="Q9" s="62">
        <v>55</v>
      </c>
      <c r="R9" s="62">
        <v>60</v>
      </c>
      <c r="S9" s="162">
        <v>49</v>
      </c>
      <c r="T9" s="162">
        <v>62</v>
      </c>
      <c r="U9" s="162">
        <v>42</v>
      </c>
      <c r="V9" s="162">
        <v>49</v>
      </c>
      <c r="W9" s="140">
        <v>43</v>
      </c>
      <c r="X9" s="144">
        <v>376</v>
      </c>
      <c r="Y9" s="23">
        <v>683</v>
      </c>
      <c r="Z9" s="106">
        <v>1059</v>
      </c>
    </row>
    <row r="10" spans="1:29" x14ac:dyDescent="0.2">
      <c r="A10" s="69" t="s">
        <v>6</v>
      </c>
      <c r="B10" s="63">
        <v>312.77777777777777</v>
      </c>
      <c r="C10" s="15">
        <v>329.33333333333331</v>
      </c>
      <c r="D10" s="15">
        <v>332.91666666666669</v>
      </c>
      <c r="E10" s="15">
        <v>334.58333333333331</v>
      </c>
      <c r="F10" s="15">
        <v>349.09090909090907</v>
      </c>
      <c r="G10" s="15">
        <v>359.44444444444446</v>
      </c>
      <c r="H10" s="15">
        <v>344.32432432432432</v>
      </c>
      <c r="I10" s="15">
        <v>352.13114754098359</v>
      </c>
      <c r="J10" s="64">
        <v>357.2093023255814</v>
      </c>
      <c r="K10" s="153">
        <v>295</v>
      </c>
      <c r="L10" s="15">
        <v>307.17948717948718</v>
      </c>
      <c r="M10" s="15">
        <v>320.625</v>
      </c>
      <c r="N10" s="15">
        <v>307.38461538461536</v>
      </c>
      <c r="O10" s="27">
        <v>310</v>
      </c>
      <c r="P10" s="35">
        <v>315.24590163934425</v>
      </c>
      <c r="Q10" s="36">
        <v>324.72727272727275</v>
      </c>
      <c r="R10" s="36">
        <v>315.83333333333331</v>
      </c>
      <c r="S10" s="78">
        <v>335.71428571428572</v>
      </c>
      <c r="T10" s="78">
        <v>329.67741935483872</v>
      </c>
      <c r="U10" s="78">
        <v>346.1904761904762</v>
      </c>
      <c r="V10" s="78">
        <v>344.48979591836735</v>
      </c>
      <c r="W10" s="141">
        <v>349.06976744186045</v>
      </c>
      <c r="X10" s="145">
        <v>343.80319148936172</v>
      </c>
      <c r="Y10" s="166">
        <v>322.88433382137629</v>
      </c>
      <c r="Z10" s="107">
        <v>330.3116147308782</v>
      </c>
    </row>
    <row r="11" spans="1:29" x14ac:dyDescent="0.2">
      <c r="A11" s="69" t="s">
        <v>7</v>
      </c>
      <c r="B11" s="63">
        <v>66.666666666666671</v>
      </c>
      <c r="C11" s="15">
        <v>86.666666666666671</v>
      </c>
      <c r="D11" s="15">
        <v>79.166666666666671</v>
      </c>
      <c r="E11" s="15">
        <v>83.333333333333329</v>
      </c>
      <c r="F11" s="15">
        <v>89.090909090909093</v>
      </c>
      <c r="G11" s="15">
        <v>86.111111111111114</v>
      </c>
      <c r="H11" s="15">
        <v>94.594594594594597</v>
      </c>
      <c r="I11" s="15">
        <v>91.803278688524586</v>
      </c>
      <c r="J11" s="64">
        <v>90.697674418604649</v>
      </c>
      <c r="K11" s="153">
        <v>56.666666666666664</v>
      </c>
      <c r="L11" s="15">
        <v>89.743589743589737</v>
      </c>
      <c r="M11" s="15">
        <v>81.25</v>
      </c>
      <c r="N11" s="15">
        <v>78.461538461538467</v>
      </c>
      <c r="O11" s="27">
        <v>82.8125</v>
      </c>
      <c r="P11" s="35">
        <v>62.295081967213115</v>
      </c>
      <c r="Q11" s="36">
        <v>54.545454545454547</v>
      </c>
      <c r="R11" s="36">
        <v>68.333333333333329</v>
      </c>
      <c r="S11" s="78">
        <v>65.306122448979593</v>
      </c>
      <c r="T11" s="78">
        <v>83.870967741935488</v>
      </c>
      <c r="U11" s="78">
        <v>83.333333333333329</v>
      </c>
      <c r="V11" s="78">
        <v>57.142857142857146</v>
      </c>
      <c r="W11" s="141">
        <v>67.441860465116278</v>
      </c>
      <c r="X11" s="145">
        <v>80.585106382978722</v>
      </c>
      <c r="Y11" s="166">
        <v>63.103953147877014</v>
      </c>
      <c r="Z11" s="107">
        <v>71.199244570349393</v>
      </c>
    </row>
    <row r="12" spans="1:29" x14ac:dyDescent="0.2">
      <c r="A12" s="69" t="s">
        <v>8</v>
      </c>
      <c r="B12" s="74">
        <v>0.10805656251691007</v>
      </c>
      <c r="C12" s="19">
        <v>6.8317963686988337E-2</v>
      </c>
      <c r="D12" s="14">
        <v>8.361162500695446E-2</v>
      </c>
      <c r="E12" s="14">
        <v>6.6260451279816265E-2</v>
      </c>
      <c r="F12" s="14">
        <v>7.2524989706614293E-2</v>
      </c>
      <c r="G12" s="19">
        <v>6.1143865362759016E-2</v>
      </c>
      <c r="H12" s="14">
        <v>5.2969647782740562E-2</v>
      </c>
      <c r="I12" s="19">
        <v>5.9992676759487891E-2</v>
      </c>
      <c r="J12" s="160">
        <v>6.107312187270026E-2</v>
      </c>
      <c r="K12" s="154">
        <v>0.12462718510679521</v>
      </c>
      <c r="L12" s="14">
        <v>6.0320039282603044E-2</v>
      </c>
      <c r="M12" s="19">
        <v>8.5924899963096255E-2</v>
      </c>
      <c r="N12" s="19">
        <v>8.3143362480901595E-2</v>
      </c>
      <c r="O12" s="28">
        <v>7.9426272595129882E-2</v>
      </c>
      <c r="P12" s="14">
        <v>0.10967631965178813</v>
      </c>
      <c r="Q12" s="37">
        <v>0.10370290618401103</v>
      </c>
      <c r="R12" s="37">
        <v>8.5603687488757157E-2</v>
      </c>
      <c r="S12" s="79">
        <v>9.5151828829778282E-2</v>
      </c>
      <c r="T12" s="79">
        <v>8.5441532272862303E-2</v>
      </c>
      <c r="U12" s="79">
        <v>7.4570212756146864E-2</v>
      </c>
      <c r="V12" s="79">
        <v>9.8669013491572574E-2</v>
      </c>
      <c r="W12" s="142">
        <v>0.1066205833487663</v>
      </c>
      <c r="X12" s="146">
        <v>7.7197909243017337E-2</v>
      </c>
      <c r="Y12" s="167">
        <v>0.10321770691457824</v>
      </c>
      <c r="Z12" s="108">
        <v>9.8875791306228367E-2</v>
      </c>
    </row>
    <row r="13" spans="1:29" x14ac:dyDescent="0.2">
      <c r="A13" s="69" t="s">
        <v>9</v>
      </c>
      <c r="B13" s="63">
        <v>33.797691498344648</v>
      </c>
      <c r="C13" s="15">
        <v>22.499382707581493</v>
      </c>
      <c r="D13" s="15">
        <v>27.835703491898592</v>
      </c>
      <c r="E13" s="15">
        <v>22.16964265737186</v>
      </c>
      <c r="F13" s="15">
        <v>25.317814588490805</v>
      </c>
      <c r="G13" s="15">
        <v>21.977822716502825</v>
      </c>
      <c r="H13" s="15">
        <v>18.238738182489588</v>
      </c>
      <c r="I13" s="15">
        <v>21.125290111373769</v>
      </c>
      <c r="J13" s="64">
        <v>21.815887254992465</v>
      </c>
      <c r="K13" s="153">
        <v>36.765019606504588</v>
      </c>
      <c r="L13" s="15">
        <v>18.529078733476524</v>
      </c>
      <c r="M13" s="15">
        <v>27.549671050667737</v>
      </c>
      <c r="N13" s="15">
        <v>25.556990497975598</v>
      </c>
      <c r="O13" s="27">
        <v>24.622144504490262</v>
      </c>
      <c r="P13" s="35">
        <v>34.575010277112881</v>
      </c>
      <c r="Q13" s="36">
        <v>33.675161899026129</v>
      </c>
      <c r="R13" s="36">
        <v>27.036497965199136</v>
      </c>
      <c r="S13" s="78">
        <v>31.943828249996997</v>
      </c>
      <c r="T13" s="78">
        <v>28.168143865440413</v>
      </c>
      <c r="U13" s="78">
        <v>25.815497463675605</v>
      </c>
      <c r="V13" s="78">
        <v>33.990468321178469</v>
      </c>
      <c r="W13" s="141">
        <v>37.218022234069352</v>
      </c>
      <c r="X13" s="145">
        <v>26.540887574055457</v>
      </c>
      <c r="Y13" s="166">
        <v>33.327380535683659</v>
      </c>
      <c r="Z13" s="107">
        <v>32.65982228415362</v>
      </c>
    </row>
    <row r="14" spans="1:29" x14ac:dyDescent="0.2">
      <c r="A14" s="70" t="s">
        <v>10</v>
      </c>
      <c r="B14" s="137">
        <v>-22.222222222222229</v>
      </c>
      <c r="C14" s="133">
        <v>-5.6666666666666856</v>
      </c>
      <c r="D14" s="133">
        <v>-2.0833333333333144</v>
      </c>
      <c r="E14" s="15">
        <v>-0.41666666666668561</v>
      </c>
      <c r="F14" s="15">
        <v>14.090909090909065</v>
      </c>
      <c r="G14" s="15">
        <v>24.444444444444457</v>
      </c>
      <c r="H14" s="15">
        <v>9.3243243243243228</v>
      </c>
      <c r="I14" s="15">
        <v>17.131147540983591</v>
      </c>
      <c r="J14" s="64">
        <v>22.209302325581405</v>
      </c>
      <c r="K14" s="153">
        <v>-40</v>
      </c>
      <c r="L14" s="15">
        <v>-27.820512820512818</v>
      </c>
      <c r="M14" s="15">
        <v>-14.375</v>
      </c>
      <c r="N14" s="15">
        <v>-27.615384615384642</v>
      </c>
      <c r="O14" s="38">
        <v>-25</v>
      </c>
      <c r="P14" s="39">
        <v>-19.754098360655746</v>
      </c>
      <c r="Q14" s="36">
        <v>-10.272727272727252</v>
      </c>
      <c r="R14" s="36">
        <v>-19.166666666666686</v>
      </c>
      <c r="S14" s="78">
        <v>0.71428571428572241</v>
      </c>
      <c r="T14" s="78">
        <v>-5.3225806451612812</v>
      </c>
      <c r="U14" s="78">
        <v>11.190476190476204</v>
      </c>
      <c r="V14" s="78">
        <v>9.4897959183673493</v>
      </c>
      <c r="W14" s="141">
        <v>14.069767441860449</v>
      </c>
      <c r="X14" s="145">
        <v>8.8031914893617227</v>
      </c>
      <c r="Y14" s="166">
        <v>-12.115666178623712</v>
      </c>
      <c r="Z14" s="107">
        <v>-4.6883852691217953</v>
      </c>
    </row>
    <row r="15" spans="1:29" ht="13.5" thickBot="1" x14ac:dyDescent="0.25">
      <c r="A15" s="71" t="s">
        <v>1</v>
      </c>
      <c r="B15" s="75">
        <v>-6.6334991708126054E-2</v>
      </c>
      <c r="C15" s="31">
        <v>-1.6915422885572195E-2</v>
      </c>
      <c r="D15" s="31">
        <v>-6.218905472636759E-3</v>
      </c>
      <c r="E15" s="31">
        <v>-1.2437810945274198E-3</v>
      </c>
      <c r="F15" s="13">
        <v>4.2062415196743475E-2</v>
      </c>
      <c r="G15" s="13">
        <v>7.2968490878938683E-2</v>
      </c>
      <c r="H15" s="31">
        <v>2.7833803953206934E-2</v>
      </c>
      <c r="I15" s="31">
        <v>5.1137753853682362E-2</v>
      </c>
      <c r="J15" s="76">
        <v>6.62964248524818E-2</v>
      </c>
      <c r="K15" s="155">
        <v>-0.11940298507462686</v>
      </c>
      <c r="L15" s="13">
        <v>-8.3046306926903929E-2</v>
      </c>
      <c r="M15" s="13">
        <v>-4.2910447761194029E-2</v>
      </c>
      <c r="N15" s="31">
        <v>-8.243398392652132E-2</v>
      </c>
      <c r="O15" s="31">
        <v>-7.4626865671641784E-2</v>
      </c>
      <c r="P15" s="31">
        <v>-5.8967457793002227E-2</v>
      </c>
      <c r="Q15" s="31">
        <v>-3.066485753052911E-2</v>
      </c>
      <c r="R15" s="31">
        <v>-5.7213930348258765E-2</v>
      </c>
      <c r="S15" s="163">
        <v>2.1321961620469326E-3</v>
      </c>
      <c r="T15" s="163">
        <v>-1.5888300433317258E-2</v>
      </c>
      <c r="U15" s="163">
        <v>3.3404406538734936E-2</v>
      </c>
      <c r="V15" s="163">
        <v>2.8327749010051789E-2</v>
      </c>
      <c r="W15" s="143">
        <v>4.1999305796598357E-2</v>
      </c>
      <c r="X15" s="164">
        <v>2.6278183550333501E-2</v>
      </c>
      <c r="Y15" s="168">
        <v>-3.6166167697384219E-2</v>
      </c>
      <c r="Z15" s="169">
        <v>-1.3995179907826255E-2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417" t="s">
        <v>23</v>
      </c>
      <c r="C17" s="418"/>
      <c r="D17" s="418"/>
      <c r="E17" s="418"/>
      <c r="F17" s="419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490</v>
      </c>
      <c r="C20" s="110">
        <v>490</v>
      </c>
      <c r="D20" s="110">
        <v>490</v>
      </c>
      <c r="E20" s="110">
        <v>490</v>
      </c>
      <c r="F20" s="110">
        <v>490</v>
      </c>
      <c r="G20" s="111">
        <v>490</v>
      </c>
    </row>
    <row r="21" spans="1:24" x14ac:dyDescent="0.2">
      <c r="A21" s="69" t="s">
        <v>4</v>
      </c>
      <c r="B21" s="91">
        <v>47850</v>
      </c>
      <c r="C21" s="92">
        <v>42130</v>
      </c>
      <c r="D21" s="92">
        <v>44050</v>
      </c>
      <c r="E21" s="92">
        <v>43030</v>
      </c>
      <c r="F21" s="92">
        <v>41020</v>
      </c>
      <c r="G21" s="106">
        <v>218080</v>
      </c>
    </row>
    <row r="22" spans="1:24" x14ac:dyDescent="0.2">
      <c r="A22" s="69" t="s">
        <v>5</v>
      </c>
      <c r="B22" s="91">
        <v>71</v>
      </c>
      <c r="C22" s="92">
        <v>65</v>
      </c>
      <c r="D22" s="92">
        <v>66</v>
      </c>
      <c r="E22" s="92">
        <v>64</v>
      </c>
      <c r="F22" s="92">
        <v>64</v>
      </c>
      <c r="G22" s="106">
        <v>330</v>
      </c>
    </row>
    <row r="23" spans="1:24" x14ac:dyDescent="0.2">
      <c r="A23" s="69" t="s">
        <v>6</v>
      </c>
      <c r="B23" s="93">
        <v>673.94366197183103</v>
      </c>
      <c r="C23" s="94">
        <v>648.15384615384619</v>
      </c>
      <c r="D23" s="94">
        <v>667.42424242424238</v>
      </c>
      <c r="E23" s="94">
        <v>672.34375</v>
      </c>
      <c r="F23" s="94">
        <v>640.9375</v>
      </c>
      <c r="G23" s="107">
        <v>660.84848484848487</v>
      </c>
    </row>
    <row r="24" spans="1:24" x14ac:dyDescent="0.2">
      <c r="A24" s="69" t="s">
        <v>7</v>
      </c>
      <c r="B24" s="93">
        <v>67.605633802816897</v>
      </c>
      <c r="C24" s="94">
        <v>76.92307692307692</v>
      </c>
      <c r="D24" s="94">
        <v>69.696969696969703</v>
      </c>
      <c r="E24" s="94">
        <v>54.6875</v>
      </c>
      <c r="F24" s="94">
        <v>79.6875</v>
      </c>
      <c r="G24" s="107">
        <v>71.212121212121218</v>
      </c>
    </row>
    <row r="25" spans="1:24" x14ac:dyDescent="0.2">
      <c r="A25" s="69" t="s">
        <v>8</v>
      </c>
      <c r="B25" s="95">
        <v>9.1788584909247975E-2</v>
      </c>
      <c r="C25" s="96">
        <v>9.0039464143705297E-2</v>
      </c>
      <c r="D25" s="97">
        <v>8.7920385369844908E-2</v>
      </c>
      <c r="E25" s="97">
        <v>0.11603777007290389</v>
      </c>
      <c r="F25" s="97">
        <v>7.8821662703084494E-2</v>
      </c>
      <c r="G25" s="108">
        <v>9.6157887309956044E-2</v>
      </c>
    </row>
    <row r="26" spans="1:24" x14ac:dyDescent="0.2">
      <c r="A26" s="69" t="s">
        <v>9</v>
      </c>
      <c r="B26" s="93">
        <v>61.860335040950929</v>
      </c>
      <c r="C26" s="94">
        <v>58.35942499037391</v>
      </c>
      <c r="D26" s="94">
        <v>58.680196599116179</v>
      </c>
      <c r="E26" s="94">
        <v>78.017269472453975</v>
      </c>
      <c r="F26" s="94">
        <v>50.519759438758214</v>
      </c>
      <c r="G26" s="107">
        <v>63.545794135015804</v>
      </c>
    </row>
    <row r="27" spans="1:24" x14ac:dyDescent="0.2">
      <c r="A27" s="70" t="s">
        <v>10</v>
      </c>
      <c r="B27" s="98">
        <v>183.94366197183103</v>
      </c>
      <c r="C27" s="99">
        <v>158.15384615384619</v>
      </c>
      <c r="D27" s="100">
        <v>177.42424242424238</v>
      </c>
      <c r="E27" s="101">
        <v>182.34375</v>
      </c>
      <c r="F27" s="94">
        <v>150.9375</v>
      </c>
      <c r="G27" s="107">
        <v>170.84848484848487</v>
      </c>
    </row>
    <row r="28" spans="1:24" ht="13.5" thickBot="1" x14ac:dyDescent="0.25">
      <c r="A28" s="71" t="s">
        <v>1</v>
      </c>
      <c r="B28" s="102">
        <v>0.37539522851394086</v>
      </c>
      <c r="C28" s="103">
        <v>0.32276295133437999</v>
      </c>
      <c r="D28" s="104">
        <v>0.36209029066171916</v>
      </c>
      <c r="E28" s="104">
        <v>0.37213010204081631</v>
      </c>
      <c r="F28" s="105">
        <v>0.3080357142857143</v>
      </c>
      <c r="G28" s="109">
        <v>0.34867037724180588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370</v>
      </c>
      <c r="C32" s="84">
        <v>370</v>
      </c>
      <c r="D32" s="84">
        <v>370</v>
      </c>
      <c r="E32" s="84">
        <v>370</v>
      </c>
      <c r="F32" s="84">
        <v>370</v>
      </c>
      <c r="G32" s="178">
        <v>370</v>
      </c>
      <c r="H32" s="84">
        <v>370</v>
      </c>
      <c r="I32" s="147">
        <v>370</v>
      </c>
      <c r="J32" s="9"/>
      <c r="K32" s="9"/>
      <c r="L32" s="9"/>
      <c r="M32" s="8"/>
    </row>
    <row r="33" spans="1:16" x14ac:dyDescent="0.2">
      <c r="A33" s="10" t="s">
        <v>4</v>
      </c>
      <c r="B33" s="16">
        <v>16200</v>
      </c>
      <c r="C33" s="17">
        <v>10600</v>
      </c>
      <c r="D33" s="16">
        <v>17700</v>
      </c>
      <c r="E33" s="16">
        <v>14060</v>
      </c>
      <c r="F33" s="16">
        <v>22830</v>
      </c>
      <c r="G33" s="171">
        <v>24340</v>
      </c>
      <c r="H33" s="21">
        <v>19520</v>
      </c>
      <c r="I33" s="66">
        <v>125250</v>
      </c>
      <c r="J33" s="9"/>
      <c r="K33" s="9"/>
      <c r="L33" s="9"/>
      <c r="M33" s="8"/>
    </row>
    <row r="34" spans="1:16" x14ac:dyDescent="0.2">
      <c r="A34" s="10" t="s">
        <v>5</v>
      </c>
      <c r="B34" s="16">
        <v>45</v>
      </c>
      <c r="C34" s="17">
        <v>30</v>
      </c>
      <c r="D34" s="16">
        <v>50</v>
      </c>
      <c r="E34" s="16">
        <v>38</v>
      </c>
      <c r="F34" s="16">
        <v>60</v>
      </c>
      <c r="G34" s="171">
        <v>63</v>
      </c>
      <c r="H34" s="21">
        <v>46</v>
      </c>
      <c r="I34" s="66">
        <v>332</v>
      </c>
      <c r="J34" s="9"/>
      <c r="K34" s="9"/>
      <c r="L34" s="9"/>
      <c r="M34" s="8"/>
    </row>
    <row r="35" spans="1:16" x14ac:dyDescent="0.2">
      <c r="A35" s="10" t="s">
        <v>6</v>
      </c>
      <c r="B35" s="20">
        <v>360</v>
      </c>
      <c r="C35" s="18">
        <v>353.33333333333331</v>
      </c>
      <c r="D35" s="15">
        <v>354</v>
      </c>
      <c r="E35" s="15">
        <v>370</v>
      </c>
      <c r="F35" s="15">
        <v>380.5</v>
      </c>
      <c r="G35" s="172">
        <v>386.34920634920633</v>
      </c>
      <c r="H35" s="22">
        <v>424.3478260869565</v>
      </c>
      <c r="I35" s="148">
        <v>377.25903614457832</v>
      </c>
      <c r="J35" s="9"/>
      <c r="K35" s="9"/>
      <c r="L35" s="9"/>
      <c r="M35" s="8"/>
    </row>
    <row r="36" spans="1:16" x14ac:dyDescent="0.2">
      <c r="A36" s="10" t="s">
        <v>7</v>
      </c>
      <c r="B36" s="58">
        <v>55.555555555555557</v>
      </c>
      <c r="C36" s="44">
        <v>83.333333333333329</v>
      </c>
      <c r="D36" s="58">
        <v>76</v>
      </c>
      <c r="E36" s="58">
        <v>86.84210526315789</v>
      </c>
      <c r="F36" s="43">
        <v>81.666666666666671</v>
      </c>
      <c r="G36" s="173">
        <v>74.603174603174608</v>
      </c>
      <c r="H36" s="45">
        <v>73.913043478260875</v>
      </c>
      <c r="I36" s="149">
        <v>71.98795180722891</v>
      </c>
      <c r="J36" s="9"/>
      <c r="K36" s="55"/>
      <c r="L36" s="9"/>
      <c r="M36" s="8"/>
    </row>
    <row r="37" spans="1:16" x14ac:dyDescent="0.2">
      <c r="A37" s="10" t="s">
        <v>8</v>
      </c>
      <c r="B37" s="47">
        <v>9.8861835666956582E-2</v>
      </c>
      <c r="C37" s="48">
        <v>7.6409270684213271E-2</v>
      </c>
      <c r="D37" s="47">
        <v>7.3228708456585995E-2</v>
      </c>
      <c r="E37" s="47">
        <v>7.3101935462472817E-2</v>
      </c>
      <c r="F37" s="47">
        <v>6.8099103981474521E-2</v>
      </c>
      <c r="G37" s="174">
        <v>9.0289034204944399E-2</v>
      </c>
      <c r="H37" s="49">
        <v>8.0088615761732582E-2</v>
      </c>
      <c r="I37" s="150">
        <v>0.10055808192743633</v>
      </c>
      <c r="J37" s="9"/>
      <c r="K37" s="9"/>
      <c r="L37" s="9"/>
      <c r="M37" s="8"/>
    </row>
    <row r="38" spans="1:16" x14ac:dyDescent="0.2">
      <c r="A38" s="10" t="s">
        <v>9</v>
      </c>
      <c r="B38" s="46">
        <v>35.590260840104371</v>
      </c>
      <c r="C38" s="50">
        <v>26.997942308422019</v>
      </c>
      <c r="D38" s="46">
        <v>25.922962793631442</v>
      </c>
      <c r="E38" s="46">
        <v>27.047716121114942</v>
      </c>
      <c r="F38" s="46">
        <v>25.911709064951054</v>
      </c>
      <c r="G38" s="175">
        <v>34.883096707116614</v>
      </c>
      <c r="H38" s="45">
        <v>33.985429992804782</v>
      </c>
      <c r="I38" s="85">
        <v>37.936445064492169</v>
      </c>
      <c r="J38" s="9"/>
      <c r="K38" s="9"/>
      <c r="L38" s="9"/>
      <c r="M38" s="8"/>
    </row>
    <row r="39" spans="1:16" x14ac:dyDescent="0.2">
      <c r="A39" s="11" t="s">
        <v>10</v>
      </c>
      <c r="B39" s="41">
        <v>-10</v>
      </c>
      <c r="C39" s="42">
        <v>-16.666666666666686</v>
      </c>
      <c r="D39" s="41">
        <v>-16</v>
      </c>
      <c r="E39" s="41">
        <v>0</v>
      </c>
      <c r="F39" s="46">
        <v>10.5</v>
      </c>
      <c r="G39" s="176">
        <v>16.349206349206327</v>
      </c>
      <c r="H39" s="45">
        <v>54.347826086956502</v>
      </c>
      <c r="I39" s="85">
        <v>7.2590361445783174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-2.7027027027027029E-2</v>
      </c>
      <c r="C40" s="52">
        <v>-4.5045045045045098E-2</v>
      </c>
      <c r="D40" s="51">
        <v>-4.3243243243243246E-2</v>
      </c>
      <c r="E40" s="53">
        <v>0</v>
      </c>
      <c r="F40" s="53">
        <v>2.837837837837838E-2</v>
      </c>
      <c r="G40" s="177">
        <v>4.4187044187044125E-2</v>
      </c>
      <c r="H40" s="59">
        <v>0.14688601645123378</v>
      </c>
      <c r="I40" s="86">
        <v>1.9619016606968426E-2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500</v>
      </c>
      <c r="C44" s="84">
        <v>500</v>
      </c>
      <c r="D44" s="84">
        <v>500</v>
      </c>
      <c r="E44" s="84">
        <v>500</v>
      </c>
      <c r="F44" s="84">
        <v>500</v>
      </c>
      <c r="G44" s="84"/>
      <c r="H44" s="84">
        <v>500</v>
      </c>
      <c r="I44" s="9"/>
      <c r="J44" s="9"/>
      <c r="K44" s="9"/>
      <c r="L44" s="8"/>
    </row>
    <row r="45" spans="1:16" x14ac:dyDescent="0.2">
      <c r="A45" s="10" t="s">
        <v>4</v>
      </c>
      <c r="B45" s="16">
        <v>46810</v>
      </c>
      <c r="C45" s="16">
        <v>47350</v>
      </c>
      <c r="D45" s="16">
        <v>58180</v>
      </c>
      <c r="E45" s="16">
        <v>55710</v>
      </c>
      <c r="F45" s="16">
        <v>58110</v>
      </c>
      <c r="G45" s="16"/>
      <c r="H45" s="16">
        <v>266160</v>
      </c>
      <c r="I45" s="9"/>
      <c r="J45" s="9"/>
      <c r="K45" s="9"/>
      <c r="L45" s="8"/>
    </row>
    <row r="46" spans="1:16" x14ac:dyDescent="0.2">
      <c r="A46" s="10" t="s">
        <v>5</v>
      </c>
      <c r="B46" s="16">
        <v>65</v>
      </c>
      <c r="C46" s="16">
        <v>70</v>
      </c>
      <c r="D46" s="16">
        <v>83</v>
      </c>
      <c r="E46" s="16">
        <v>82</v>
      </c>
      <c r="F46" s="16">
        <v>87</v>
      </c>
      <c r="G46" s="16"/>
      <c r="H46" s="16">
        <v>387</v>
      </c>
      <c r="I46" s="9"/>
      <c r="J46" s="9"/>
      <c r="K46" s="9"/>
      <c r="L46" s="8"/>
    </row>
    <row r="47" spans="1:16" x14ac:dyDescent="0.2">
      <c r="A47" s="10" t="s">
        <v>6</v>
      </c>
      <c r="B47" s="20">
        <v>720.15384615384619</v>
      </c>
      <c r="C47" s="15">
        <v>676.42857142857144</v>
      </c>
      <c r="D47" s="15">
        <v>700.96385542168673</v>
      </c>
      <c r="E47" s="15">
        <v>679.39024390243901</v>
      </c>
      <c r="F47" s="15">
        <v>667.93103448275861</v>
      </c>
      <c r="G47" s="15"/>
      <c r="H47" s="15">
        <v>687.75193798449618</v>
      </c>
      <c r="I47" s="9"/>
      <c r="J47" s="9"/>
      <c r="K47" s="9"/>
      <c r="L47" s="8"/>
    </row>
    <row r="48" spans="1:16" x14ac:dyDescent="0.2">
      <c r="A48" s="10" t="s">
        <v>7</v>
      </c>
      <c r="B48" s="58">
        <v>72.307692307692307</v>
      </c>
      <c r="C48" s="43">
        <v>58.571428571428569</v>
      </c>
      <c r="D48" s="58">
        <v>61.445783132530117</v>
      </c>
      <c r="E48" s="58">
        <v>68.292682926829272</v>
      </c>
      <c r="F48" s="43">
        <v>65.517241379310349</v>
      </c>
      <c r="G48" s="46"/>
      <c r="H48" s="46">
        <v>64.857881136950908</v>
      </c>
      <c r="I48" s="9"/>
      <c r="J48" s="55"/>
      <c r="K48" s="9"/>
      <c r="L48" s="8"/>
    </row>
    <row r="49" spans="1:12" x14ac:dyDescent="0.2">
      <c r="A49" s="10" t="s">
        <v>8</v>
      </c>
      <c r="B49" s="47">
        <v>9.5941796952253411E-2</v>
      </c>
      <c r="C49" s="47">
        <v>0.11328012548237457</v>
      </c>
      <c r="D49" s="47">
        <v>0.10800462522772566</v>
      </c>
      <c r="E49" s="47">
        <v>9.4816798445507916E-2</v>
      </c>
      <c r="F49" s="47">
        <v>0.10368006446075125</v>
      </c>
      <c r="G49" s="56"/>
      <c r="H49" s="56">
        <v>0.10675417178470843</v>
      </c>
      <c r="I49" s="9"/>
      <c r="J49" s="9"/>
      <c r="K49" s="9"/>
      <c r="L49" s="8"/>
    </row>
    <row r="50" spans="1:12" x14ac:dyDescent="0.2">
      <c r="A50" s="10" t="s">
        <v>9</v>
      </c>
      <c r="B50" s="46">
        <v>69.092854082076656</v>
      </c>
      <c r="C50" s="46">
        <v>76.625913451291936</v>
      </c>
      <c r="D50" s="46">
        <v>75.707338503000955</v>
      </c>
      <c r="E50" s="46">
        <v>64.417607821942028</v>
      </c>
      <c r="F50" s="46">
        <v>69.251132710508671</v>
      </c>
      <c r="G50" s="46"/>
      <c r="H50" s="46">
        <v>73.420388532863043</v>
      </c>
      <c r="I50" s="9"/>
      <c r="J50" s="9"/>
      <c r="K50" s="9"/>
      <c r="L50" s="8"/>
    </row>
    <row r="51" spans="1:12" x14ac:dyDescent="0.2">
      <c r="A51" s="11" t="s">
        <v>10</v>
      </c>
      <c r="B51" s="46">
        <v>220.15384615384619</v>
      </c>
      <c r="C51" s="46">
        <v>176.42857142857144</v>
      </c>
      <c r="D51" s="46">
        <v>200.96385542168673</v>
      </c>
      <c r="E51" s="46">
        <v>179.39024390243901</v>
      </c>
      <c r="F51" s="46">
        <v>167.93103448275861</v>
      </c>
      <c r="G51" s="46"/>
      <c r="H51" s="46">
        <v>187.75193798449618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0.4403076923076924</v>
      </c>
      <c r="C52" s="88">
        <v>0.35285714285714287</v>
      </c>
      <c r="D52" s="88">
        <v>0.40192771084337348</v>
      </c>
      <c r="E52" s="89">
        <v>0.35878048780487803</v>
      </c>
      <c r="F52" s="89">
        <v>0.33586206896551724</v>
      </c>
      <c r="G52" s="88"/>
      <c r="H52" s="88">
        <v>0.37550387596899237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417" t="s">
        <v>18</v>
      </c>
      <c r="C4" s="418"/>
      <c r="D4" s="418"/>
      <c r="E4" s="418"/>
      <c r="F4" s="418"/>
      <c r="G4" s="418"/>
      <c r="H4" s="418"/>
      <c r="I4" s="418"/>
      <c r="J4" s="419"/>
      <c r="K4" s="417" t="s">
        <v>21</v>
      </c>
      <c r="L4" s="418"/>
      <c r="M4" s="418"/>
      <c r="N4" s="418"/>
      <c r="O4" s="418"/>
      <c r="P4" s="418"/>
      <c r="Q4" s="418"/>
      <c r="R4" s="418"/>
      <c r="S4" s="418"/>
      <c r="T4" s="418"/>
      <c r="U4" s="418"/>
      <c r="V4" s="418"/>
      <c r="W4" s="419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450</v>
      </c>
      <c r="C7" s="26">
        <v>450</v>
      </c>
      <c r="D7" s="26">
        <v>450</v>
      </c>
      <c r="E7" s="26">
        <v>450</v>
      </c>
      <c r="F7" s="26">
        <v>450</v>
      </c>
      <c r="G7" s="26">
        <v>450</v>
      </c>
      <c r="H7" s="26">
        <v>450</v>
      </c>
      <c r="I7" s="26">
        <v>450</v>
      </c>
      <c r="J7" s="136">
        <v>450</v>
      </c>
      <c r="K7" s="72">
        <v>450</v>
      </c>
      <c r="L7" s="26">
        <v>450</v>
      </c>
      <c r="M7" s="26">
        <v>450</v>
      </c>
      <c r="N7" s="26">
        <v>450</v>
      </c>
      <c r="O7" s="26">
        <v>450</v>
      </c>
      <c r="P7" s="26">
        <v>450</v>
      </c>
      <c r="Q7" s="26">
        <v>450</v>
      </c>
      <c r="R7" s="26">
        <v>450</v>
      </c>
      <c r="S7" s="136">
        <v>450</v>
      </c>
      <c r="T7" s="136">
        <v>450</v>
      </c>
      <c r="U7" s="136">
        <v>450</v>
      </c>
      <c r="V7" s="136">
        <v>450</v>
      </c>
      <c r="W7" s="136">
        <v>450</v>
      </c>
      <c r="X7" s="151">
        <v>450</v>
      </c>
      <c r="Y7" s="26">
        <v>450</v>
      </c>
      <c r="Z7" s="165">
        <v>450</v>
      </c>
    </row>
    <row r="8" spans="1:29" x14ac:dyDescent="0.2">
      <c r="A8" s="69" t="s">
        <v>4</v>
      </c>
      <c r="B8" s="73">
        <v>8410</v>
      </c>
      <c r="C8" s="16">
        <v>13130</v>
      </c>
      <c r="D8" s="16">
        <v>23030</v>
      </c>
      <c r="E8" s="16">
        <v>22010</v>
      </c>
      <c r="F8" s="16">
        <v>29360</v>
      </c>
      <c r="G8" s="16">
        <v>16370</v>
      </c>
      <c r="H8" s="16">
        <v>18720</v>
      </c>
      <c r="I8" s="16">
        <v>29860</v>
      </c>
      <c r="J8" s="66">
        <v>19920</v>
      </c>
      <c r="K8" s="152">
        <v>14620</v>
      </c>
      <c r="L8" s="16">
        <v>17730</v>
      </c>
      <c r="M8" s="16">
        <v>32580</v>
      </c>
      <c r="N8" s="16">
        <v>20810</v>
      </c>
      <c r="O8" s="29">
        <v>21190</v>
      </c>
      <c r="P8" s="40">
        <v>25310</v>
      </c>
      <c r="Q8" s="34">
        <v>23930</v>
      </c>
      <c r="R8" s="34">
        <v>25380</v>
      </c>
      <c r="S8" s="161">
        <v>22650</v>
      </c>
      <c r="T8" s="161">
        <v>18200</v>
      </c>
      <c r="U8" s="161">
        <v>17830</v>
      </c>
      <c r="V8" s="161">
        <v>21580</v>
      </c>
      <c r="W8" s="140">
        <v>19550</v>
      </c>
      <c r="X8" s="144">
        <v>180810</v>
      </c>
      <c r="Y8" s="23">
        <v>281360</v>
      </c>
      <c r="Z8" s="106">
        <v>462170</v>
      </c>
    </row>
    <row r="9" spans="1:29" x14ac:dyDescent="0.2">
      <c r="A9" s="69" t="s">
        <v>5</v>
      </c>
      <c r="B9" s="73">
        <v>19</v>
      </c>
      <c r="C9" s="16">
        <v>28</v>
      </c>
      <c r="D9" s="16">
        <v>49</v>
      </c>
      <c r="E9" s="16">
        <v>46</v>
      </c>
      <c r="F9" s="16">
        <v>62</v>
      </c>
      <c r="G9" s="16">
        <v>35</v>
      </c>
      <c r="H9" s="16">
        <v>40</v>
      </c>
      <c r="I9" s="16">
        <v>63</v>
      </c>
      <c r="J9" s="66">
        <v>41</v>
      </c>
      <c r="K9" s="152">
        <v>34</v>
      </c>
      <c r="L9" s="16">
        <v>40</v>
      </c>
      <c r="M9" s="16">
        <v>77</v>
      </c>
      <c r="N9" s="16">
        <v>48</v>
      </c>
      <c r="O9" s="29">
        <v>48</v>
      </c>
      <c r="P9" s="61">
        <v>58</v>
      </c>
      <c r="Q9" s="62">
        <v>52</v>
      </c>
      <c r="R9" s="62">
        <v>58</v>
      </c>
      <c r="S9" s="162">
        <v>49</v>
      </c>
      <c r="T9" s="162">
        <v>39</v>
      </c>
      <c r="U9" s="162">
        <v>40</v>
      </c>
      <c r="V9" s="162">
        <v>47</v>
      </c>
      <c r="W9" s="140">
        <v>42</v>
      </c>
      <c r="X9" s="144">
        <v>383</v>
      </c>
      <c r="Y9" s="23">
        <v>632</v>
      </c>
      <c r="Z9" s="106">
        <v>1015</v>
      </c>
    </row>
    <row r="10" spans="1:29" x14ac:dyDescent="0.2">
      <c r="A10" s="69" t="s">
        <v>6</v>
      </c>
      <c r="B10" s="63">
        <v>442.63157894736844</v>
      </c>
      <c r="C10" s="15">
        <v>468.92857142857144</v>
      </c>
      <c r="D10" s="15">
        <v>470</v>
      </c>
      <c r="E10" s="15">
        <v>478.47826086956519</v>
      </c>
      <c r="F10" s="15">
        <v>473.54838709677421</v>
      </c>
      <c r="G10" s="15">
        <v>467.71428571428572</v>
      </c>
      <c r="H10" s="15">
        <v>468</v>
      </c>
      <c r="I10" s="15">
        <v>473.96825396825398</v>
      </c>
      <c r="J10" s="64">
        <v>485.85365853658539</v>
      </c>
      <c r="K10" s="153">
        <v>430</v>
      </c>
      <c r="L10" s="15">
        <v>443.25</v>
      </c>
      <c r="M10" s="15">
        <v>423.11688311688312</v>
      </c>
      <c r="N10" s="15">
        <v>433.54166666666669</v>
      </c>
      <c r="O10" s="27">
        <v>441.45833333333331</v>
      </c>
      <c r="P10" s="35">
        <v>436.37931034482756</v>
      </c>
      <c r="Q10" s="36">
        <v>460.19230769230768</v>
      </c>
      <c r="R10" s="36">
        <v>437.58620689655174</v>
      </c>
      <c r="S10" s="78">
        <v>462.24489795918367</v>
      </c>
      <c r="T10" s="78">
        <v>466.66666666666669</v>
      </c>
      <c r="U10" s="78">
        <v>445.75</v>
      </c>
      <c r="V10" s="78">
        <v>459.14893617021278</v>
      </c>
      <c r="W10" s="141">
        <v>465.47619047619048</v>
      </c>
      <c r="X10" s="145">
        <v>472.08877284595303</v>
      </c>
      <c r="Y10" s="166">
        <v>445.18987341772151</v>
      </c>
      <c r="Z10" s="107">
        <v>455.33990147783248</v>
      </c>
    </row>
    <row r="11" spans="1:29" x14ac:dyDescent="0.2">
      <c r="A11" s="69" t="s">
        <v>7</v>
      </c>
      <c r="B11" s="63">
        <v>47.368421052631582</v>
      </c>
      <c r="C11" s="15">
        <v>75</v>
      </c>
      <c r="D11" s="15">
        <v>67.34693877551021</v>
      </c>
      <c r="E11" s="15">
        <v>60.869565217391305</v>
      </c>
      <c r="F11" s="15">
        <v>80.645161290322577</v>
      </c>
      <c r="G11" s="15">
        <v>71.428571428571431</v>
      </c>
      <c r="H11" s="15">
        <v>77.5</v>
      </c>
      <c r="I11" s="15">
        <v>80.952380952380949</v>
      </c>
      <c r="J11" s="64">
        <v>80.487804878048777</v>
      </c>
      <c r="K11" s="153">
        <v>67.647058823529406</v>
      </c>
      <c r="L11" s="15">
        <v>80</v>
      </c>
      <c r="M11" s="15">
        <v>68.831168831168824</v>
      </c>
      <c r="N11" s="15">
        <v>79.166666666666671</v>
      </c>
      <c r="O11" s="27">
        <v>72.916666666666671</v>
      </c>
      <c r="P11" s="35">
        <v>74.137931034482762</v>
      </c>
      <c r="Q11" s="36">
        <v>65.384615384615387</v>
      </c>
      <c r="R11" s="36">
        <v>58.620689655172413</v>
      </c>
      <c r="S11" s="78">
        <v>55.102040816326529</v>
      </c>
      <c r="T11" s="78">
        <v>64.102564102564102</v>
      </c>
      <c r="U11" s="78">
        <v>62.5</v>
      </c>
      <c r="V11" s="78">
        <v>80.851063829787236</v>
      </c>
      <c r="W11" s="141">
        <v>66.666666666666671</v>
      </c>
      <c r="X11" s="145">
        <v>72.323759791122711</v>
      </c>
      <c r="Y11" s="166">
        <v>60.284810126582279</v>
      </c>
      <c r="Z11" s="107">
        <v>73.103448275862064</v>
      </c>
    </row>
    <row r="12" spans="1:29" x14ac:dyDescent="0.2">
      <c r="A12" s="69" t="s">
        <v>8</v>
      </c>
      <c r="B12" s="74">
        <v>0.12985282631235129</v>
      </c>
      <c r="C12" s="19">
        <v>7.9248188252968713E-2</v>
      </c>
      <c r="D12" s="14">
        <v>0.10694597012619562</v>
      </c>
      <c r="E12" s="14">
        <v>9.192591553615781E-2</v>
      </c>
      <c r="F12" s="14">
        <v>8.3362716843479026E-2</v>
      </c>
      <c r="G12" s="19">
        <v>9.1439424998172758E-2</v>
      </c>
      <c r="H12" s="14">
        <v>8.2783635161583408E-2</v>
      </c>
      <c r="I12" s="19">
        <v>7.6814701548403155E-2</v>
      </c>
      <c r="J12" s="160">
        <v>8.2951415926645469E-2</v>
      </c>
      <c r="K12" s="154">
        <v>9.8666062491146164E-2</v>
      </c>
      <c r="L12" s="14">
        <v>8.655575334106215E-2</v>
      </c>
      <c r="M12" s="19">
        <v>9.6680697962480217E-2</v>
      </c>
      <c r="N12" s="19">
        <v>8.4025509130445097E-2</v>
      </c>
      <c r="O12" s="28">
        <v>8.5258456386249876E-2</v>
      </c>
      <c r="P12" s="14">
        <v>8.8004645777419996E-2</v>
      </c>
      <c r="Q12" s="37">
        <v>0.11051392679350287</v>
      </c>
      <c r="R12" s="37">
        <v>0.11044122910073979</v>
      </c>
      <c r="S12" s="79">
        <v>0.11441269191937845</v>
      </c>
      <c r="T12" s="79">
        <v>9.7576601153255949E-2</v>
      </c>
      <c r="U12" s="79">
        <v>9.1112209840957498E-2</v>
      </c>
      <c r="V12" s="79">
        <v>8.474881549326628E-2</v>
      </c>
      <c r="W12" s="142">
        <v>9.6442160855951184E-2</v>
      </c>
      <c r="X12" s="146">
        <v>9.1415928653908921E-2</v>
      </c>
      <c r="Y12" s="167">
        <v>0.10214026037347036</v>
      </c>
      <c r="Z12" s="108">
        <v>0.1020743662539223</v>
      </c>
    </row>
    <row r="13" spans="1:29" x14ac:dyDescent="0.2">
      <c r="A13" s="69" t="s">
        <v>9</v>
      </c>
      <c r="B13" s="63">
        <v>57.47696154141444</v>
      </c>
      <c r="C13" s="15">
        <v>37.161739705767118</v>
      </c>
      <c r="D13" s="15">
        <v>50.264605959311943</v>
      </c>
      <c r="E13" s="15">
        <v>43.98455219458333</v>
      </c>
      <c r="F13" s="15">
        <v>39.476280105234586</v>
      </c>
      <c r="G13" s="15">
        <v>42.767525349145373</v>
      </c>
      <c r="H13" s="15">
        <v>38.742741255621034</v>
      </c>
      <c r="I13" s="15">
        <v>36.407729971989177</v>
      </c>
      <c r="J13" s="64">
        <v>40.302248908750677</v>
      </c>
      <c r="K13" s="153">
        <v>42.426406871192853</v>
      </c>
      <c r="L13" s="15">
        <v>38.365837668425797</v>
      </c>
      <c r="M13" s="15">
        <v>40.90723557944942</v>
      </c>
      <c r="N13" s="15">
        <v>36.428559270928389</v>
      </c>
      <c r="O13" s="27">
        <v>37.638056058846558</v>
      </c>
      <c r="P13" s="35">
        <v>38.403406631491379</v>
      </c>
      <c r="Q13" s="36">
        <v>50.85765900324084</v>
      </c>
      <c r="R13" s="36">
        <v>48.327558527185793</v>
      </c>
      <c r="S13" s="78">
        <v>52.886683101508609</v>
      </c>
      <c r="T13" s="78">
        <v>45.535747204852775</v>
      </c>
      <c r="U13" s="78">
        <v>40.613267536606806</v>
      </c>
      <c r="V13" s="78">
        <v>38.91232847541886</v>
      </c>
      <c r="W13" s="141">
        <v>44.891529636520133</v>
      </c>
      <c r="X13" s="145">
        <v>43.156433576797056</v>
      </c>
      <c r="Y13" s="166">
        <v>45.47180958651839</v>
      </c>
      <c r="Z13" s="107">
        <v>46.478531873473166</v>
      </c>
    </row>
    <row r="14" spans="1:29" x14ac:dyDescent="0.2">
      <c r="A14" s="70" t="s">
        <v>10</v>
      </c>
      <c r="B14" s="137">
        <v>-7.368421052631561</v>
      </c>
      <c r="C14" s="133">
        <v>18.928571428571445</v>
      </c>
      <c r="D14" s="133">
        <v>20</v>
      </c>
      <c r="E14" s="15">
        <v>28.47826086956519</v>
      </c>
      <c r="F14" s="15">
        <v>23.548387096774206</v>
      </c>
      <c r="G14" s="15">
        <v>17.714285714285722</v>
      </c>
      <c r="H14" s="15">
        <v>18</v>
      </c>
      <c r="I14" s="15">
        <v>23.968253968253975</v>
      </c>
      <c r="J14" s="64">
        <v>35.853658536585385</v>
      </c>
      <c r="K14" s="153">
        <v>-20</v>
      </c>
      <c r="L14" s="15">
        <v>-6.75</v>
      </c>
      <c r="M14" s="15">
        <v>-26.883116883116884</v>
      </c>
      <c r="N14" s="15">
        <v>-16.458333333333314</v>
      </c>
      <c r="O14" s="38">
        <v>-8.5416666666666856</v>
      </c>
      <c r="P14" s="39">
        <v>-13.620689655172441</v>
      </c>
      <c r="Q14" s="36">
        <v>10.192307692307679</v>
      </c>
      <c r="R14" s="36">
        <v>-12.413793103448256</v>
      </c>
      <c r="S14" s="78">
        <v>12.244897959183675</v>
      </c>
      <c r="T14" s="78">
        <v>16.666666666666686</v>
      </c>
      <c r="U14" s="78">
        <v>-4.25</v>
      </c>
      <c r="V14" s="78">
        <v>9.1489361702127781</v>
      </c>
      <c r="W14" s="141">
        <v>15.476190476190482</v>
      </c>
      <c r="X14" s="145">
        <v>22.088772845953031</v>
      </c>
      <c r="Y14" s="166">
        <v>-4.8101265822784853</v>
      </c>
      <c r="Z14" s="107">
        <v>5.339901477832484</v>
      </c>
    </row>
    <row r="15" spans="1:29" ht="13.5" thickBot="1" x14ac:dyDescent="0.25">
      <c r="A15" s="71" t="s">
        <v>1</v>
      </c>
      <c r="B15" s="75">
        <v>-1.6374269005847913E-2</v>
      </c>
      <c r="C15" s="31">
        <v>4.2063492063492101E-2</v>
      </c>
      <c r="D15" s="31">
        <v>4.4444444444444446E-2</v>
      </c>
      <c r="E15" s="31">
        <v>6.3285024154589309E-2</v>
      </c>
      <c r="F15" s="13">
        <v>5.2329749103942683E-2</v>
      </c>
      <c r="G15" s="13">
        <v>3.9365079365079381E-2</v>
      </c>
      <c r="H15" s="31">
        <v>0.04</v>
      </c>
      <c r="I15" s="31">
        <v>5.3262786596119945E-2</v>
      </c>
      <c r="J15" s="76">
        <v>7.9674796747967527E-2</v>
      </c>
      <c r="K15" s="155">
        <v>-4.4444444444444446E-2</v>
      </c>
      <c r="L15" s="13">
        <v>-1.4999999999999999E-2</v>
      </c>
      <c r="M15" s="13">
        <v>-5.9740259740259739E-2</v>
      </c>
      <c r="N15" s="31">
        <v>-3.657407407407403E-2</v>
      </c>
      <c r="O15" s="31">
        <v>-1.8981481481481523E-2</v>
      </c>
      <c r="P15" s="31">
        <v>-3.0268199233716535E-2</v>
      </c>
      <c r="Q15" s="31">
        <v>2.2649572649572621E-2</v>
      </c>
      <c r="R15" s="31">
        <v>-2.7586206896551682E-2</v>
      </c>
      <c r="S15" s="163">
        <v>2.7210884353741499E-2</v>
      </c>
      <c r="T15" s="163">
        <v>3.7037037037037077E-2</v>
      </c>
      <c r="U15" s="163">
        <v>-9.4444444444444445E-3</v>
      </c>
      <c r="V15" s="163">
        <v>2.0330969267139506E-2</v>
      </c>
      <c r="W15" s="143">
        <v>3.4391534391534404E-2</v>
      </c>
      <c r="X15" s="181">
        <v>4.9086161879895625E-2</v>
      </c>
      <c r="Y15" s="182">
        <v>-1.0689170182841079E-2</v>
      </c>
      <c r="Z15" s="183">
        <v>1.1866447728516631E-2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417" t="s">
        <v>23</v>
      </c>
      <c r="C17" s="418"/>
      <c r="D17" s="418"/>
      <c r="E17" s="418"/>
      <c r="F17" s="419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690</v>
      </c>
      <c r="C20" s="110">
        <v>690</v>
      </c>
      <c r="D20" s="110">
        <v>690</v>
      </c>
      <c r="E20" s="110">
        <v>690</v>
      </c>
      <c r="F20" s="110">
        <v>690</v>
      </c>
      <c r="G20" s="111">
        <v>690</v>
      </c>
    </row>
    <row r="21" spans="1:24" x14ac:dyDescent="0.2">
      <c r="A21" s="69" t="s">
        <v>4</v>
      </c>
      <c r="B21" s="91">
        <v>58380</v>
      </c>
      <c r="C21" s="92">
        <v>62000</v>
      </c>
      <c r="D21" s="92">
        <v>62200</v>
      </c>
      <c r="E21" s="92">
        <v>57310</v>
      </c>
      <c r="F21" s="92">
        <v>63180</v>
      </c>
      <c r="G21" s="106">
        <v>303070</v>
      </c>
    </row>
    <row r="22" spans="1:24" x14ac:dyDescent="0.2">
      <c r="A22" s="69" t="s">
        <v>5</v>
      </c>
      <c r="B22" s="91">
        <v>63</v>
      </c>
      <c r="C22" s="92">
        <v>66</v>
      </c>
      <c r="D22" s="92">
        <v>67</v>
      </c>
      <c r="E22" s="92">
        <v>63</v>
      </c>
      <c r="F22" s="92">
        <v>69</v>
      </c>
      <c r="G22" s="106">
        <v>328</v>
      </c>
    </row>
    <row r="23" spans="1:24" x14ac:dyDescent="0.2">
      <c r="A23" s="69" t="s">
        <v>6</v>
      </c>
      <c r="B23" s="93">
        <v>926.66666666666663</v>
      </c>
      <c r="C23" s="94">
        <v>939.39393939393938</v>
      </c>
      <c r="D23" s="94">
        <v>928.35820895522386</v>
      </c>
      <c r="E23" s="94">
        <v>909.68253968253964</v>
      </c>
      <c r="F23" s="94">
        <v>915.6521739130435</v>
      </c>
      <c r="G23" s="107">
        <v>923.9939024390244</v>
      </c>
    </row>
    <row r="24" spans="1:24" x14ac:dyDescent="0.2">
      <c r="A24" s="69" t="s">
        <v>7</v>
      </c>
      <c r="B24" s="93">
        <v>63.492063492063494</v>
      </c>
      <c r="C24" s="94">
        <v>71.212121212121218</v>
      </c>
      <c r="D24" s="94">
        <v>85.074626865671647</v>
      </c>
      <c r="E24" s="94">
        <v>74.603174603174608</v>
      </c>
      <c r="F24" s="94">
        <v>82.608695652173907</v>
      </c>
      <c r="G24" s="107">
        <v>74.390243902439025</v>
      </c>
    </row>
    <row r="25" spans="1:24" x14ac:dyDescent="0.2">
      <c r="A25" s="69" t="s">
        <v>8</v>
      </c>
      <c r="B25" s="95">
        <v>9.6865024084717422E-2</v>
      </c>
      <c r="C25" s="96">
        <v>9.8908191698239098E-2</v>
      </c>
      <c r="D25" s="97">
        <v>7.9691859594333114E-2</v>
      </c>
      <c r="E25" s="97">
        <v>0.10688454085250756</v>
      </c>
      <c r="F25" s="97">
        <v>6.7257880530419506E-2</v>
      </c>
      <c r="G25" s="108">
        <v>9.1342709601154884E-2</v>
      </c>
    </row>
    <row r="26" spans="1:24" x14ac:dyDescent="0.2">
      <c r="A26" s="69" t="s">
        <v>9</v>
      </c>
      <c r="B26" s="93">
        <v>89.761588985171471</v>
      </c>
      <c r="C26" s="94">
        <v>92.913755837739757</v>
      </c>
      <c r="D26" s="94">
        <v>73.982592041306262</v>
      </c>
      <c r="E26" s="94">
        <v>97.231000575511246</v>
      </c>
      <c r="F26" s="94">
        <v>61.584824520462384</v>
      </c>
      <c r="G26" s="107">
        <v>84.400106703725641</v>
      </c>
    </row>
    <row r="27" spans="1:24" x14ac:dyDescent="0.2">
      <c r="A27" s="70" t="s">
        <v>10</v>
      </c>
      <c r="B27" s="98">
        <v>236.66666666666663</v>
      </c>
      <c r="C27" s="99">
        <v>249.39393939393938</v>
      </c>
      <c r="D27" s="100">
        <v>238.35820895522386</v>
      </c>
      <c r="E27" s="101">
        <v>219.68253968253964</v>
      </c>
      <c r="F27" s="94">
        <v>225.6521739130435</v>
      </c>
      <c r="G27" s="107">
        <v>233.9939024390244</v>
      </c>
    </row>
    <row r="28" spans="1:24" ht="13.5" thickBot="1" x14ac:dyDescent="0.25">
      <c r="A28" s="71" t="s">
        <v>1</v>
      </c>
      <c r="B28" s="102">
        <v>0.34299516908212557</v>
      </c>
      <c r="C28" s="103">
        <v>0.36144049187527444</v>
      </c>
      <c r="D28" s="104">
        <v>0.34544667964525194</v>
      </c>
      <c r="E28" s="104">
        <v>0.31838049229353571</v>
      </c>
      <c r="F28" s="105">
        <v>0.32703213610586013</v>
      </c>
      <c r="G28" s="109">
        <v>0.3391215977377165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500</v>
      </c>
      <c r="C32" s="84">
        <v>500</v>
      </c>
      <c r="D32" s="84">
        <v>500</v>
      </c>
      <c r="E32" s="84">
        <v>500</v>
      </c>
      <c r="F32" s="84">
        <v>500</v>
      </c>
      <c r="G32" s="178">
        <v>500</v>
      </c>
      <c r="H32" s="84">
        <v>500</v>
      </c>
      <c r="I32" s="147">
        <v>500</v>
      </c>
      <c r="J32" s="9"/>
      <c r="K32" s="9"/>
      <c r="L32" s="9"/>
      <c r="M32" s="8"/>
    </row>
    <row r="33" spans="1:16" x14ac:dyDescent="0.2">
      <c r="A33" s="10" t="s">
        <v>4</v>
      </c>
      <c r="B33" s="16">
        <v>2040</v>
      </c>
      <c r="C33" s="17">
        <v>16810</v>
      </c>
      <c r="D33" s="16">
        <v>54660</v>
      </c>
      <c r="E33" s="16">
        <v>42390</v>
      </c>
      <c r="F33" s="16">
        <v>27340</v>
      </c>
      <c r="G33" s="171">
        <v>25360</v>
      </c>
      <c r="H33" s="21">
        <v>8790</v>
      </c>
      <c r="I33" s="66">
        <v>177390</v>
      </c>
      <c r="J33" s="9"/>
      <c r="K33" s="9"/>
      <c r="L33" s="9"/>
      <c r="M33" s="8"/>
    </row>
    <row r="34" spans="1:16" x14ac:dyDescent="0.2">
      <c r="A34" s="10" t="s">
        <v>5</v>
      </c>
      <c r="B34" s="16">
        <v>5</v>
      </c>
      <c r="C34" s="17">
        <v>35</v>
      </c>
      <c r="D34" s="16">
        <v>108</v>
      </c>
      <c r="E34" s="16">
        <v>80</v>
      </c>
      <c r="F34" s="16">
        <v>48</v>
      </c>
      <c r="G34" s="171">
        <v>40</v>
      </c>
      <c r="H34" s="21">
        <v>13</v>
      </c>
      <c r="I34" s="66">
        <v>329</v>
      </c>
      <c r="J34" s="9"/>
      <c r="K34" s="9"/>
      <c r="L34" s="9"/>
      <c r="M34" s="8"/>
    </row>
    <row r="35" spans="1:16" x14ac:dyDescent="0.2">
      <c r="A35" s="10" t="s">
        <v>6</v>
      </c>
      <c r="B35" s="20">
        <v>408</v>
      </c>
      <c r="C35" s="18">
        <v>480.28571428571428</v>
      </c>
      <c r="D35" s="15">
        <v>506.11111111111109</v>
      </c>
      <c r="E35" s="15">
        <v>529.875</v>
      </c>
      <c r="F35" s="15">
        <v>569.58333333333337</v>
      </c>
      <c r="G35" s="172">
        <v>634</v>
      </c>
      <c r="H35" s="22">
        <v>676.15384615384619</v>
      </c>
      <c r="I35" s="148">
        <v>539.17933130699089</v>
      </c>
      <c r="J35" s="9"/>
      <c r="K35" s="9"/>
      <c r="L35" s="9"/>
      <c r="M35" s="8"/>
    </row>
    <row r="36" spans="1:16" x14ac:dyDescent="0.2">
      <c r="A36" s="10" t="s">
        <v>7</v>
      </c>
      <c r="B36" s="58">
        <v>100</v>
      </c>
      <c r="C36" s="44">
        <v>91.428571428571431</v>
      </c>
      <c r="D36" s="58">
        <v>100</v>
      </c>
      <c r="E36" s="58">
        <v>98.75</v>
      </c>
      <c r="F36" s="43">
        <v>100</v>
      </c>
      <c r="G36" s="173">
        <v>100</v>
      </c>
      <c r="H36" s="45">
        <v>92.307692307692307</v>
      </c>
      <c r="I36" s="149">
        <v>70.820668693009125</v>
      </c>
      <c r="J36" s="9"/>
      <c r="K36" s="55"/>
      <c r="L36" s="9"/>
      <c r="M36" s="8"/>
    </row>
    <row r="37" spans="1:16" x14ac:dyDescent="0.2">
      <c r="A37" s="10" t="s">
        <v>8</v>
      </c>
      <c r="B37" s="47">
        <v>4.9990387388164553E-2</v>
      </c>
      <c r="C37" s="48">
        <v>5.7288286460456694E-2</v>
      </c>
      <c r="D37" s="47">
        <v>4.0762776350444334E-2</v>
      </c>
      <c r="E37" s="47">
        <v>4.7509471881540644E-2</v>
      </c>
      <c r="F37" s="47">
        <v>3.7063328576132308E-2</v>
      </c>
      <c r="G37" s="174">
        <v>4.4164037854889593E-2</v>
      </c>
      <c r="H37" s="49">
        <v>5.6700504183740702E-2</v>
      </c>
      <c r="I37" s="150">
        <v>0.11095459521603948</v>
      </c>
      <c r="J37" s="9"/>
      <c r="K37" s="9"/>
      <c r="L37" s="9"/>
      <c r="M37" s="8"/>
    </row>
    <row r="38" spans="1:16" x14ac:dyDescent="0.2">
      <c r="A38" s="10" t="s">
        <v>9</v>
      </c>
      <c r="B38" s="46">
        <v>20.396078054371138</v>
      </c>
      <c r="C38" s="50">
        <v>27.514745582865057</v>
      </c>
      <c r="D38" s="46">
        <v>20.630494030697104</v>
      </c>
      <c r="E38" s="46">
        <v>25.174081413231349</v>
      </c>
      <c r="F38" s="46">
        <v>21.110654234822029</v>
      </c>
      <c r="G38" s="175">
        <v>28</v>
      </c>
      <c r="H38" s="45">
        <v>38.338263982698521</v>
      </c>
      <c r="I38" s="85">
        <v>59.824424454022015</v>
      </c>
      <c r="J38" s="9"/>
      <c r="K38" s="9"/>
      <c r="L38" s="9"/>
      <c r="M38" s="8"/>
    </row>
    <row r="39" spans="1:16" x14ac:dyDescent="0.2">
      <c r="A39" s="11" t="s">
        <v>10</v>
      </c>
      <c r="B39" s="41">
        <v>-92</v>
      </c>
      <c r="C39" s="42">
        <v>-19.714285714285722</v>
      </c>
      <c r="D39" s="41">
        <v>6.1111111111110858</v>
      </c>
      <c r="E39" s="41">
        <v>29.875</v>
      </c>
      <c r="F39" s="46">
        <v>69.583333333333371</v>
      </c>
      <c r="G39" s="176">
        <v>134</v>
      </c>
      <c r="H39" s="45">
        <v>176.15384615384619</v>
      </c>
      <c r="I39" s="85">
        <v>39.179331306990889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-0.184</v>
      </c>
      <c r="C40" s="52">
        <v>-3.9428571428571445E-2</v>
      </c>
      <c r="D40" s="51">
        <v>1.2222222222222173E-2</v>
      </c>
      <c r="E40" s="53">
        <v>5.9749999999999998E-2</v>
      </c>
      <c r="F40" s="53">
        <v>0.13916666666666674</v>
      </c>
      <c r="G40" s="177">
        <v>0.26800000000000002</v>
      </c>
      <c r="H40" s="59">
        <v>0.35230769230769238</v>
      </c>
      <c r="I40" s="86">
        <v>7.8358662613981778E-2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690</v>
      </c>
      <c r="C44" s="84">
        <v>690</v>
      </c>
      <c r="D44" s="84">
        <v>690</v>
      </c>
      <c r="E44" s="84">
        <v>690</v>
      </c>
      <c r="F44" s="84">
        <v>690</v>
      </c>
      <c r="G44" s="84"/>
      <c r="H44" s="84">
        <v>690</v>
      </c>
      <c r="I44" s="9"/>
      <c r="J44" s="9"/>
      <c r="K44" s="9"/>
      <c r="L44" s="8"/>
    </row>
    <row r="45" spans="1:16" x14ac:dyDescent="0.2">
      <c r="A45" s="10" t="s">
        <v>4</v>
      </c>
      <c r="B45" s="16">
        <v>12180</v>
      </c>
      <c r="C45" s="16">
        <v>21290</v>
      </c>
      <c r="D45" s="16">
        <v>14110</v>
      </c>
      <c r="E45" s="16">
        <v>13490</v>
      </c>
      <c r="F45" s="16">
        <v>7140</v>
      </c>
      <c r="G45" s="16"/>
      <c r="H45" s="16">
        <v>68210</v>
      </c>
      <c r="I45" s="9"/>
      <c r="J45" s="9"/>
      <c r="K45" s="9"/>
      <c r="L45" s="8"/>
    </row>
    <row r="46" spans="1:16" x14ac:dyDescent="0.2">
      <c r="A46" s="10" t="s">
        <v>5</v>
      </c>
      <c r="B46" s="16">
        <v>12</v>
      </c>
      <c r="C46" s="16">
        <v>20</v>
      </c>
      <c r="D46" s="16">
        <v>13</v>
      </c>
      <c r="E46" s="16">
        <v>12</v>
      </c>
      <c r="F46" s="16">
        <v>6</v>
      </c>
      <c r="G46" s="16"/>
      <c r="H46" s="16">
        <v>63</v>
      </c>
      <c r="I46" s="9"/>
      <c r="J46" s="9"/>
      <c r="K46" s="9"/>
      <c r="L46" s="8"/>
    </row>
    <row r="47" spans="1:16" x14ac:dyDescent="0.2">
      <c r="A47" s="10" t="s">
        <v>6</v>
      </c>
      <c r="B47" s="20">
        <v>1015</v>
      </c>
      <c r="C47" s="15">
        <v>1064.5</v>
      </c>
      <c r="D47" s="15">
        <v>1085.3846153846155</v>
      </c>
      <c r="E47" s="15">
        <v>1124.1666666666667</v>
      </c>
      <c r="F47" s="15">
        <v>1190</v>
      </c>
      <c r="G47" s="15"/>
      <c r="H47" s="15">
        <v>1082.6984126984128</v>
      </c>
      <c r="I47" s="9"/>
      <c r="J47" s="9"/>
      <c r="K47" s="9"/>
      <c r="L47" s="8"/>
    </row>
    <row r="48" spans="1:16" x14ac:dyDescent="0.2">
      <c r="A48" s="10" t="s">
        <v>7</v>
      </c>
      <c r="B48" s="58">
        <v>100</v>
      </c>
      <c r="C48" s="43">
        <v>100</v>
      </c>
      <c r="D48" s="58">
        <v>100</v>
      </c>
      <c r="E48" s="58">
        <v>100</v>
      </c>
      <c r="F48" s="43">
        <v>100</v>
      </c>
      <c r="G48" s="46"/>
      <c r="H48" s="46">
        <v>95.238095238095241</v>
      </c>
      <c r="I48" s="9"/>
      <c r="J48" s="55"/>
      <c r="K48" s="9"/>
      <c r="L48" s="8"/>
    </row>
    <row r="49" spans="1:12" x14ac:dyDescent="0.2">
      <c r="A49" s="10" t="s">
        <v>8</v>
      </c>
      <c r="B49" s="47">
        <v>1.1015113189654136E-2</v>
      </c>
      <c r="C49" s="47">
        <v>1.2768696307250528E-2</v>
      </c>
      <c r="D49" s="47">
        <v>1.1205803189821659E-2</v>
      </c>
      <c r="E49" s="47">
        <v>1.5173824677877614E-2</v>
      </c>
      <c r="F49" s="47">
        <v>2.8702943322015683E-2</v>
      </c>
      <c r="G49" s="56"/>
      <c r="H49" s="56">
        <v>4.7843021385418127E-2</v>
      </c>
      <c r="I49" s="9"/>
      <c r="J49" s="9"/>
      <c r="K49" s="9"/>
      <c r="L49" s="8"/>
    </row>
    <row r="50" spans="1:12" x14ac:dyDescent="0.2">
      <c r="A50" s="10" t="s">
        <v>9</v>
      </c>
      <c r="B50" s="46">
        <v>11.180339887498949</v>
      </c>
      <c r="C50" s="46">
        <v>13.592277219068187</v>
      </c>
      <c r="D50" s="46">
        <v>12.162606385260279</v>
      </c>
      <c r="E50" s="46">
        <v>17.057907908714085</v>
      </c>
      <c r="F50" s="46">
        <v>34.156502553198663</v>
      </c>
      <c r="G50" s="46"/>
      <c r="H50" s="46">
        <v>51.799563312688427</v>
      </c>
      <c r="I50" s="9"/>
      <c r="J50" s="9"/>
      <c r="K50" s="9"/>
      <c r="L50" s="8"/>
    </row>
    <row r="51" spans="1:12" x14ac:dyDescent="0.2">
      <c r="A51" s="11" t="s">
        <v>10</v>
      </c>
      <c r="B51" s="46">
        <v>325</v>
      </c>
      <c r="C51" s="46">
        <v>374.5</v>
      </c>
      <c r="D51" s="46">
        <v>395.38461538461547</v>
      </c>
      <c r="E51" s="46">
        <v>434.16666666666674</v>
      </c>
      <c r="F51" s="46">
        <v>500</v>
      </c>
      <c r="G51" s="46"/>
      <c r="H51" s="46">
        <v>392.69841269841277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0.47101449275362317</v>
      </c>
      <c r="C52" s="88">
        <v>0.54275362318840581</v>
      </c>
      <c r="D52" s="88">
        <v>0.57302118171683403</v>
      </c>
      <c r="E52" s="89">
        <v>0.62922705314009675</v>
      </c>
      <c r="F52" s="89">
        <v>0.72463768115942029</v>
      </c>
      <c r="G52" s="88"/>
      <c r="H52" s="88">
        <v>0.56912813434552578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/>
  <dimension ref="A1:R27"/>
  <sheetViews>
    <sheetView topLeftCell="J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420" t="s">
        <v>42</v>
      </c>
      <c r="B1" s="420"/>
      <c r="C1">
        <v>12377</v>
      </c>
      <c r="D1" s="185" t="s">
        <v>46</v>
      </c>
      <c r="E1" s="195" t="s">
        <v>47</v>
      </c>
    </row>
    <row r="2" spans="1:18" ht="38.25" x14ac:dyDescent="0.2">
      <c r="A2" s="65" t="s">
        <v>29</v>
      </c>
      <c r="B2" s="196" t="s">
        <v>30</v>
      </c>
      <c r="C2" s="196" t="s">
        <v>35</v>
      </c>
      <c r="D2" s="196" t="s">
        <v>37</v>
      </c>
      <c r="E2" s="197" t="s">
        <v>41</v>
      </c>
      <c r="F2" s="197" t="s">
        <v>40</v>
      </c>
      <c r="G2" s="197" t="s">
        <v>36</v>
      </c>
      <c r="H2" s="196" t="s">
        <v>38</v>
      </c>
      <c r="I2" s="197" t="s">
        <v>43</v>
      </c>
      <c r="J2" s="65" t="s">
        <v>13</v>
      </c>
      <c r="K2" s="196" t="s">
        <v>32</v>
      </c>
      <c r="L2" s="65" t="s">
        <v>31</v>
      </c>
      <c r="M2" s="197" t="s">
        <v>44</v>
      </c>
      <c r="N2" s="196" t="s">
        <v>39</v>
      </c>
      <c r="O2" s="197" t="s">
        <v>45</v>
      </c>
      <c r="P2" s="196" t="s">
        <v>33</v>
      </c>
      <c r="Q2" s="65" t="s">
        <v>34</v>
      </c>
    </row>
    <row r="3" spans="1:18" x14ac:dyDescent="0.2">
      <c r="A3">
        <v>1</v>
      </c>
      <c r="B3" s="186">
        <f>C1-(C3+E3+F3)</f>
        <v>12244</v>
      </c>
      <c r="C3" s="184">
        <v>133</v>
      </c>
      <c r="D3" s="191">
        <f>(C3/B3)*100</f>
        <v>1.0862463247304803</v>
      </c>
      <c r="E3" s="194"/>
      <c r="F3" s="194"/>
      <c r="G3" s="186">
        <f>C3</f>
        <v>133</v>
      </c>
      <c r="H3" s="191">
        <f>(G3/$C$1)*100</f>
        <v>1.0745738062535348</v>
      </c>
      <c r="I3" s="186">
        <f>C3+E3+F3</f>
        <v>133</v>
      </c>
      <c r="J3" s="187">
        <v>20.106641153684603</v>
      </c>
      <c r="L3" s="184">
        <v>149.31</v>
      </c>
      <c r="M3" s="188"/>
      <c r="N3">
        <v>110</v>
      </c>
      <c r="P3" s="192">
        <f>((L3/N3)*100)-100</f>
        <v>35.73636363636362</v>
      </c>
      <c r="Q3" s="184">
        <v>74.569999999999993</v>
      </c>
    </row>
    <row r="4" spans="1:18" x14ac:dyDescent="0.2">
      <c r="A4">
        <v>2</v>
      </c>
      <c r="B4" s="186">
        <f>B3-(C4+E4+F4)</f>
        <v>12169</v>
      </c>
      <c r="C4" s="184">
        <v>66</v>
      </c>
      <c r="D4" s="191">
        <f t="shared" ref="D4:D26" si="0">(C4/B4)*100</f>
        <v>0.54236173884460515</v>
      </c>
      <c r="E4" s="194"/>
      <c r="F4" s="194">
        <v>9</v>
      </c>
      <c r="G4" s="186">
        <f>G3+C4</f>
        <v>199</v>
      </c>
      <c r="H4" s="191">
        <f t="shared" ref="H4:H26" si="1">(G4/$C$1)*100</f>
        <v>1.6078209582289731</v>
      </c>
      <c r="I4" s="186">
        <f>I3+C4+E4+F4</f>
        <v>208</v>
      </c>
      <c r="J4" s="187">
        <v>24.896148700978667</v>
      </c>
      <c r="K4" s="191">
        <f>J4-J3</f>
        <v>4.7895075472940647</v>
      </c>
      <c r="L4" s="184">
        <v>221.39</v>
      </c>
      <c r="M4" s="188">
        <f>L4-L3</f>
        <v>72.079999999999984</v>
      </c>
      <c r="N4">
        <v>215</v>
      </c>
      <c r="O4" s="185">
        <f>N4-N3</f>
        <v>105</v>
      </c>
      <c r="P4" s="192">
        <f t="shared" ref="P4:P26" si="2">((L4/N4)*100)-100</f>
        <v>2.9720930232558089</v>
      </c>
      <c r="Q4" s="184">
        <v>74.180000000000007</v>
      </c>
    </row>
    <row r="5" spans="1:18" x14ac:dyDescent="0.2">
      <c r="A5">
        <v>3</v>
      </c>
      <c r="B5" s="186">
        <f t="shared" ref="B5:B26" si="3">B4-(C5+E5+F5)</f>
        <v>12151</v>
      </c>
      <c r="C5" s="184">
        <v>18</v>
      </c>
      <c r="D5" s="191">
        <f t="shared" si="0"/>
        <v>0.14813595588840422</v>
      </c>
      <c r="E5" s="194"/>
      <c r="F5" s="194"/>
      <c r="G5" s="186">
        <f t="shared" ref="G5:G26" si="4">G4+C5</f>
        <v>217</v>
      </c>
      <c r="H5" s="191">
        <f t="shared" si="1"/>
        <v>1.7532519996768199</v>
      </c>
      <c r="I5" s="186">
        <f t="shared" ref="I5:I26" si="5">I4+C5+E5+F5</f>
        <v>226</v>
      </c>
      <c r="J5" s="187">
        <v>30.059230009871669</v>
      </c>
      <c r="K5" s="191">
        <f t="shared" ref="K5:K26" si="6">J5-J4</f>
        <v>5.1630813088930019</v>
      </c>
      <c r="L5" s="184">
        <v>330.31</v>
      </c>
      <c r="M5" s="188">
        <f t="shared" ref="M5:M26" si="7">L5-L4</f>
        <v>108.92000000000002</v>
      </c>
      <c r="N5">
        <v>330</v>
      </c>
      <c r="O5" s="185">
        <f t="shared" ref="O5:O26" si="8">N5-N4</f>
        <v>115</v>
      </c>
      <c r="P5" s="192">
        <f t="shared" si="2"/>
        <v>9.3939393939407978E-2</v>
      </c>
      <c r="Q5" s="187">
        <v>71.2</v>
      </c>
    </row>
    <row r="6" spans="1:18" x14ac:dyDescent="0.2">
      <c r="A6">
        <v>4</v>
      </c>
      <c r="B6" s="186">
        <f t="shared" si="3"/>
        <v>12134</v>
      </c>
      <c r="C6" s="184">
        <v>17</v>
      </c>
      <c r="D6" s="191">
        <f t="shared" si="0"/>
        <v>0.14010219218724246</v>
      </c>
      <c r="E6" s="194"/>
      <c r="F6" s="194"/>
      <c r="G6" s="186">
        <f t="shared" si="4"/>
        <v>234</v>
      </c>
      <c r="H6" s="191">
        <f t="shared" si="1"/>
        <v>1.8906035388220086</v>
      </c>
      <c r="I6" s="186">
        <f t="shared" si="5"/>
        <v>243</v>
      </c>
      <c r="J6" s="187">
        <v>35.556000141221332</v>
      </c>
      <c r="K6" s="191">
        <f t="shared" si="6"/>
        <v>5.4967701313496633</v>
      </c>
      <c r="L6" s="184">
        <v>455.34</v>
      </c>
      <c r="M6" s="188">
        <f t="shared" si="7"/>
        <v>125.02999999999997</v>
      </c>
      <c r="N6">
        <v>450</v>
      </c>
      <c r="O6" s="185">
        <f t="shared" si="8"/>
        <v>120</v>
      </c>
      <c r="P6" s="192">
        <f t="shared" si="2"/>
        <v>1.1866666666666674</v>
      </c>
      <c r="Q6" s="187">
        <v>73.099999999999994</v>
      </c>
    </row>
    <row r="7" spans="1:18" x14ac:dyDescent="0.2">
      <c r="A7">
        <v>5</v>
      </c>
      <c r="B7" s="186">
        <f t="shared" si="3"/>
        <v>12124</v>
      </c>
      <c r="C7" s="184">
        <v>10</v>
      </c>
      <c r="D7" s="191">
        <f t="shared" si="0"/>
        <v>8.2481029363246458E-2</v>
      </c>
      <c r="E7" s="194"/>
      <c r="F7" s="194"/>
      <c r="G7" s="186">
        <f t="shared" si="4"/>
        <v>244</v>
      </c>
      <c r="H7" s="191">
        <f t="shared" si="1"/>
        <v>1.9713985618485901</v>
      </c>
      <c r="I7" s="186">
        <f t="shared" si="5"/>
        <v>253</v>
      </c>
      <c r="J7" s="187">
        <v>39.786579979506023</v>
      </c>
      <c r="K7" s="191">
        <f t="shared" si="6"/>
        <v>4.2305798382846902</v>
      </c>
      <c r="L7" s="184">
        <v>583.94000000000005</v>
      </c>
      <c r="M7" s="188">
        <f t="shared" si="7"/>
        <v>128.60000000000008</v>
      </c>
      <c r="N7">
        <v>560</v>
      </c>
      <c r="O7" s="185">
        <f t="shared" si="8"/>
        <v>110</v>
      </c>
      <c r="P7" s="192">
        <f t="shared" si="2"/>
        <v>4.2750000000000057</v>
      </c>
      <c r="Q7" s="184">
        <v>81.819999999999993</v>
      </c>
    </row>
    <row r="8" spans="1:18" x14ac:dyDescent="0.2">
      <c r="A8">
        <v>6</v>
      </c>
      <c r="B8" s="186">
        <f t="shared" si="3"/>
        <v>12110</v>
      </c>
      <c r="C8" s="184">
        <v>14</v>
      </c>
      <c r="D8" s="191">
        <f t="shared" si="0"/>
        <v>0.11560693641618498</v>
      </c>
      <c r="E8" s="194"/>
      <c r="F8" s="194"/>
      <c r="G8" s="186">
        <f t="shared" si="4"/>
        <v>258</v>
      </c>
      <c r="H8" s="191">
        <f t="shared" si="1"/>
        <v>2.0845115940858041</v>
      </c>
      <c r="I8" s="186">
        <f t="shared" si="5"/>
        <v>267</v>
      </c>
      <c r="J8" s="187">
        <v>43.049348505394732</v>
      </c>
      <c r="K8" s="191">
        <f t="shared" si="6"/>
        <v>3.2627685258887098</v>
      </c>
      <c r="L8" s="184">
        <v>684.04</v>
      </c>
      <c r="M8" s="188">
        <f t="shared" si="7"/>
        <v>100.09999999999991</v>
      </c>
      <c r="N8">
        <v>660</v>
      </c>
      <c r="O8" s="185">
        <f t="shared" si="8"/>
        <v>100</v>
      </c>
      <c r="P8" s="192">
        <f t="shared" si="2"/>
        <v>3.6424242424242408</v>
      </c>
      <c r="Q8" s="184">
        <v>84.93</v>
      </c>
    </row>
    <row r="9" spans="1:18" x14ac:dyDescent="0.2">
      <c r="A9">
        <v>7</v>
      </c>
      <c r="B9" s="186">
        <f t="shared" si="3"/>
        <v>12108</v>
      </c>
      <c r="C9" s="184">
        <v>2</v>
      </c>
      <c r="D9" s="191">
        <f t="shared" si="0"/>
        <v>1.6518004625041292E-2</v>
      </c>
      <c r="E9" s="194"/>
      <c r="F9" s="194"/>
      <c r="G9" s="186">
        <f t="shared" si="4"/>
        <v>260</v>
      </c>
      <c r="H9" s="191">
        <f t="shared" si="1"/>
        <v>2.1006705986911207</v>
      </c>
      <c r="I9" s="186">
        <f t="shared" si="5"/>
        <v>269</v>
      </c>
      <c r="J9" s="187">
        <v>45.077897418358077</v>
      </c>
      <c r="K9" s="191">
        <f t="shared" si="6"/>
        <v>2.0285489129633447</v>
      </c>
      <c r="L9" s="184">
        <v>760.34</v>
      </c>
      <c r="M9" s="188">
        <f t="shared" si="7"/>
        <v>76.300000000000068</v>
      </c>
      <c r="N9">
        <v>760</v>
      </c>
      <c r="O9" s="185">
        <f t="shared" si="8"/>
        <v>100</v>
      </c>
      <c r="P9" s="192">
        <f t="shared" si="2"/>
        <v>4.473684210526585E-2</v>
      </c>
      <c r="Q9" s="184">
        <v>82.61</v>
      </c>
    </row>
    <row r="10" spans="1:18" x14ac:dyDescent="0.2">
      <c r="A10">
        <v>8</v>
      </c>
      <c r="B10" s="186">
        <f t="shared" si="3"/>
        <v>12098</v>
      </c>
      <c r="C10" s="184">
        <v>10</v>
      </c>
      <c r="D10" s="191">
        <f t="shared" si="0"/>
        <v>8.2658290626549835E-2</v>
      </c>
      <c r="E10" s="194"/>
      <c r="F10" s="194"/>
      <c r="G10" s="186">
        <f t="shared" si="4"/>
        <v>270</v>
      </c>
      <c r="H10" s="191">
        <f t="shared" si="1"/>
        <v>2.181465621717702</v>
      </c>
      <c r="I10" s="186">
        <f t="shared" si="5"/>
        <v>279</v>
      </c>
      <c r="J10" s="187">
        <v>47.584424168742103</v>
      </c>
      <c r="K10" s="191">
        <f t="shared" si="6"/>
        <v>2.5065267503840261</v>
      </c>
      <c r="L10" s="184">
        <v>857.86</v>
      </c>
      <c r="M10" s="188">
        <f t="shared" si="7"/>
        <v>97.519999999999982</v>
      </c>
      <c r="N10">
        <v>860</v>
      </c>
      <c r="O10" s="185">
        <f t="shared" si="8"/>
        <v>100</v>
      </c>
      <c r="P10" s="192">
        <f t="shared" si="2"/>
        <v>-0.248837209302323</v>
      </c>
      <c r="Q10" s="184">
        <v>76.62</v>
      </c>
    </row>
    <row r="11" spans="1:18" x14ac:dyDescent="0.2">
      <c r="A11">
        <v>9</v>
      </c>
      <c r="B11" s="186">
        <f t="shared" si="3"/>
        <v>12090</v>
      </c>
      <c r="C11" s="184">
        <v>8</v>
      </c>
      <c r="D11" s="191">
        <f t="shared" si="0"/>
        <v>6.6170388751033912E-2</v>
      </c>
      <c r="E11" s="194"/>
      <c r="F11" s="194"/>
      <c r="G11" s="186">
        <f t="shared" si="4"/>
        <v>278</v>
      </c>
      <c r="H11" s="191">
        <f t="shared" si="1"/>
        <v>2.2461016401389675</v>
      </c>
      <c r="I11" s="186">
        <f t="shared" si="5"/>
        <v>287</v>
      </c>
      <c r="J11" s="187">
        <v>50.644304021732708</v>
      </c>
      <c r="K11" s="191">
        <f t="shared" si="6"/>
        <v>3.0598798529906048</v>
      </c>
      <c r="L11" s="184">
        <v>940.35</v>
      </c>
      <c r="M11" s="188">
        <f t="shared" si="7"/>
        <v>82.490000000000009</v>
      </c>
      <c r="N11">
        <v>960</v>
      </c>
      <c r="O11" s="185">
        <f t="shared" si="8"/>
        <v>100</v>
      </c>
      <c r="P11" s="192">
        <f t="shared" si="2"/>
        <v>-2.0468749999999858</v>
      </c>
      <c r="Q11" s="184">
        <v>86.67</v>
      </c>
    </row>
    <row r="12" spans="1:18" x14ac:dyDescent="0.2">
      <c r="A12">
        <v>10</v>
      </c>
      <c r="B12" s="186">
        <f t="shared" si="3"/>
        <v>12082</v>
      </c>
      <c r="C12" s="184">
        <v>8</v>
      </c>
      <c r="D12" s="191">
        <f t="shared" si="0"/>
        <v>6.6214202946532033E-2</v>
      </c>
      <c r="E12" s="194"/>
      <c r="F12" s="194"/>
      <c r="G12" s="186">
        <f t="shared" si="4"/>
        <v>286</v>
      </c>
      <c r="H12" s="191">
        <f t="shared" si="1"/>
        <v>2.3107376585602326</v>
      </c>
      <c r="I12" s="186">
        <f t="shared" si="5"/>
        <v>295</v>
      </c>
      <c r="J12" s="187">
        <v>53.392665082910803</v>
      </c>
      <c r="K12" s="191">
        <f t="shared" si="6"/>
        <v>2.7483610611780946</v>
      </c>
      <c r="L12" s="187">
        <v>1027.7</v>
      </c>
      <c r="M12" s="188">
        <f t="shared" si="7"/>
        <v>87.350000000000023</v>
      </c>
      <c r="N12" s="186">
        <v>1060</v>
      </c>
      <c r="O12" s="185">
        <f t="shared" si="8"/>
        <v>100</v>
      </c>
      <c r="P12" s="192">
        <f t="shared" si="2"/>
        <v>-3.0471698113207424</v>
      </c>
      <c r="Q12" s="184">
        <v>89.94</v>
      </c>
    </row>
    <row r="13" spans="1:18" x14ac:dyDescent="0.2">
      <c r="A13">
        <v>11</v>
      </c>
      <c r="B13" s="186">
        <f t="shared" si="3"/>
        <v>12079</v>
      </c>
      <c r="C13" s="184">
        <v>3</v>
      </c>
      <c r="D13" s="191">
        <f t="shared" si="0"/>
        <v>2.483649308717609E-2</v>
      </c>
      <c r="E13" s="194"/>
      <c r="F13" s="194"/>
      <c r="G13" s="186">
        <f t="shared" si="4"/>
        <v>289</v>
      </c>
      <c r="H13" s="191">
        <f t="shared" si="1"/>
        <v>2.3349761654682073</v>
      </c>
      <c r="I13" s="186">
        <f t="shared" si="5"/>
        <v>298</v>
      </c>
      <c r="J13" s="187">
        <v>56.42</v>
      </c>
      <c r="K13" s="191">
        <f t="shared" si="6"/>
        <v>3.027334917089199</v>
      </c>
      <c r="L13" s="187">
        <v>1123.42</v>
      </c>
      <c r="M13" s="188">
        <f t="shared" si="7"/>
        <v>95.720000000000027</v>
      </c>
      <c r="N13" s="186">
        <v>1160</v>
      </c>
      <c r="O13" s="185">
        <f t="shared" si="8"/>
        <v>100</v>
      </c>
      <c r="P13" s="192">
        <f t="shared" si="2"/>
        <v>-3.1534482758620612</v>
      </c>
      <c r="Q13" s="184">
        <v>85.46</v>
      </c>
      <c r="R13" s="193"/>
    </row>
    <row r="14" spans="1:18" hidden="1" x14ac:dyDescent="0.2">
      <c r="A14">
        <v>12</v>
      </c>
      <c r="B14" s="186">
        <f t="shared" si="3"/>
        <v>12079</v>
      </c>
      <c r="C14" s="184"/>
      <c r="D14" s="191">
        <f t="shared" si="0"/>
        <v>0</v>
      </c>
      <c r="E14" s="184"/>
      <c r="F14" s="184"/>
      <c r="G14" s="186">
        <f t="shared" si="4"/>
        <v>289</v>
      </c>
      <c r="H14" s="191">
        <f t="shared" si="1"/>
        <v>2.3349761654682073</v>
      </c>
      <c r="I14" s="186">
        <f t="shared" si="5"/>
        <v>298</v>
      </c>
      <c r="J14" s="184"/>
      <c r="K14" s="191">
        <f t="shared" si="6"/>
        <v>-56.42</v>
      </c>
      <c r="L14" s="184"/>
      <c r="M14" s="188">
        <f t="shared" si="7"/>
        <v>-1123.42</v>
      </c>
      <c r="N14">
        <v>1250</v>
      </c>
      <c r="O14" s="185">
        <f t="shared" si="8"/>
        <v>90</v>
      </c>
      <c r="P14" s="192">
        <f t="shared" si="2"/>
        <v>-100</v>
      </c>
      <c r="Q14" s="184"/>
    </row>
    <row r="15" spans="1:18" hidden="1" x14ac:dyDescent="0.2">
      <c r="A15">
        <v>13</v>
      </c>
      <c r="B15" s="186">
        <f t="shared" si="3"/>
        <v>12079</v>
      </c>
      <c r="C15" s="184"/>
      <c r="D15" s="191">
        <f t="shared" si="0"/>
        <v>0</v>
      </c>
      <c r="E15" s="184"/>
      <c r="F15" s="184"/>
      <c r="G15" s="186">
        <f t="shared" si="4"/>
        <v>289</v>
      </c>
      <c r="H15" s="191">
        <f t="shared" si="1"/>
        <v>2.3349761654682073</v>
      </c>
      <c r="I15" s="186">
        <f t="shared" si="5"/>
        <v>298</v>
      </c>
      <c r="J15" s="184"/>
      <c r="K15" s="191">
        <f t="shared" si="6"/>
        <v>0</v>
      </c>
      <c r="L15" s="184"/>
      <c r="M15" s="188">
        <f t="shared" si="7"/>
        <v>0</v>
      </c>
      <c r="N15">
        <v>1340</v>
      </c>
      <c r="O15" s="185">
        <f t="shared" si="8"/>
        <v>90</v>
      </c>
      <c r="P15" s="192">
        <f t="shared" si="2"/>
        <v>-100</v>
      </c>
      <c r="Q15" s="184"/>
    </row>
    <row r="16" spans="1:18" hidden="1" x14ac:dyDescent="0.2">
      <c r="A16">
        <v>14</v>
      </c>
      <c r="B16" s="186">
        <f t="shared" si="3"/>
        <v>12079</v>
      </c>
      <c r="C16" s="184"/>
      <c r="D16" s="191">
        <f t="shared" si="0"/>
        <v>0</v>
      </c>
      <c r="E16" s="184"/>
      <c r="F16" s="184"/>
      <c r="G16" s="186">
        <f t="shared" si="4"/>
        <v>289</v>
      </c>
      <c r="H16" s="191">
        <f t="shared" si="1"/>
        <v>2.3349761654682073</v>
      </c>
      <c r="I16" s="186">
        <f t="shared" si="5"/>
        <v>298</v>
      </c>
      <c r="J16" s="184"/>
      <c r="K16" s="191">
        <f t="shared" si="6"/>
        <v>0</v>
      </c>
      <c r="L16" s="184"/>
      <c r="M16" s="188">
        <f t="shared" si="7"/>
        <v>0</v>
      </c>
      <c r="N16">
        <v>1430</v>
      </c>
      <c r="O16" s="185">
        <f t="shared" si="8"/>
        <v>90</v>
      </c>
      <c r="P16" s="192">
        <f t="shared" si="2"/>
        <v>-100</v>
      </c>
      <c r="Q16" s="184"/>
    </row>
    <row r="17" spans="1:17" hidden="1" x14ac:dyDescent="0.2">
      <c r="A17">
        <v>15</v>
      </c>
      <c r="B17" s="186">
        <f t="shared" si="3"/>
        <v>12079</v>
      </c>
      <c r="C17" s="184"/>
      <c r="D17" s="191">
        <f t="shared" si="0"/>
        <v>0</v>
      </c>
      <c r="E17" s="184"/>
      <c r="F17" s="184"/>
      <c r="G17" s="186">
        <f t="shared" si="4"/>
        <v>289</v>
      </c>
      <c r="H17" s="191">
        <f t="shared" si="1"/>
        <v>2.3349761654682073</v>
      </c>
      <c r="I17" s="186">
        <f t="shared" si="5"/>
        <v>298</v>
      </c>
      <c r="J17" s="184"/>
      <c r="K17" s="191">
        <f t="shared" si="6"/>
        <v>0</v>
      </c>
      <c r="L17" s="184"/>
      <c r="M17" s="188">
        <f t="shared" si="7"/>
        <v>0</v>
      </c>
      <c r="N17">
        <v>1525</v>
      </c>
      <c r="O17" s="185">
        <f t="shared" si="8"/>
        <v>95</v>
      </c>
      <c r="P17" s="192">
        <f t="shared" si="2"/>
        <v>-100</v>
      </c>
      <c r="Q17" s="184"/>
    </row>
    <row r="18" spans="1:17" hidden="1" x14ac:dyDescent="0.2">
      <c r="A18">
        <v>16</v>
      </c>
      <c r="B18" s="186">
        <f t="shared" si="3"/>
        <v>12079</v>
      </c>
      <c r="C18" s="184"/>
      <c r="D18" s="191">
        <f t="shared" si="0"/>
        <v>0</v>
      </c>
      <c r="E18" s="184"/>
      <c r="F18" s="184"/>
      <c r="G18" s="186">
        <f t="shared" si="4"/>
        <v>289</v>
      </c>
      <c r="H18" s="191">
        <f t="shared" si="1"/>
        <v>2.3349761654682073</v>
      </c>
      <c r="I18" s="186">
        <f t="shared" si="5"/>
        <v>298</v>
      </c>
      <c r="J18" s="184"/>
      <c r="K18" s="191">
        <f t="shared" si="6"/>
        <v>0</v>
      </c>
      <c r="L18" s="184"/>
      <c r="M18" s="188">
        <f t="shared" si="7"/>
        <v>0</v>
      </c>
      <c r="N18">
        <v>1640</v>
      </c>
      <c r="O18" s="185">
        <f t="shared" si="8"/>
        <v>115</v>
      </c>
      <c r="P18" s="192">
        <f t="shared" si="2"/>
        <v>-100</v>
      </c>
      <c r="Q18" s="184"/>
    </row>
    <row r="19" spans="1:17" hidden="1" x14ac:dyDescent="0.2">
      <c r="A19">
        <v>17</v>
      </c>
      <c r="B19" s="186">
        <f t="shared" si="3"/>
        <v>12079</v>
      </c>
      <c r="C19" s="184"/>
      <c r="D19" s="191">
        <f t="shared" si="0"/>
        <v>0</v>
      </c>
      <c r="E19" s="184"/>
      <c r="F19" s="184"/>
      <c r="G19" s="186">
        <f t="shared" si="4"/>
        <v>289</v>
      </c>
      <c r="H19" s="191">
        <f t="shared" si="1"/>
        <v>2.3349761654682073</v>
      </c>
      <c r="I19" s="186">
        <f t="shared" si="5"/>
        <v>298</v>
      </c>
      <c r="J19" s="184"/>
      <c r="K19" s="191">
        <f t="shared" si="6"/>
        <v>0</v>
      </c>
      <c r="L19" s="184"/>
      <c r="M19" s="188">
        <f t="shared" si="7"/>
        <v>0</v>
      </c>
      <c r="N19">
        <v>1765</v>
      </c>
      <c r="O19" s="185">
        <f t="shared" si="8"/>
        <v>125</v>
      </c>
      <c r="P19" s="192">
        <f t="shared" si="2"/>
        <v>-100</v>
      </c>
      <c r="Q19" s="184"/>
    </row>
    <row r="20" spans="1:17" hidden="1" x14ac:dyDescent="0.2">
      <c r="A20">
        <v>18</v>
      </c>
      <c r="B20" s="186">
        <f t="shared" si="3"/>
        <v>12079</v>
      </c>
      <c r="C20" s="184"/>
      <c r="D20" s="191">
        <f t="shared" si="0"/>
        <v>0</v>
      </c>
      <c r="E20" s="184"/>
      <c r="F20" s="184"/>
      <c r="G20" s="186">
        <f t="shared" si="4"/>
        <v>289</v>
      </c>
      <c r="H20" s="191">
        <f t="shared" si="1"/>
        <v>2.3349761654682073</v>
      </c>
      <c r="I20" s="186">
        <f t="shared" si="5"/>
        <v>298</v>
      </c>
      <c r="J20" s="184"/>
      <c r="K20" s="191">
        <f t="shared" si="6"/>
        <v>0</v>
      </c>
      <c r="L20" s="184"/>
      <c r="M20" s="188">
        <f t="shared" si="7"/>
        <v>0</v>
      </c>
      <c r="N20">
        <v>1890</v>
      </c>
      <c r="O20" s="185">
        <f t="shared" si="8"/>
        <v>125</v>
      </c>
      <c r="P20" s="192">
        <f t="shared" si="2"/>
        <v>-100</v>
      </c>
      <c r="Q20" s="184"/>
    </row>
    <row r="21" spans="1:17" hidden="1" x14ac:dyDescent="0.2">
      <c r="A21">
        <v>19</v>
      </c>
      <c r="B21" s="186">
        <f t="shared" si="3"/>
        <v>12079</v>
      </c>
      <c r="C21" s="184"/>
      <c r="D21" s="191">
        <f t="shared" si="0"/>
        <v>0</v>
      </c>
      <c r="E21" s="184"/>
      <c r="F21" s="184"/>
      <c r="G21" s="186">
        <f t="shared" si="4"/>
        <v>289</v>
      </c>
      <c r="H21" s="191">
        <f t="shared" si="1"/>
        <v>2.3349761654682073</v>
      </c>
      <c r="I21" s="186">
        <f t="shared" si="5"/>
        <v>298</v>
      </c>
      <c r="J21" s="184"/>
      <c r="K21" s="191">
        <f t="shared" si="6"/>
        <v>0</v>
      </c>
      <c r="L21" s="184"/>
      <c r="M21" s="188">
        <f t="shared" si="7"/>
        <v>0</v>
      </c>
      <c r="N21">
        <v>2020</v>
      </c>
      <c r="O21" s="185">
        <f t="shared" si="8"/>
        <v>130</v>
      </c>
      <c r="P21" s="192">
        <f t="shared" si="2"/>
        <v>-100</v>
      </c>
      <c r="Q21" s="184"/>
    </row>
    <row r="22" spans="1:17" hidden="1" x14ac:dyDescent="0.2">
      <c r="A22">
        <v>20</v>
      </c>
      <c r="B22" s="186">
        <f t="shared" si="3"/>
        <v>12079</v>
      </c>
      <c r="C22" s="184"/>
      <c r="D22" s="191">
        <f t="shared" si="0"/>
        <v>0</v>
      </c>
      <c r="E22" s="184"/>
      <c r="F22" s="184"/>
      <c r="G22" s="186">
        <f t="shared" si="4"/>
        <v>289</v>
      </c>
      <c r="H22" s="191">
        <f t="shared" si="1"/>
        <v>2.3349761654682073</v>
      </c>
      <c r="I22" s="186">
        <f t="shared" si="5"/>
        <v>298</v>
      </c>
      <c r="J22" s="184"/>
      <c r="K22" s="191">
        <f t="shared" si="6"/>
        <v>0</v>
      </c>
      <c r="L22" s="184"/>
      <c r="M22" s="188">
        <f t="shared" si="7"/>
        <v>0</v>
      </c>
      <c r="N22">
        <v>2155</v>
      </c>
      <c r="O22" s="185">
        <f t="shared" si="8"/>
        <v>135</v>
      </c>
      <c r="P22" s="192">
        <f t="shared" si="2"/>
        <v>-100</v>
      </c>
      <c r="Q22" s="184"/>
    </row>
    <row r="23" spans="1:17" hidden="1" x14ac:dyDescent="0.2">
      <c r="A23">
        <v>21</v>
      </c>
      <c r="B23" s="186">
        <f t="shared" si="3"/>
        <v>12079</v>
      </c>
      <c r="C23" s="184"/>
      <c r="D23" s="191">
        <f t="shared" si="0"/>
        <v>0</v>
      </c>
      <c r="E23" s="184"/>
      <c r="F23" s="184"/>
      <c r="G23" s="186">
        <f t="shared" si="4"/>
        <v>289</v>
      </c>
      <c r="H23" s="191">
        <f t="shared" si="1"/>
        <v>2.3349761654682073</v>
      </c>
      <c r="I23" s="186">
        <f t="shared" si="5"/>
        <v>298</v>
      </c>
      <c r="J23" s="184"/>
      <c r="K23" s="191">
        <f t="shared" si="6"/>
        <v>0</v>
      </c>
      <c r="L23" s="184"/>
      <c r="M23" s="188">
        <f t="shared" si="7"/>
        <v>0</v>
      </c>
      <c r="N23">
        <v>2300</v>
      </c>
      <c r="O23" s="185">
        <f t="shared" si="8"/>
        <v>145</v>
      </c>
      <c r="P23" s="192">
        <f t="shared" si="2"/>
        <v>-100</v>
      </c>
      <c r="Q23" s="184"/>
    </row>
    <row r="24" spans="1:17" hidden="1" x14ac:dyDescent="0.2">
      <c r="A24">
        <v>22</v>
      </c>
      <c r="B24" s="186">
        <f t="shared" si="3"/>
        <v>12079</v>
      </c>
      <c r="C24" s="184"/>
      <c r="D24" s="191">
        <f t="shared" si="0"/>
        <v>0</v>
      </c>
      <c r="E24" s="184"/>
      <c r="F24" s="184"/>
      <c r="G24" s="186">
        <f t="shared" si="4"/>
        <v>289</v>
      </c>
      <c r="H24" s="191">
        <f t="shared" si="1"/>
        <v>2.3349761654682073</v>
      </c>
      <c r="I24" s="186">
        <f t="shared" si="5"/>
        <v>298</v>
      </c>
      <c r="J24" s="184"/>
      <c r="K24" s="191">
        <f t="shared" si="6"/>
        <v>0</v>
      </c>
      <c r="L24" s="184"/>
      <c r="M24" s="188">
        <f t="shared" si="7"/>
        <v>0</v>
      </c>
      <c r="N24">
        <v>2465</v>
      </c>
      <c r="O24" s="185">
        <f t="shared" si="8"/>
        <v>165</v>
      </c>
      <c r="P24" s="192">
        <f t="shared" si="2"/>
        <v>-100</v>
      </c>
      <c r="Q24" s="184"/>
    </row>
    <row r="25" spans="1:17" hidden="1" x14ac:dyDescent="0.2">
      <c r="A25">
        <v>23</v>
      </c>
      <c r="B25" s="186">
        <f t="shared" si="3"/>
        <v>12079</v>
      </c>
      <c r="C25" s="184"/>
      <c r="D25" s="191">
        <f t="shared" si="0"/>
        <v>0</v>
      </c>
      <c r="E25" s="184"/>
      <c r="F25" s="184"/>
      <c r="G25" s="186">
        <f t="shared" si="4"/>
        <v>289</v>
      </c>
      <c r="H25" s="191">
        <f t="shared" si="1"/>
        <v>2.3349761654682073</v>
      </c>
      <c r="I25" s="186">
        <f t="shared" si="5"/>
        <v>298</v>
      </c>
      <c r="J25" s="184"/>
      <c r="K25" s="191">
        <f t="shared" si="6"/>
        <v>0</v>
      </c>
      <c r="L25" s="184"/>
      <c r="M25" s="188">
        <f t="shared" si="7"/>
        <v>0</v>
      </c>
      <c r="N25">
        <v>2640</v>
      </c>
      <c r="O25" s="185">
        <f t="shared" si="8"/>
        <v>175</v>
      </c>
      <c r="P25" s="192">
        <f t="shared" si="2"/>
        <v>-100</v>
      </c>
      <c r="Q25" s="184"/>
    </row>
    <row r="26" spans="1:17" hidden="1" x14ac:dyDescent="0.2">
      <c r="A26">
        <v>24</v>
      </c>
      <c r="B26" s="186">
        <f t="shared" si="3"/>
        <v>12079</v>
      </c>
      <c r="C26" s="184"/>
      <c r="D26" s="191">
        <f t="shared" si="0"/>
        <v>0</v>
      </c>
      <c r="E26" s="184"/>
      <c r="F26" s="184"/>
      <c r="G26" s="186">
        <f t="shared" si="4"/>
        <v>289</v>
      </c>
      <c r="H26" s="191">
        <f t="shared" si="1"/>
        <v>2.3349761654682073</v>
      </c>
      <c r="I26" s="186">
        <f t="shared" si="5"/>
        <v>298</v>
      </c>
      <c r="J26" s="184"/>
      <c r="K26" s="191">
        <f t="shared" si="6"/>
        <v>0</v>
      </c>
      <c r="L26" s="184"/>
      <c r="M26" s="188">
        <f t="shared" si="7"/>
        <v>0</v>
      </c>
      <c r="N26">
        <v>2800</v>
      </c>
      <c r="O26" s="185">
        <f t="shared" si="8"/>
        <v>160</v>
      </c>
      <c r="P26" s="192">
        <f t="shared" si="2"/>
        <v>-100</v>
      </c>
      <c r="Q26" s="184"/>
    </row>
    <row r="27" spans="1:17" hidden="1" x14ac:dyDescent="0.2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/>
  <dimension ref="A1:R26"/>
  <sheetViews>
    <sheetView topLeftCell="X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customWidth="1"/>
    <col min="11" max="11" width="13.140625" customWidth="1"/>
    <col min="12" max="12" width="7.42578125" customWidth="1"/>
    <col min="13" max="13" width="10.42578125" customWidth="1"/>
    <col min="14" max="14" width="7.42578125" customWidth="1"/>
    <col min="15" max="15" width="11" customWidth="1"/>
    <col min="16" max="16" width="12" customWidth="1"/>
    <col min="17" max="17" width="13.7109375" customWidth="1"/>
    <col min="18" max="37" width="11.42578125" customWidth="1"/>
  </cols>
  <sheetData>
    <row r="1" spans="1:18" x14ac:dyDescent="0.2">
      <c r="A1" s="420" t="s">
        <v>42</v>
      </c>
      <c r="B1" s="420"/>
      <c r="C1">
        <v>3292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>
        <v>1</v>
      </c>
      <c r="B3" s="186">
        <f>C1-(C3+E3+F3)</f>
        <v>3254</v>
      </c>
      <c r="C3" s="184">
        <v>38</v>
      </c>
      <c r="D3" s="191">
        <f>(C3/B3)*100</f>
        <v>1.1677934849416103</v>
      </c>
      <c r="E3" s="194"/>
      <c r="F3" s="194"/>
      <c r="G3" s="186">
        <f>C3</f>
        <v>38</v>
      </c>
      <c r="H3" s="191">
        <f>(G3/$C$1)*100</f>
        <v>1.1543134872417984</v>
      </c>
      <c r="I3" s="186">
        <f>C3+E3+F3</f>
        <v>38</v>
      </c>
      <c r="J3" s="187">
        <v>30.156291158135044</v>
      </c>
      <c r="L3" s="184">
        <v>165.74</v>
      </c>
      <c r="M3" s="188"/>
      <c r="N3">
        <v>140</v>
      </c>
      <c r="P3" s="192">
        <f>((L3/N3)*100)-100</f>
        <v>18.3857142857143</v>
      </c>
      <c r="Q3" s="184">
        <v>74.77</v>
      </c>
    </row>
    <row r="4" spans="1:18" x14ac:dyDescent="0.2">
      <c r="A4">
        <v>2</v>
      </c>
      <c r="B4" s="186">
        <f>B3-(C4+E4+F4)</f>
        <v>3237</v>
      </c>
      <c r="C4" s="184">
        <v>17</v>
      </c>
      <c r="D4" s="191">
        <f t="shared" ref="D4:D26" si="0">(C4/B4)*100</f>
        <v>0.52517763361136849</v>
      </c>
      <c r="E4" s="194"/>
      <c r="F4" s="194"/>
      <c r="G4" s="186">
        <f t="shared" ref="G4:G26" si="1">G3+C4</f>
        <v>55</v>
      </c>
      <c r="H4" s="191">
        <f t="shared" ref="H4:H26" si="2">(G4/$C$1)*100</f>
        <v>1.6707168894289186</v>
      </c>
      <c r="I4" s="186">
        <f t="shared" ref="I4:I26" si="3">I3+C4+E4+F4</f>
        <v>55</v>
      </c>
      <c r="J4" s="187">
        <v>60.051193786133545</v>
      </c>
      <c r="K4" s="191">
        <f>J4-J3</f>
        <v>29.894902627998501</v>
      </c>
      <c r="L4" s="184">
        <v>377.61</v>
      </c>
      <c r="M4" s="188">
        <f>L4-L3</f>
        <v>211.87</v>
      </c>
      <c r="N4">
        <v>300</v>
      </c>
      <c r="O4" s="185">
        <f>N4-N3</f>
        <v>160</v>
      </c>
      <c r="P4" s="192">
        <f t="shared" ref="P4:P26" si="4">((L4/N4)*100)-100</f>
        <v>25.870000000000019</v>
      </c>
      <c r="Q4" s="184">
        <v>65.38</v>
      </c>
    </row>
    <row r="5" spans="1:18" x14ac:dyDescent="0.2">
      <c r="A5">
        <v>3</v>
      </c>
      <c r="B5" s="186">
        <f t="shared" ref="B5:B26" si="5">B4-(C5+E5+F5)</f>
        <v>3226</v>
      </c>
      <c r="C5" s="184">
        <v>11</v>
      </c>
      <c r="D5" s="191">
        <f t="shared" si="0"/>
        <v>0.34097954122752638</v>
      </c>
      <c r="E5" s="194"/>
      <c r="F5" s="194"/>
      <c r="G5" s="186">
        <f t="shared" si="1"/>
        <v>66</v>
      </c>
      <c r="H5" s="191">
        <f t="shared" si="2"/>
        <v>2.0048602673147022</v>
      </c>
      <c r="I5" s="186">
        <f t="shared" si="3"/>
        <v>66</v>
      </c>
      <c r="J5" s="187">
        <v>85.209458861039764</v>
      </c>
      <c r="K5" s="191">
        <f t="shared" ref="K5:K26" si="6">J5-J4</f>
        <v>25.158265074906218</v>
      </c>
      <c r="L5" s="184">
        <v>660.85</v>
      </c>
      <c r="M5" s="188">
        <f t="shared" ref="M5:M26" si="7">L5-L4</f>
        <v>283.24</v>
      </c>
      <c r="N5">
        <v>490</v>
      </c>
      <c r="O5" s="185">
        <f t="shared" ref="O5:O26" si="8">N5-N4</f>
        <v>190</v>
      </c>
      <c r="P5" s="192">
        <f t="shared" si="4"/>
        <v>34.867346938775512</v>
      </c>
      <c r="Q5" s="187">
        <v>71.209999999999994</v>
      </c>
    </row>
    <row r="6" spans="1:18" x14ac:dyDescent="0.2">
      <c r="A6">
        <v>4</v>
      </c>
      <c r="B6" s="186">
        <f t="shared" si="5"/>
        <v>3216</v>
      </c>
      <c r="C6" s="184">
        <v>10</v>
      </c>
      <c r="D6" s="191">
        <f t="shared" si="0"/>
        <v>0.31094527363184082</v>
      </c>
      <c r="E6" s="194"/>
      <c r="F6" s="194"/>
      <c r="G6" s="186">
        <f t="shared" si="1"/>
        <v>76</v>
      </c>
      <c r="H6" s="191">
        <f t="shared" si="2"/>
        <v>2.3086269744835968</v>
      </c>
      <c r="I6" s="186">
        <f t="shared" si="3"/>
        <v>76</v>
      </c>
      <c r="J6" s="187">
        <v>90.165245202558637</v>
      </c>
      <c r="K6" s="191">
        <f t="shared" si="6"/>
        <v>4.9557863415188734</v>
      </c>
      <c r="L6" s="184">
        <v>923.99</v>
      </c>
      <c r="M6" s="188">
        <f t="shared" si="7"/>
        <v>263.14</v>
      </c>
      <c r="N6">
        <v>690</v>
      </c>
      <c r="O6" s="185">
        <f t="shared" si="8"/>
        <v>200</v>
      </c>
      <c r="P6" s="192">
        <f t="shared" si="4"/>
        <v>33.911594202898556</v>
      </c>
      <c r="Q6" s="187">
        <v>74.39</v>
      </c>
    </row>
    <row r="7" spans="1:18" x14ac:dyDescent="0.2">
      <c r="A7">
        <v>5</v>
      </c>
      <c r="B7" s="186">
        <f t="shared" si="5"/>
        <v>1820</v>
      </c>
      <c r="C7" s="184">
        <v>0</v>
      </c>
      <c r="D7" s="191">
        <f t="shared" si="0"/>
        <v>0</v>
      </c>
      <c r="E7" s="194"/>
      <c r="F7" s="194">
        <v>1396</v>
      </c>
      <c r="G7" s="186">
        <f t="shared" si="1"/>
        <v>76</v>
      </c>
      <c r="H7" s="191">
        <f t="shared" si="2"/>
        <v>2.3086269744835968</v>
      </c>
      <c r="I7" s="186">
        <f t="shared" si="3"/>
        <v>1472</v>
      </c>
      <c r="J7" s="187">
        <v>66.444270015698592</v>
      </c>
      <c r="K7" s="191">
        <f t="shared" si="6"/>
        <v>-23.720975186860045</v>
      </c>
      <c r="L7" s="184">
        <v>1117.43</v>
      </c>
      <c r="M7" s="188">
        <f t="shared" si="7"/>
        <v>193.44000000000005</v>
      </c>
      <c r="N7">
        <v>890</v>
      </c>
      <c r="O7" s="185">
        <f t="shared" si="8"/>
        <v>200</v>
      </c>
      <c r="P7" s="192">
        <f t="shared" si="4"/>
        <v>25.553932584269674</v>
      </c>
      <c r="Q7" s="184">
        <v>96.34</v>
      </c>
    </row>
    <row r="8" spans="1:18" x14ac:dyDescent="0.2">
      <c r="A8">
        <v>6</v>
      </c>
      <c r="B8" s="186">
        <f t="shared" si="5"/>
        <v>1820</v>
      </c>
      <c r="C8" s="184">
        <v>0</v>
      </c>
      <c r="D8" s="191">
        <f t="shared" si="0"/>
        <v>0</v>
      </c>
      <c r="E8" s="194"/>
      <c r="F8" s="194"/>
      <c r="G8" s="186">
        <f t="shared" si="1"/>
        <v>76</v>
      </c>
      <c r="H8" s="191">
        <f t="shared" si="2"/>
        <v>2.3086269744835968</v>
      </c>
      <c r="I8" s="186">
        <f t="shared" si="3"/>
        <v>1472</v>
      </c>
      <c r="J8" s="187">
        <v>61.036106750392463</v>
      </c>
      <c r="K8" s="191">
        <f t="shared" si="6"/>
        <v>-5.4081632653061291</v>
      </c>
      <c r="L8" s="184">
        <v>1235.3699999999999</v>
      </c>
      <c r="M8" s="188">
        <f t="shared" si="7"/>
        <v>117.93999999999983</v>
      </c>
      <c r="N8">
        <v>1080</v>
      </c>
      <c r="O8" s="185">
        <f t="shared" si="8"/>
        <v>190</v>
      </c>
      <c r="P8" s="192">
        <f t="shared" si="4"/>
        <v>14.386111111111106</v>
      </c>
      <c r="Q8" s="184">
        <v>90.31</v>
      </c>
    </row>
    <row r="9" spans="1:18" x14ac:dyDescent="0.2">
      <c r="A9">
        <v>7</v>
      </c>
      <c r="B9" s="186">
        <f t="shared" si="5"/>
        <v>1820</v>
      </c>
      <c r="C9" s="184">
        <v>0</v>
      </c>
      <c r="D9" s="191">
        <f t="shared" si="0"/>
        <v>0</v>
      </c>
      <c r="E9" s="194"/>
      <c r="F9" s="194"/>
      <c r="G9" s="186">
        <f t="shared" si="1"/>
        <v>76</v>
      </c>
      <c r="H9" s="191">
        <f t="shared" si="2"/>
        <v>2.3086269744835968</v>
      </c>
      <c r="I9" s="186">
        <f t="shared" si="3"/>
        <v>1472</v>
      </c>
      <c r="J9" s="187">
        <v>62.990580847723706</v>
      </c>
      <c r="K9" s="191">
        <f t="shared" si="6"/>
        <v>1.9544740973312429</v>
      </c>
      <c r="L9" s="184">
        <v>1351.4</v>
      </c>
      <c r="M9" s="188">
        <f t="shared" si="7"/>
        <v>116.0300000000002</v>
      </c>
      <c r="N9">
        <v>1250</v>
      </c>
      <c r="O9" s="185">
        <f t="shared" si="8"/>
        <v>170</v>
      </c>
      <c r="P9" s="192">
        <f t="shared" si="4"/>
        <v>8.112000000000009</v>
      </c>
      <c r="Q9" s="184">
        <v>88.6</v>
      </c>
    </row>
    <row r="10" spans="1:18" x14ac:dyDescent="0.2">
      <c r="A10">
        <v>8</v>
      </c>
      <c r="B10" s="186">
        <f t="shared" si="5"/>
        <v>1819</v>
      </c>
      <c r="C10" s="184">
        <v>1</v>
      </c>
      <c r="D10" s="191">
        <f t="shared" si="0"/>
        <v>5.4975261132490384E-2</v>
      </c>
      <c r="E10" s="194"/>
      <c r="F10" s="194"/>
      <c r="G10" s="186">
        <f t="shared" si="1"/>
        <v>77</v>
      </c>
      <c r="H10" s="191">
        <f t="shared" si="2"/>
        <v>2.3390036452004859</v>
      </c>
      <c r="I10" s="186">
        <f t="shared" si="3"/>
        <v>1473</v>
      </c>
      <c r="J10" s="187">
        <v>65.051441137202545</v>
      </c>
      <c r="K10" s="191">
        <f t="shared" si="6"/>
        <v>2.060860289478839</v>
      </c>
      <c r="L10" s="184">
        <v>1456.73</v>
      </c>
      <c r="M10" s="188">
        <f t="shared" si="7"/>
        <v>105.32999999999993</v>
      </c>
      <c r="N10">
        <v>1400</v>
      </c>
      <c r="O10" s="185">
        <f t="shared" si="8"/>
        <v>150</v>
      </c>
      <c r="P10" s="192">
        <f t="shared" si="4"/>
        <v>4.0521428571428544</v>
      </c>
      <c r="Q10" s="184">
        <v>82.44</v>
      </c>
    </row>
    <row r="11" spans="1:18" x14ac:dyDescent="0.2">
      <c r="A11">
        <v>9</v>
      </c>
      <c r="B11" s="186">
        <f t="shared" si="5"/>
        <v>1818</v>
      </c>
      <c r="C11" s="184">
        <v>1</v>
      </c>
      <c r="D11" s="191">
        <f t="shared" si="0"/>
        <v>5.5005500550055E-2</v>
      </c>
      <c r="E11" s="194"/>
      <c r="F11" s="194"/>
      <c r="G11" s="186">
        <f t="shared" si="1"/>
        <v>78</v>
      </c>
      <c r="H11" s="191">
        <f t="shared" si="2"/>
        <v>2.3693803159173754</v>
      </c>
      <c r="I11" s="186">
        <f t="shared" si="3"/>
        <v>1474</v>
      </c>
      <c r="J11" s="187">
        <v>67.012415527267009</v>
      </c>
      <c r="K11" s="191">
        <f t="shared" si="6"/>
        <v>1.9609743900644645</v>
      </c>
      <c r="L11" s="184">
        <v>1576.08</v>
      </c>
      <c r="M11" s="188">
        <f t="shared" si="7"/>
        <v>119.34999999999991</v>
      </c>
      <c r="N11">
        <v>1540</v>
      </c>
      <c r="O11" s="185">
        <f t="shared" si="8"/>
        <v>140</v>
      </c>
      <c r="P11" s="192">
        <f t="shared" si="4"/>
        <v>2.3428571428571416</v>
      </c>
      <c r="Q11" s="184">
        <v>83.07</v>
      </c>
    </row>
    <row r="12" spans="1:18" x14ac:dyDescent="0.2">
      <c r="A12">
        <v>10</v>
      </c>
      <c r="B12" s="186">
        <f t="shared" si="5"/>
        <v>1818</v>
      </c>
      <c r="C12" s="184">
        <v>0</v>
      </c>
      <c r="D12" s="191">
        <f t="shared" si="0"/>
        <v>0</v>
      </c>
      <c r="E12" s="194"/>
      <c r="F12" s="194"/>
      <c r="G12" s="186">
        <f t="shared" si="1"/>
        <v>78</v>
      </c>
      <c r="H12" s="191">
        <f t="shared" si="2"/>
        <v>2.3693803159173754</v>
      </c>
      <c r="I12" s="186">
        <f t="shared" si="3"/>
        <v>1474</v>
      </c>
      <c r="J12" s="187">
        <v>68.9061763319189</v>
      </c>
      <c r="K12" s="191">
        <f t="shared" si="6"/>
        <v>1.8937608046518903</v>
      </c>
      <c r="L12" s="187">
        <v>1750.24</v>
      </c>
      <c r="M12" s="188">
        <f t="shared" si="7"/>
        <v>174.16000000000008</v>
      </c>
      <c r="N12" s="186">
        <v>1670</v>
      </c>
      <c r="O12" s="185">
        <f t="shared" si="8"/>
        <v>130</v>
      </c>
      <c r="P12" s="192">
        <f t="shared" si="4"/>
        <v>4.8047904191616908</v>
      </c>
      <c r="Q12" s="184">
        <v>87.65</v>
      </c>
    </row>
    <row r="13" spans="1:18" x14ac:dyDescent="0.2">
      <c r="A13">
        <v>11</v>
      </c>
      <c r="B13" s="186">
        <f t="shared" si="5"/>
        <v>1630</v>
      </c>
      <c r="C13" s="184">
        <v>0</v>
      </c>
      <c r="D13" s="191">
        <f t="shared" si="0"/>
        <v>0</v>
      </c>
      <c r="E13" s="194"/>
      <c r="F13" s="194">
        <v>188</v>
      </c>
      <c r="G13" s="186">
        <f t="shared" si="1"/>
        <v>78</v>
      </c>
      <c r="H13" s="191">
        <f t="shared" si="2"/>
        <v>2.3693803159173754</v>
      </c>
      <c r="I13" s="186">
        <f t="shared" si="3"/>
        <v>1662</v>
      </c>
      <c r="J13" s="187">
        <v>71</v>
      </c>
      <c r="K13" s="191">
        <f t="shared" si="6"/>
        <v>2.0938236680811002</v>
      </c>
      <c r="L13" s="187">
        <v>1851.27</v>
      </c>
      <c r="M13" s="188">
        <f t="shared" si="7"/>
        <v>101.02999999999997</v>
      </c>
      <c r="N13" s="186">
        <v>1790</v>
      </c>
      <c r="O13" s="185">
        <f t="shared" si="8"/>
        <v>120</v>
      </c>
      <c r="P13" s="192">
        <f t="shared" si="4"/>
        <v>3.4229050279329698</v>
      </c>
      <c r="Q13" s="184">
        <v>90.61</v>
      </c>
      <c r="R13" s="193"/>
    </row>
    <row r="14" spans="1:18" hidden="1" x14ac:dyDescent="0.2">
      <c r="A14">
        <v>12</v>
      </c>
      <c r="B14" s="186">
        <f t="shared" si="5"/>
        <v>1630</v>
      </c>
      <c r="C14" s="184"/>
      <c r="D14" s="191">
        <f t="shared" si="0"/>
        <v>0</v>
      </c>
      <c r="E14" s="184"/>
      <c r="F14" s="184"/>
      <c r="G14" s="186">
        <f t="shared" si="1"/>
        <v>78</v>
      </c>
      <c r="H14" s="191">
        <f t="shared" si="2"/>
        <v>2.3693803159173754</v>
      </c>
      <c r="I14" s="186">
        <f t="shared" si="3"/>
        <v>1662</v>
      </c>
      <c r="J14" s="184"/>
      <c r="K14" s="191">
        <f t="shared" si="6"/>
        <v>-71</v>
      </c>
      <c r="L14" s="184"/>
      <c r="M14" s="188">
        <f t="shared" si="7"/>
        <v>-1851.27</v>
      </c>
      <c r="N14">
        <v>1900</v>
      </c>
      <c r="O14" s="185">
        <f t="shared" si="8"/>
        <v>110</v>
      </c>
      <c r="P14" s="192">
        <f t="shared" si="4"/>
        <v>-100</v>
      </c>
      <c r="Q14" s="184"/>
    </row>
    <row r="15" spans="1:18" hidden="1" x14ac:dyDescent="0.2">
      <c r="A15">
        <v>13</v>
      </c>
      <c r="B15" s="186">
        <f t="shared" si="5"/>
        <v>1630</v>
      </c>
      <c r="C15" s="184"/>
      <c r="D15" s="191">
        <f t="shared" si="0"/>
        <v>0</v>
      </c>
      <c r="E15" s="184"/>
      <c r="F15" s="184"/>
      <c r="G15" s="186">
        <f t="shared" si="1"/>
        <v>78</v>
      </c>
      <c r="H15" s="191">
        <f t="shared" si="2"/>
        <v>2.3693803159173754</v>
      </c>
      <c r="I15" s="186">
        <f t="shared" si="3"/>
        <v>1662</v>
      </c>
      <c r="J15" s="184"/>
      <c r="K15" s="191">
        <f t="shared" si="6"/>
        <v>0</v>
      </c>
      <c r="L15" s="184"/>
      <c r="M15" s="188">
        <f t="shared" si="7"/>
        <v>0</v>
      </c>
      <c r="N15">
        <v>2010</v>
      </c>
      <c r="O15" s="185">
        <f t="shared" si="8"/>
        <v>110</v>
      </c>
      <c r="P15" s="192">
        <f t="shared" si="4"/>
        <v>-100</v>
      </c>
      <c r="Q15" s="184"/>
    </row>
    <row r="16" spans="1:18" hidden="1" x14ac:dyDescent="0.2">
      <c r="A16">
        <v>14</v>
      </c>
      <c r="B16" s="186">
        <f t="shared" si="5"/>
        <v>1630</v>
      </c>
      <c r="C16" s="184"/>
      <c r="D16" s="191">
        <f t="shared" si="0"/>
        <v>0</v>
      </c>
      <c r="E16" s="184"/>
      <c r="F16" s="184"/>
      <c r="G16" s="186">
        <f t="shared" si="1"/>
        <v>78</v>
      </c>
      <c r="H16" s="191">
        <f t="shared" si="2"/>
        <v>2.3693803159173754</v>
      </c>
      <c r="I16" s="186">
        <f t="shared" si="3"/>
        <v>1662</v>
      </c>
      <c r="J16" s="184"/>
      <c r="K16" s="191">
        <f t="shared" si="6"/>
        <v>0</v>
      </c>
      <c r="L16" s="184"/>
      <c r="M16" s="188">
        <f t="shared" si="7"/>
        <v>0</v>
      </c>
      <c r="N16">
        <v>2120</v>
      </c>
      <c r="O16" s="185">
        <f t="shared" si="8"/>
        <v>110</v>
      </c>
      <c r="P16" s="192">
        <f t="shared" si="4"/>
        <v>-100</v>
      </c>
      <c r="Q16" s="184"/>
    </row>
    <row r="17" spans="1:17" hidden="1" x14ac:dyDescent="0.2">
      <c r="A17">
        <v>15</v>
      </c>
      <c r="B17" s="186">
        <f t="shared" si="5"/>
        <v>1630</v>
      </c>
      <c r="C17" s="184"/>
      <c r="D17" s="191">
        <f t="shared" si="0"/>
        <v>0</v>
      </c>
      <c r="E17" s="184"/>
      <c r="F17" s="184"/>
      <c r="G17" s="186">
        <f t="shared" si="1"/>
        <v>78</v>
      </c>
      <c r="H17" s="191">
        <f t="shared" si="2"/>
        <v>2.3693803159173754</v>
      </c>
      <c r="I17" s="186">
        <f t="shared" si="3"/>
        <v>1662</v>
      </c>
      <c r="J17" s="184"/>
      <c r="K17" s="191">
        <f t="shared" si="6"/>
        <v>0</v>
      </c>
      <c r="L17" s="184"/>
      <c r="M17" s="188">
        <f t="shared" si="7"/>
        <v>0</v>
      </c>
      <c r="N17">
        <v>2240</v>
      </c>
      <c r="O17" s="185">
        <f t="shared" si="8"/>
        <v>120</v>
      </c>
      <c r="P17" s="192">
        <f t="shared" si="4"/>
        <v>-100</v>
      </c>
      <c r="Q17" s="184"/>
    </row>
    <row r="18" spans="1:17" hidden="1" x14ac:dyDescent="0.2">
      <c r="A18">
        <v>16</v>
      </c>
      <c r="B18" s="186">
        <f t="shared" si="5"/>
        <v>1630</v>
      </c>
      <c r="C18" s="184"/>
      <c r="D18" s="191">
        <f t="shared" si="0"/>
        <v>0</v>
      </c>
      <c r="E18" s="184"/>
      <c r="F18" s="184"/>
      <c r="G18" s="186">
        <f t="shared" si="1"/>
        <v>78</v>
      </c>
      <c r="H18" s="191">
        <f t="shared" si="2"/>
        <v>2.3693803159173754</v>
      </c>
      <c r="I18" s="186">
        <f t="shared" si="3"/>
        <v>1662</v>
      </c>
      <c r="J18" s="184"/>
      <c r="K18" s="191">
        <f t="shared" si="6"/>
        <v>0</v>
      </c>
      <c r="L18" s="184"/>
      <c r="M18" s="188">
        <f t="shared" si="7"/>
        <v>0</v>
      </c>
      <c r="N18">
        <v>2370</v>
      </c>
      <c r="O18" s="185">
        <f t="shared" si="8"/>
        <v>130</v>
      </c>
      <c r="P18" s="192">
        <f t="shared" si="4"/>
        <v>-100</v>
      </c>
      <c r="Q18" s="184"/>
    </row>
    <row r="19" spans="1:17" hidden="1" x14ac:dyDescent="0.2">
      <c r="A19">
        <v>17</v>
      </c>
      <c r="B19" s="186">
        <f t="shared" si="5"/>
        <v>1630</v>
      </c>
      <c r="C19" s="184"/>
      <c r="D19" s="191">
        <f t="shared" si="0"/>
        <v>0</v>
      </c>
      <c r="E19" s="184"/>
      <c r="F19" s="184"/>
      <c r="G19" s="186">
        <f t="shared" si="1"/>
        <v>78</v>
      </c>
      <c r="H19" s="191">
        <f t="shared" si="2"/>
        <v>2.3693803159173754</v>
      </c>
      <c r="I19" s="186">
        <f t="shared" si="3"/>
        <v>1662</v>
      </c>
      <c r="J19" s="184"/>
      <c r="K19" s="191">
        <f t="shared" si="6"/>
        <v>0</v>
      </c>
      <c r="L19" s="184"/>
      <c r="M19" s="188">
        <f t="shared" si="7"/>
        <v>0</v>
      </c>
      <c r="N19">
        <v>2510</v>
      </c>
      <c r="O19" s="185">
        <f t="shared" si="8"/>
        <v>140</v>
      </c>
      <c r="P19" s="192">
        <f t="shared" si="4"/>
        <v>-100</v>
      </c>
      <c r="Q19" s="184"/>
    </row>
    <row r="20" spans="1:17" hidden="1" x14ac:dyDescent="0.2">
      <c r="A20">
        <v>18</v>
      </c>
      <c r="B20" s="186">
        <f t="shared" si="5"/>
        <v>1630</v>
      </c>
      <c r="C20" s="184"/>
      <c r="D20" s="191">
        <f t="shared" si="0"/>
        <v>0</v>
      </c>
      <c r="E20" s="184"/>
      <c r="F20" s="184"/>
      <c r="G20" s="186">
        <f t="shared" si="1"/>
        <v>78</v>
      </c>
      <c r="H20" s="191">
        <f t="shared" si="2"/>
        <v>2.3693803159173754</v>
      </c>
      <c r="I20" s="186">
        <f t="shared" si="3"/>
        <v>1662</v>
      </c>
      <c r="J20" s="184"/>
      <c r="K20" s="191">
        <f t="shared" si="6"/>
        <v>0</v>
      </c>
      <c r="L20" s="184"/>
      <c r="M20" s="188">
        <f t="shared" si="7"/>
        <v>0</v>
      </c>
      <c r="N20">
        <v>2650</v>
      </c>
      <c r="O20" s="185">
        <f t="shared" si="8"/>
        <v>140</v>
      </c>
      <c r="P20" s="192">
        <f t="shared" si="4"/>
        <v>-100</v>
      </c>
      <c r="Q20" s="184"/>
    </row>
    <row r="21" spans="1:17" hidden="1" x14ac:dyDescent="0.2">
      <c r="A21">
        <v>19</v>
      </c>
      <c r="B21" s="186">
        <f t="shared" si="5"/>
        <v>1630</v>
      </c>
      <c r="C21" s="184"/>
      <c r="D21" s="191">
        <f t="shared" si="0"/>
        <v>0</v>
      </c>
      <c r="E21" s="184"/>
      <c r="F21" s="184"/>
      <c r="G21" s="186">
        <f t="shared" si="1"/>
        <v>78</v>
      </c>
      <c r="H21" s="191">
        <f t="shared" si="2"/>
        <v>2.3693803159173754</v>
      </c>
      <c r="I21" s="186">
        <f t="shared" si="3"/>
        <v>1662</v>
      </c>
      <c r="J21" s="184"/>
      <c r="K21" s="191">
        <f t="shared" si="6"/>
        <v>0</v>
      </c>
      <c r="L21" s="184"/>
      <c r="M21" s="188">
        <f t="shared" si="7"/>
        <v>0</v>
      </c>
      <c r="N21">
        <v>2800</v>
      </c>
      <c r="O21" s="185">
        <f t="shared" si="8"/>
        <v>150</v>
      </c>
      <c r="P21" s="192">
        <f t="shared" si="4"/>
        <v>-100</v>
      </c>
      <c r="Q21" s="184"/>
    </row>
    <row r="22" spans="1:17" hidden="1" x14ac:dyDescent="0.2">
      <c r="A22">
        <v>20</v>
      </c>
      <c r="B22" s="186">
        <f t="shared" si="5"/>
        <v>1630</v>
      </c>
      <c r="C22" s="184"/>
      <c r="D22" s="191">
        <f t="shared" si="0"/>
        <v>0</v>
      </c>
      <c r="E22" s="184"/>
      <c r="F22" s="184"/>
      <c r="G22" s="186">
        <f t="shared" si="1"/>
        <v>78</v>
      </c>
      <c r="H22" s="191">
        <f t="shared" si="2"/>
        <v>2.3693803159173754</v>
      </c>
      <c r="I22" s="186">
        <f t="shared" si="3"/>
        <v>1662</v>
      </c>
      <c r="J22" s="184"/>
      <c r="K22" s="191">
        <f t="shared" si="6"/>
        <v>0</v>
      </c>
      <c r="L22" s="184"/>
      <c r="M22" s="188">
        <f t="shared" si="7"/>
        <v>0</v>
      </c>
      <c r="N22">
        <v>2960</v>
      </c>
      <c r="O22" s="185">
        <f t="shared" si="8"/>
        <v>160</v>
      </c>
      <c r="P22" s="192">
        <f t="shared" si="4"/>
        <v>-100</v>
      </c>
      <c r="Q22" s="184"/>
    </row>
    <row r="23" spans="1:17" hidden="1" x14ac:dyDescent="0.2">
      <c r="A23">
        <v>21</v>
      </c>
      <c r="B23" s="186">
        <f t="shared" si="5"/>
        <v>1630</v>
      </c>
      <c r="C23" s="184"/>
      <c r="D23" s="191">
        <f t="shared" si="0"/>
        <v>0</v>
      </c>
      <c r="E23" s="184"/>
      <c r="F23" s="184"/>
      <c r="G23" s="186">
        <f t="shared" si="1"/>
        <v>78</v>
      </c>
      <c r="H23" s="191">
        <f t="shared" si="2"/>
        <v>2.3693803159173754</v>
      </c>
      <c r="I23" s="186">
        <f t="shared" si="3"/>
        <v>1662</v>
      </c>
      <c r="J23" s="184"/>
      <c r="K23" s="191">
        <f t="shared" si="6"/>
        <v>0</v>
      </c>
      <c r="L23" s="184"/>
      <c r="M23" s="188">
        <f t="shared" si="7"/>
        <v>0</v>
      </c>
      <c r="N23">
        <v>3150</v>
      </c>
      <c r="O23" s="185">
        <f t="shared" si="8"/>
        <v>190</v>
      </c>
      <c r="P23" s="192">
        <f t="shared" si="4"/>
        <v>-100</v>
      </c>
      <c r="Q23" s="184"/>
    </row>
    <row r="24" spans="1:17" hidden="1" x14ac:dyDescent="0.2">
      <c r="A24">
        <v>22</v>
      </c>
      <c r="B24" s="186">
        <f t="shared" si="5"/>
        <v>1630</v>
      </c>
      <c r="C24" s="184"/>
      <c r="D24" s="191">
        <f t="shared" si="0"/>
        <v>0</v>
      </c>
      <c r="E24" s="184"/>
      <c r="F24" s="184"/>
      <c r="G24" s="186">
        <f t="shared" si="1"/>
        <v>78</v>
      </c>
      <c r="H24" s="191">
        <f t="shared" si="2"/>
        <v>2.3693803159173754</v>
      </c>
      <c r="I24" s="186">
        <f t="shared" si="3"/>
        <v>1662</v>
      </c>
      <c r="J24" s="184"/>
      <c r="K24" s="191">
        <f t="shared" si="6"/>
        <v>0</v>
      </c>
      <c r="L24" s="184"/>
      <c r="M24" s="188">
        <f t="shared" si="7"/>
        <v>0</v>
      </c>
      <c r="N24">
        <v>3370</v>
      </c>
      <c r="O24" s="185">
        <f t="shared" si="8"/>
        <v>220</v>
      </c>
      <c r="P24" s="192">
        <f t="shared" si="4"/>
        <v>-100</v>
      </c>
      <c r="Q24" s="184"/>
    </row>
    <row r="25" spans="1:17" hidden="1" x14ac:dyDescent="0.2">
      <c r="A25">
        <v>23</v>
      </c>
      <c r="B25" s="186">
        <f t="shared" si="5"/>
        <v>1630</v>
      </c>
      <c r="C25" s="184"/>
      <c r="D25" s="191">
        <f t="shared" si="0"/>
        <v>0</v>
      </c>
      <c r="E25" s="184"/>
      <c r="F25" s="184"/>
      <c r="G25" s="186">
        <f t="shared" si="1"/>
        <v>78</v>
      </c>
      <c r="H25" s="191">
        <f t="shared" si="2"/>
        <v>2.3693803159173754</v>
      </c>
      <c r="I25" s="186">
        <f t="shared" si="3"/>
        <v>1662</v>
      </c>
      <c r="J25" s="184"/>
      <c r="K25" s="191">
        <f t="shared" si="6"/>
        <v>0</v>
      </c>
      <c r="L25" s="184"/>
      <c r="M25" s="188">
        <f t="shared" si="7"/>
        <v>0</v>
      </c>
      <c r="N25">
        <v>3560</v>
      </c>
      <c r="O25" s="185">
        <f t="shared" si="8"/>
        <v>190</v>
      </c>
      <c r="P25" s="192">
        <f t="shared" si="4"/>
        <v>-100</v>
      </c>
      <c r="Q25" s="184"/>
    </row>
    <row r="26" spans="1:17" hidden="1" x14ac:dyDescent="0.2">
      <c r="A26">
        <v>24</v>
      </c>
      <c r="B26" s="186">
        <f t="shared" si="5"/>
        <v>1630</v>
      </c>
      <c r="C26" s="184"/>
      <c r="D26" s="191">
        <f t="shared" si="0"/>
        <v>0</v>
      </c>
      <c r="E26" s="184"/>
      <c r="F26" s="184"/>
      <c r="G26" s="186">
        <f t="shared" si="1"/>
        <v>78</v>
      </c>
      <c r="H26" s="191">
        <f t="shared" si="2"/>
        <v>2.3693803159173754</v>
      </c>
      <c r="I26" s="186">
        <f t="shared" si="3"/>
        <v>1662</v>
      </c>
      <c r="J26" s="184"/>
      <c r="K26" s="191">
        <f t="shared" si="6"/>
        <v>0</v>
      </c>
      <c r="L26" s="184"/>
      <c r="M26" s="188">
        <f t="shared" si="7"/>
        <v>0</v>
      </c>
      <c r="N26">
        <v>3720</v>
      </c>
      <c r="O26" s="185">
        <f t="shared" si="8"/>
        <v>160</v>
      </c>
      <c r="P26" s="192">
        <f t="shared" si="4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7"/>
  <dimension ref="A1:V26"/>
  <sheetViews>
    <sheetView workbookViewId="0">
      <selection activeCell="A2" sqref="A2:Q2"/>
    </sheetView>
  </sheetViews>
  <sheetFormatPr baseColWidth="10" defaultRowHeight="12.75" x14ac:dyDescent="0.2"/>
  <cols>
    <col min="1" max="1" width="9" style="189" bestFit="1" customWidth="1"/>
    <col min="2" max="2" width="10.7109375" style="189" customWidth="1"/>
    <col min="3" max="4" width="13" style="189" customWidth="1"/>
    <col min="5" max="5" width="10.7109375" style="189" customWidth="1"/>
    <col min="6" max="6" width="12.28515625" style="189" customWidth="1"/>
    <col min="7" max="9" width="13.140625" style="189" customWidth="1"/>
    <col min="10" max="10" width="10.42578125" style="189" bestFit="1" customWidth="1"/>
    <col min="11" max="11" width="13.140625" style="189" bestFit="1" customWidth="1"/>
    <col min="12" max="12" width="7.42578125" style="189" bestFit="1" customWidth="1"/>
    <col min="13" max="13" width="10.42578125" style="189" customWidth="1"/>
    <col min="14" max="14" width="7.42578125" style="189" customWidth="1"/>
    <col min="15" max="15" width="11" style="189" bestFit="1" customWidth="1"/>
    <col min="16" max="16" width="12" style="189" customWidth="1"/>
    <col min="17" max="17" width="13.7109375" style="189" bestFit="1" customWidth="1"/>
    <col min="18" max="22" width="10.85546875" style="189"/>
  </cols>
  <sheetData>
    <row r="1" spans="1:18" x14ac:dyDescent="0.2">
      <c r="A1" s="421" t="s">
        <v>42</v>
      </c>
      <c r="B1" s="421"/>
      <c r="C1" s="189">
        <v>3720</v>
      </c>
      <c r="D1" s="190" t="s">
        <v>46</v>
      </c>
      <c r="E1" s="208" t="s">
        <v>47</v>
      </c>
    </row>
    <row r="2" spans="1:18" ht="22.5" x14ac:dyDescent="0.2">
      <c r="A2" s="209" t="s">
        <v>29</v>
      </c>
      <c r="B2" s="210" t="s">
        <v>30</v>
      </c>
      <c r="C2" s="210" t="s">
        <v>35</v>
      </c>
      <c r="D2" s="210" t="s">
        <v>37</v>
      </c>
      <c r="E2" s="210" t="s">
        <v>41</v>
      </c>
      <c r="F2" s="210" t="s">
        <v>40</v>
      </c>
      <c r="G2" s="210" t="s">
        <v>36</v>
      </c>
      <c r="H2" s="210" t="s">
        <v>38</v>
      </c>
      <c r="I2" s="210" t="s">
        <v>43</v>
      </c>
      <c r="J2" s="209" t="s">
        <v>13</v>
      </c>
      <c r="K2" s="210" t="s">
        <v>32</v>
      </c>
      <c r="L2" s="209" t="s">
        <v>31</v>
      </c>
      <c r="M2" s="210" t="s">
        <v>44</v>
      </c>
      <c r="N2" s="210" t="s">
        <v>39</v>
      </c>
      <c r="O2" s="210" t="s">
        <v>45</v>
      </c>
      <c r="P2" s="210" t="s">
        <v>33</v>
      </c>
      <c r="Q2" s="209" t="s">
        <v>34</v>
      </c>
    </row>
    <row r="3" spans="1:18" x14ac:dyDescent="0.2">
      <c r="A3" s="211">
        <v>1</v>
      </c>
      <c r="B3" s="212">
        <f>C1-(C3+E3+F3)</f>
        <v>3707</v>
      </c>
      <c r="C3" s="213">
        <v>13</v>
      </c>
      <c r="D3" s="214">
        <f>(C3/B3)*100</f>
        <v>0.35068788777987592</v>
      </c>
      <c r="E3" s="215"/>
      <c r="F3" s="215"/>
      <c r="G3" s="212">
        <f>C3</f>
        <v>13</v>
      </c>
      <c r="H3" s="214">
        <f>(G3/$C$1)*100</f>
        <v>0.34946236559139787</v>
      </c>
      <c r="I3" s="212">
        <f>C3+E3+F3</f>
        <v>13</v>
      </c>
      <c r="J3" s="216">
        <v>21.750356468457358</v>
      </c>
      <c r="K3" s="211"/>
      <c r="L3" s="213">
        <v>148.06</v>
      </c>
      <c r="M3" s="217"/>
      <c r="N3" s="211">
        <v>110</v>
      </c>
      <c r="O3" s="211"/>
      <c r="P3" s="218">
        <f>((L3/N3)*100)-100</f>
        <v>34.600000000000023</v>
      </c>
      <c r="Q3" s="213">
        <v>69.8</v>
      </c>
    </row>
    <row r="4" spans="1:18" x14ac:dyDescent="0.2">
      <c r="A4" s="211">
        <v>2</v>
      </c>
      <c r="B4" s="212">
        <f>B3-(C4+E4+F4)</f>
        <v>3699</v>
      </c>
      <c r="C4" s="213">
        <v>8</v>
      </c>
      <c r="D4" s="214">
        <f t="shared" ref="D4:D26" si="0">(C4/B4)*100</f>
        <v>0.21627466882941337</v>
      </c>
      <c r="E4" s="215"/>
      <c r="F4" s="215"/>
      <c r="G4" s="212">
        <f>G3+C4</f>
        <v>21</v>
      </c>
      <c r="H4" s="214">
        <f t="shared" ref="H4:H26" si="1">(G4/$C$1)*100</f>
        <v>0.56451612903225801</v>
      </c>
      <c r="I4" s="212">
        <f t="shared" ref="I4:I26" si="2">I3+C4+E4+F4</f>
        <v>21</v>
      </c>
      <c r="J4" s="216">
        <v>29.0150842945874</v>
      </c>
      <c r="K4" s="214">
        <f>J4-J3</f>
        <v>7.2647278261300414</v>
      </c>
      <c r="L4" s="213">
        <v>248.96</v>
      </c>
      <c r="M4" s="217">
        <f>L4-L3</f>
        <v>100.9</v>
      </c>
      <c r="N4" s="211">
        <v>230</v>
      </c>
      <c r="O4" s="219">
        <f>N4-N3</f>
        <v>120</v>
      </c>
      <c r="P4" s="218">
        <f t="shared" ref="P4:P26" si="3">((L4/N4)*100)-100</f>
        <v>8.2434782608695798</v>
      </c>
      <c r="Q4" s="213">
        <v>65.5</v>
      </c>
    </row>
    <row r="5" spans="1:18" x14ac:dyDescent="0.2">
      <c r="A5" s="211">
        <v>3</v>
      </c>
      <c r="B5" s="212">
        <f t="shared" ref="B5:B26" si="4">B4-(C5+E5+F5)</f>
        <v>3695</v>
      </c>
      <c r="C5" s="213">
        <v>4</v>
      </c>
      <c r="D5" s="214">
        <f t="shared" si="0"/>
        <v>0.10825439783491206</v>
      </c>
      <c r="E5" s="215"/>
      <c r="F5" s="215"/>
      <c r="G5" s="212">
        <f t="shared" ref="G5:G26" si="5">G4+C5</f>
        <v>25</v>
      </c>
      <c r="H5" s="214">
        <f t="shared" si="1"/>
        <v>0.67204301075268813</v>
      </c>
      <c r="I5" s="212">
        <f t="shared" si="2"/>
        <v>25</v>
      </c>
      <c r="J5" s="216">
        <v>33.738848337388482</v>
      </c>
      <c r="K5" s="214">
        <f t="shared" ref="K5:K26" si="6">J5-J4</f>
        <v>4.7237640428010828</v>
      </c>
      <c r="L5" s="213">
        <v>377.26</v>
      </c>
      <c r="M5" s="217">
        <f t="shared" ref="M5:M26" si="7">L5-L4</f>
        <v>128.29999999999998</v>
      </c>
      <c r="N5" s="211">
        <v>360</v>
      </c>
      <c r="O5" s="219">
        <f t="shared" ref="O5:O26" si="8">N5-N4</f>
        <v>130</v>
      </c>
      <c r="P5" s="218">
        <f t="shared" si="3"/>
        <v>4.7944444444444372</v>
      </c>
      <c r="Q5" s="216">
        <v>71.989999999999995</v>
      </c>
    </row>
    <row r="6" spans="1:18" x14ac:dyDescent="0.2">
      <c r="A6" s="211">
        <v>4</v>
      </c>
      <c r="B6" s="212">
        <f t="shared" si="4"/>
        <v>3689</v>
      </c>
      <c r="C6" s="213">
        <v>6</v>
      </c>
      <c r="D6" s="214">
        <f t="shared" si="0"/>
        <v>0.16264570344266741</v>
      </c>
      <c r="E6" s="215"/>
      <c r="F6" s="215"/>
      <c r="G6" s="212">
        <f t="shared" si="5"/>
        <v>31</v>
      </c>
      <c r="H6" s="214">
        <f t="shared" si="1"/>
        <v>0.83333333333333337</v>
      </c>
      <c r="I6" s="212">
        <f t="shared" si="2"/>
        <v>31</v>
      </c>
      <c r="J6" s="216">
        <v>39.186104986267459</v>
      </c>
      <c r="K6" s="214">
        <f t="shared" si="6"/>
        <v>5.4472566488789766</v>
      </c>
      <c r="L6" s="213">
        <v>539.17999999999995</v>
      </c>
      <c r="M6" s="217">
        <f t="shared" si="7"/>
        <v>161.91999999999996</v>
      </c>
      <c r="N6" s="211">
        <v>500</v>
      </c>
      <c r="O6" s="219">
        <f t="shared" si="8"/>
        <v>140</v>
      </c>
      <c r="P6" s="218">
        <f t="shared" si="3"/>
        <v>7.8359999999999985</v>
      </c>
      <c r="Q6" s="216">
        <v>70.819999999999993</v>
      </c>
    </row>
    <row r="7" spans="1:18" x14ac:dyDescent="0.2">
      <c r="A7" s="211">
        <v>5</v>
      </c>
      <c r="B7" s="212">
        <f t="shared" si="4"/>
        <v>3679</v>
      </c>
      <c r="C7" s="213">
        <v>10</v>
      </c>
      <c r="D7" s="214">
        <f t="shared" si="0"/>
        <v>0.27181299266104919</v>
      </c>
      <c r="E7" s="215"/>
      <c r="F7" s="215"/>
      <c r="G7" s="212">
        <f t="shared" si="5"/>
        <v>41</v>
      </c>
      <c r="H7" s="214">
        <f t="shared" si="1"/>
        <v>1.1021505376344085</v>
      </c>
      <c r="I7" s="212">
        <f t="shared" si="2"/>
        <v>41</v>
      </c>
      <c r="J7" s="216">
        <v>43.865637484969554</v>
      </c>
      <c r="K7" s="214">
        <f t="shared" si="6"/>
        <v>4.6795324987020948</v>
      </c>
      <c r="L7" s="213">
        <v>669.97</v>
      </c>
      <c r="M7" s="217">
        <f t="shared" si="7"/>
        <v>130.79000000000008</v>
      </c>
      <c r="N7" s="211">
        <v>630</v>
      </c>
      <c r="O7" s="219">
        <f t="shared" si="8"/>
        <v>130</v>
      </c>
      <c r="P7" s="218">
        <f t="shared" si="3"/>
        <v>6.3444444444444343</v>
      </c>
      <c r="Q7" s="213">
        <v>69.790000000000006</v>
      </c>
    </row>
    <row r="8" spans="1:18" x14ac:dyDescent="0.2">
      <c r="A8" s="211">
        <v>6</v>
      </c>
      <c r="B8" s="212">
        <f t="shared" si="4"/>
        <v>3676</v>
      </c>
      <c r="C8" s="213">
        <v>3</v>
      </c>
      <c r="D8" s="214">
        <f t="shared" si="0"/>
        <v>8.1610446137105552E-2</v>
      </c>
      <c r="E8" s="215"/>
      <c r="F8" s="215"/>
      <c r="G8" s="212">
        <f t="shared" si="5"/>
        <v>44</v>
      </c>
      <c r="H8" s="214">
        <f t="shared" si="1"/>
        <v>1.1827956989247312</v>
      </c>
      <c r="I8" s="212">
        <f t="shared" si="2"/>
        <v>44</v>
      </c>
      <c r="J8" s="216">
        <v>46.843944099378881</v>
      </c>
      <c r="K8" s="214">
        <f t="shared" si="6"/>
        <v>2.9783066144093269</v>
      </c>
      <c r="L8" s="213">
        <v>777.21</v>
      </c>
      <c r="M8" s="217">
        <f t="shared" si="7"/>
        <v>107.24000000000001</v>
      </c>
      <c r="N8" s="211">
        <v>750</v>
      </c>
      <c r="O8" s="219">
        <f t="shared" si="8"/>
        <v>120</v>
      </c>
      <c r="P8" s="218">
        <f t="shared" si="3"/>
        <v>3.6280000000000143</v>
      </c>
      <c r="Q8" s="213">
        <v>78.69</v>
      </c>
    </row>
    <row r="9" spans="1:18" x14ac:dyDescent="0.2">
      <c r="A9" s="211">
        <v>7</v>
      </c>
      <c r="B9" s="212">
        <f t="shared" si="4"/>
        <v>3674</v>
      </c>
      <c r="C9" s="213">
        <v>2</v>
      </c>
      <c r="D9" s="214">
        <f t="shared" si="0"/>
        <v>5.443658138268917E-2</v>
      </c>
      <c r="E9" s="215"/>
      <c r="F9" s="215"/>
      <c r="G9" s="212">
        <f t="shared" si="5"/>
        <v>46</v>
      </c>
      <c r="H9" s="214">
        <f t="shared" si="1"/>
        <v>1.2365591397849462</v>
      </c>
      <c r="I9" s="212">
        <f t="shared" si="2"/>
        <v>46</v>
      </c>
      <c r="J9" s="216">
        <v>49.813563271964576</v>
      </c>
      <c r="K9" s="214">
        <f t="shared" si="6"/>
        <v>2.9696191725856949</v>
      </c>
      <c r="L9" s="213">
        <v>876.68</v>
      </c>
      <c r="M9" s="217">
        <f t="shared" si="7"/>
        <v>99.469999999999914</v>
      </c>
      <c r="N9" s="211">
        <v>870</v>
      </c>
      <c r="O9" s="219">
        <f t="shared" si="8"/>
        <v>120</v>
      </c>
      <c r="P9" s="218">
        <f t="shared" si="3"/>
        <v>0.76781609195401757</v>
      </c>
      <c r="Q9" s="213">
        <v>74.09</v>
      </c>
    </row>
    <row r="10" spans="1:18" x14ac:dyDescent="0.2">
      <c r="A10" s="211">
        <v>8</v>
      </c>
      <c r="B10" s="212">
        <f t="shared" si="4"/>
        <v>3671</v>
      </c>
      <c r="C10" s="213">
        <v>3</v>
      </c>
      <c r="D10" s="214">
        <f t="shared" si="0"/>
        <v>8.172160174339417E-2</v>
      </c>
      <c r="E10" s="215"/>
      <c r="F10" s="215"/>
      <c r="G10" s="212">
        <f t="shared" si="5"/>
        <v>49</v>
      </c>
      <c r="H10" s="214">
        <f t="shared" si="1"/>
        <v>1.3172043010752688</v>
      </c>
      <c r="I10" s="212">
        <f t="shared" si="2"/>
        <v>49</v>
      </c>
      <c r="J10" s="216">
        <v>51.891156462585037</v>
      </c>
      <c r="K10" s="214">
        <f t="shared" si="6"/>
        <v>2.0775931906204619</v>
      </c>
      <c r="L10" s="213">
        <v>976.12</v>
      </c>
      <c r="M10" s="217">
        <f t="shared" si="7"/>
        <v>99.440000000000055</v>
      </c>
      <c r="N10" s="211">
        <v>970</v>
      </c>
      <c r="O10" s="219">
        <f t="shared" si="8"/>
        <v>100</v>
      </c>
      <c r="P10" s="218">
        <f t="shared" si="3"/>
        <v>0.63092783505153704</v>
      </c>
      <c r="Q10" s="213">
        <v>72.37</v>
      </c>
    </row>
    <row r="11" spans="1:18" x14ac:dyDescent="0.2">
      <c r="A11" s="211">
        <v>9</v>
      </c>
      <c r="B11" s="212">
        <f t="shared" si="4"/>
        <v>3669</v>
      </c>
      <c r="C11" s="213">
        <v>2</v>
      </c>
      <c r="D11" s="214">
        <f t="shared" si="0"/>
        <v>5.4510765876260567E-2</v>
      </c>
      <c r="E11" s="215"/>
      <c r="F11" s="215"/>
      <c r="G11" s="212">
        <f t="shared" si="5"/>
        <v>51</v>
      </c>
      <c r="H11" s="214">
        <f t="shared" si="1"/>
        <v>1.370967741935484</v>
      </c>
      <c r="I11" s="212">
        <f t="shared" si="2"/>
        <v>51</v>
      </c>
      <c r="J11" s="216">
        <v>56.096612344910739</v>
      </c>
      <c r="K11" s="214">
        <f t="shared" si="6"/>
        <v>4.2054558823257011</v>
      </c>
      <c r="L11" s="213">
        <v>1073.72</v>
      </c>
      <c r="M11" s="217">
        <f t="shared" si="7"/>
        <v>97.600000000000023</v>
      </c>
      <c r="N11" s="211">
        <v>1065</v>
      </c>
      <c r="O11" s="219">
        <f t="shared" si="8"/>
        <v>95</v>
      </c>
      <c r="P11" s="218">
        <f t="shared" si="3"/>
        <v>0.81877934272300479</v>
      </c>
      <c r="Q11" s="213">
        <v>74.739999999999995</v>
      </c>
    </row>
    <row r="12" spans="1:18" x14ac:dyDescent="0.2">
      <c r="A12" s="211">
        <v>10</v>
      </c>
      <c r="B12" s="212">
        <f t="shared" si="4"/>
        <v>3669</v>
      </c>
      <c r="C12" s="213">
        <v>0</v>
      </c>
      <c r="D12" s="214">
        <f t="shared" si="0"/>
        <v>0</v>
      </c>
      <c r="E12" s="215"/>
      <c r="F12" s="215"/>
      <c r="G12" s="212">
        <f t="shared" si="5"/>
        <v>51</v>
      </c>
      <c r="H12" s="214">
        <f t="shared" si="1"/>
        <v>1.370967741935484</v>
      </c>
      <c r="I12" s="212">
        <f t="shared" si="2"/>
        <v>51</v>
      </c>
      <c r="J12" s="216">
        <v>55.878806736416323</v>
      </c>
      <c r="K12" s="214">
        <f t="shared" si="6"/>
        <v>-0.21780560849441599</v>
      </c>
      <c r="L12" s="216">
        <v>1183.6300000000001</v>
      </c>
      <c r="M12" s="217">
        <f t="shared" si="7"/>
        <v>109.91000000000008</v>
      </c>
      <c r="N12" s="212">
        <v>1155</v>
      </c>
      <c r="O12" s="219">
        <f t="shared" si="8"/>
        <v>90</v>
      </c>
      <c r="P12" s="218">
        <f t="shared" si="3"/>
        <v>2.4787878787878839</v>
      </c>
      <c r="Q12" s="213">
        <v>77.400000000000006</v>
      </c>
    </row>
    <row r="13" spans="1:18" x14ac:dyDescent="0.2">
      <c r="A13" s="211">
        <v>11</v>
      </c>
      <c r="B13" s="212">
        <f t="shared" si="4"/>
        <v>3669</v>
      </c>
      <c r="C13" s="213">
        <v>0</v>
      </c>
      <c r="D13" s="214">
        <f t="shared" si="0"/>
        <v>0</v>
      </c>
      <c r="E13" s="215"/>
      <c r="F13" s="215"/>
      <c r="G13" s="212">
        <f t="shared" si="5"/>
        <v>51</v>
      </c>
      <c r="H13" s="214">
        <f t="shared" si="1"/>
        <v>1.370967741935484</v>
      </c>
      <c r="I13" s="212">
        <f t="shared" si="2"/>
        <v>51</v>
      </c>
      <c r="J13" s="216">
        <v>57.5</v>
      </c>
      <c r="K13" s="214">
        <f t="shared" si="6"/>
        <v>1.6211932635836774</v>
      </c>
      <c r="L13" s="216">
        <v>1265.2</v>
      </c>
      <c r="M13" s="217">
        <f t="shared" si="7"/>
        <v>81.569999999999936</v>
      </c>
      <c r="N13" s="212">
        <v>1245</v>
      </c>
      <c r="O13" s="219">
        <f t="shared" si="8"/>
        <v>90</v>
      </c>
      <c r="P13" s="218">
        <f t="shared" si="3"/>
        <v>1.6224899598393563</v>
      </c>
      <c r="Q13" s="213">
        <v>75.81</v>
      </c>
      <c r="R13" s="220"/>
    </row>
    <row r="14" spans="1:18" x14ac:dyDescent="0.2">
      <c r="A14" s="189">
        <v>12</v>
      </c>
      <c r="B14" s="221">
        <f t="shared" si="4"/>
        <v>3669</v>
      </c>
      <c r="C14" s="222"/>
      <c r="D14" s="223">
        <f t="shared" si="0"/>
        <v>0</v>
      </c>
      <c r="E14" s="222"/>
      <c r="F14" s="222"/>
      <c r="G14" s="221">
        <f t="shared" si="5"/>
        <v>51</v>
      </c>
      <c r="H14" s="223">
        <f t="shared" si="1"/>
        <v>1.370967741935484</v>
      </c>
      <c r="I14" s="221">
        <f t="shared" si="2"/>
        <v>51</v>
      </c>
      <c r="J14" s="222"/>
      <c r="K14" s="223">
        <f t="shared" si="6"/>
        <v>-57.5</v>
      </c>
      <c r="L14" s="222"/>
      <c r="M14" s="224">
        <f t="shared" si="7"/>
        <v>-1265.2</v>
      </c>
      <c r="N14" s="189">
        <v>1335</v>
      </c>
      <c r="O14" s="190">
        <f t="shared" si="8"/>
        <v>90</v>
      </c>
      <c r="P14" s="225">
        <f t="shared" si="3"/>
        <v>-100</v>
      </c>
      <c r="Q14" s="222"/>
    </row>
    <row r="15" spans="1:18" x14ac:dyDescent="0.2">
      <c r="A15" s="189">
        <v>13</v>
      </c>
      <c r="B15" s="221">
        <f t="shared" si="4"/>
        <v>3669</v>
      </c>
      <c r="C15" s="222"/>
      <c r="D15" s="223">
        <f t="shared" si="0"/>
        <v>0</v>
      </c>
      <c r="E15" s="222"/>
      <c r="F15" s="222"/>
      <c r="G15" s="221">
        <f t="shared" si="5"/>
        <v>51</v>
      </c>
      <c r="H15" s="223">
        <f t="shared" si="1"/>
        <v>1.370967741935484</v>
      </c>
      <c r="I15" s="221">
        <f t="shared" si="2"/>
        <v>51</v>
      </c>
      <c r="J15" s="222"/>
      <c r="K15" s="223">
        <f t="shared" si="6"/>
        <v>0</v>
      </c>
      <c r="L15" s="222"/>
      <c r="M15" s="224">
        <f t="shared" si="7"/>
        <v>0</v>
      </c>
      <c r="N15" s="189">
        <v>1430</v>
      </c>
      <c r="O15" s="190">
        <f t="shared" si="8"/>
        <v>95</v>
      </c>
      <c r="P15" s="225">
        <f t="shared" si="3"/>
        <v>-100</v>
      </c>
      <c r="Q15" s="222"/>
    </row>
    <row r="16" spans="1:18" x14ac:dyDescent="0.2">
      <c r="A16" s="189">
        <v>14</v>
      </c>
      <c r="B16" s="221">
        <f t="shared" si="4"/>
        <v>3669</v>
      </c>
      <c r="C16" s="222"/>
      <c r="D16" s="223">
        <f t="shared" si="0"/>
        <v>0</v>
      </c>
      <c r="E16" s="222"/>
      <c r="F16" s="222"/>
      <c r="G16" s="221">
        <f t="shared" si="5"/>
        <v>51</v>
      </c>
      <c r="H16" s="223">
        <f t="shared" si="1"/>
        <v>1.370967741935484</v>
      </c>
      <c r="I16" s="221">
        <f t="shared" si="2"/>
        <v>51</v>
      </c>
      <c r="J16" s="222"/>
      <c r="K16" s="223">
        <f t="shared" si="6"/>
        <v>0</v>
      </c>
      <c r="L16" s="222"/>
      <c r="M16" s="224">
        <f t="shared" si="7"/>
        <v>0</v>
      </c>
      <c r="N16" s="189">
        <v>1530</v>
      </c>
      <c r="O16" s="190">
        <f t="shared" si="8"/>
        <v>100</v>
      </c>
      <c r="P16" s="225">
        <f t="shared" si="3"/>
        <v>-100</v>
      </c>
      <c r="Q16" s="222"/>
    </row>
    <row r="17" spans="1:17" x14ac:dyDescent="0.2">
      <c r="A17" s="189">
        <v>15</v>
      </c>
      <c r="B17" s="221">
        <f t="shared" si="4"/>
        <v>3669</v>
      </c>
      <c r="C17" s="222"/>
      <c r="D17" s="223">
        <f t="shared" si="0"/>
        <v>0</v>
      </c>
      <c r="E17" s="222"/>
      <c r="F17" s="222"/>
      <c r="G17" s="221">
        <f t="shared" si="5"/>
        <v>51</v>
      </c>
      <c r="H17" s="223">
        <f t="shared" si="1"/>
        <v>1.370967741935484</v>
      </c>
      <c r="I17" s="221">
        <f t="shared" si="2"/>
        <v>51</v>
      </c>
      <c r="J17" s="222"/>
      <c r="K17" s="223">
        <f t="shared" si="6"/>
        <v>0</v>
      </c>
      <c r="L17" s="222"/>
      <c r="M17" s="224">
        <f t="shared" si="7"/>
        <v>0</v>
      </c>
      <c r="N17" s="189">
        <v>1650</v>
      </c>
      <c r="O17" s="190">
        <f t="shared" si="8"/>
        <v>120</v>
      </c>
      <c r="P17" s="225">
        <f t="shared" si="3"/>
        <v>-100</v>
      </c>
      <c r="Q17" s="222"/>
    </row>
    <row r="18" spans="1:17" x14ac:dyDescent="0.2">
      <c r="A18" s="189">
        <v>16</v>
      </c>
      <c r="B18" s="221">
        <f t="shared" si="4"/>
        <v>3669</v>
      </c>
      <c r="C18" s="222"/>
      <c r="D18" s="223">
        <f t="shared" si="0"/>
        <v>0</v>
      </c>
      <c r="E18" s="222"/>
      <c r="F18" s="222"/>
      <c r="G18" s="221">
        <f t="shared" si="5"/>
        <v>51</v>
      </c>
      <c r="H18" s="223">
        <f t="shared" si="1"/>
        <v>1.370967741935484</v>
      </c>
      <c r="I18" s="221">
        <f t="shared" si="2"/>
        <v>51</v>
      </c>
      <c r="J18" s="222"/>
      <c r="K18" s="223">
        <f t="shared" si="6"/>
        <v>0</v>
      </c>
      <c r="L18" s="222"/>
      <c r="M18" s="224">
        <f t="shared" si="7"/>
        <v>0</v>
      </c>
      <c r="N18" s="189">
        <v>1780</v>
      </c>
      <c r="O18" s="190">
        <f t="shared" si="8"/>
        <v>130</v>
      </c>
      <c r="P18" s="225">
        <f t="shared" si="3"/>
        <v>-100</v>
      </c>
      <c r="Q18" s="222"/>
    </row>
    <row r="19" spans="1:17" x14ac:dyDescent="0.2">
      <c r="A19" s="189">
        <v>17</v>
      </c>
      <c r="B19" s="221">
        <f t="shared" si="4"/>
        <v>3669</v>
      </c>
      <c r="C19" s="222"/>
      <c r="D19" s="223">
        <f t="shared" si="0"/>
        <v>0</v>
      </c>
      <c r="E19" s="222"/>
      <c r="F19" s="222"/>
      <c r="G19" s="221">
        <f t="shared" si="5"/>
        <v>51</v>
      </c>
      <c r="H19" s="223">
        <f t="shared" si="1"/>
        <v>1.370967741935484</v>
      </c>
      <c r="I19" s="221">
        <f t="shared" si="2"/>
        <v>51</v>
      </c>
      <c r="J19" s="222"/>
      <c r="K19" s="223">
        <f t="shared" si="6"/>
        <v>0</v>
      </c>
      <c r="L19" s="222"/>
      <c r="M19" s="224">
        <f t="shared" si="7"/>
        <v>0</v>
      </c>
      <c r="N19" s="189">
        <v>1910</v>
      </c>
      <c r="O19" s="190">
        <f t="shared" si="8"/>
        <v>130</v>
      </c>
      <c r="P19" s="225">
        <f t="shared" si="3"/>
        <v>-100</v>
      </c>
      <c r="Q19" s="222"/>
    </row>
    <row r="20" spans="1:17" x14ac:dyDescent="0.2">
      <c r="A20" s="189">
        <v>18</v>
      </c>
      <c r="B20" s="221">
        <f t="shared" si="4"/>
        <v>3669</v>
      </c>
      <c r="C20" s="222"/>
      <c r="D20" s="223">
        <f t="shared" si="0"/>
        <v>0</v>
      </c>
      <c r="E20" s="222"/>
      <c r="F20" s="222"/>
      <c r="G20" s="221">
        <f t="shared" si="5"/>
        <v>51</v>
      </c>
      <c r="H20" s="223">
        <f t="shared" si="1"/>
        <v>1.370967741935484</v>
      </c>
      <c r="I20" s="221">
        <f t="shared" si="2"/>
        <v>51</v>
      </c>
      <c r="J20" s="222"/>
      <c r="K20" s="223">
        <f t="shared" si="6"/>
        <v>0</v>
      </c>
      <c r="L20" s="222"/>
      <c r="M20" s="224">
        <f t="shared" si="7"/>
        <v>0</v>
      </c>
      <c r="N20" s="189">
        <v>2045</v>
      </c>
      <c r="O20" s="190">
        <f t="shared" si="8"/>
        <v>135</v>
      </c>
      <c r="P20" s="225">
        <f t="shared" si="3"/>
        <v>-100</v>
      </c>
      <c r="Q20" s="222"/>
    </row>
    <row r="21" spans="1:17" x14ac:dyDescent="0.2">
      <c r="A21" s="189">
        <v>19</v>
      </c>
      <c r="B21" s="221">
        <f t="shared" si="4"/>
        <v>3669</v>
      </c>
      <c r="C21" s="222"/>
      <c r="D21" s="223">
        <f t="shared" si="0"/>
        <v>0</v>
      </c>
      <c r="E21" s="222"/>
      <c r="F21" s="222"/>
      <c r="G21" s="221">
        <f t="shared" si="5"/>
        <v>51</v>
      </c>
      <c r="H21" s="223">
        <f t="shared" si="1"/>
        <v>1.370967741935484</v>
      </c>
      <c r="I21" s="221">
        <f t="shared" si="2"/>
        <v>51</v>
      </c>
      <c r="J21" s="222"/>
      <c r="K21" s="223">
        <f t="shared" si="6"/>
        <v>0</v>
      </c>
      <c r="L21" s="222"/>
      <c r="M21" s="224">
        <f t="shared" si="7"/>
        <v>0</v>
      </c>
      <c r="N21" s="189">
        <v>2190</v>
      </c>
      <c r="O21" s="190">
        <f t="shared" si="8"/>
        <v>145</v>
      </c>
      <c r="P21" s="225">
        <f t="shared" si="3"/>
        <v>-100</v>
      </c>
      <c r="Q21" s="222"/>
    </row>
    <row r="22" spans="1:17" x14ac:dyDescent="0.2">
      <c r="A22" s="189">
        <v>20</v>
      </c>
      <c r="B22" s="221">
        <f t="shared" si="4"/>
        <v>3669</v>
      </c>
      <c r="C22" s="222"/>
      <c r="D22" s="223">
        <f t="shared" si="0"/>
        <v>0</v>
      </c>
      <c r="E22" s="222"/>
      <c r="F22" s="222"/>
      <c r="G22" s="221">
        <f t="shared" si="5"/>
        <v>51</v>
      </c>
      <c r="H22" s="223">
        <f t="shared" si="1"/>
        <v>1.370967741935484</v>
      </c>
      <c r="I22" s="221">
        <f t="shared" si="2"/>
        <v>51</v>
      </c>
      <c r="J22" s="222"/>
      <c r="K22" s="223">
        <f t="shared" si="6"/>
        <v>0</v>
      </c>
      <c r="L22" s="222"/>
      <c r="M22" s="224">
        <f t="shared" si="7"/>
        <v>0</v>
      </c>
      <c r="N22" s="189">
        <v>2340</v>
      </c>
      <c r="O22" s="190">
        <f t="shared" si="8"/>
        <v>150</v>
      </c>
      <c r="P22" s="225">
        <f t="shared" si="3"/>
        <v>-100</v>
      </c>
      <c r="Q22" s="222"/>
    </row>
    <row r="23" spans="1:17" x14ac:dyDescent="0.2">
      <c r="A23" s="189">
        <v>21</v>
      </c>
      <c r="B23" s="221">
        <f t="shared" si="4"/>
        <v>3669</v>
      </c>
      <c r="C23" s="222"/>
      <c r="D23" s="223">
        <f t="shared" si="0"/>
        <v>0</v>
      </c>
      <c r="E23" s="222"/>
      <c r="F23" s="222"/>
      <c r="G23" s="221">
        <f t="shared" si="5"/>
        <v>51</v>
      </c>
      <c r="H23" s="223">
        <f t="shared" si="1"/>
        <v>1.370967741935484</v>
      </c>
      <c r="I23" s="221">
        <f t="shared" si="2"/>
        <v>51</v>
      </c>
      <c r="J23" s="222"/>
      <c r="K23" s="223">
        <f t="shared" si="6"/>
        <v>0</v>
      </c>
      <c r="L23" s="222"/>
      <c r="M23" s="224">
        <f t="shared" si="7"/>
        <v>0</v>
      </c>
      <c r="N23" s="189">
        <v>2500</v>
      </c>
      <c r="O23" s="190">
        <f t="shared" si="8"/>
        <v>160</v>
      </c>
      <c r="P23" s="225">
        <f t="shared" si="3"/>
        <v>-100</v>
      </c>
      <c r="Q23" s="222"/>
    </row>
    <row r="24" spans="1:17" x14ac:dyDescent="0.2">
      <c r="A24" s="189">
        <v>22</v>
      </c>
      <c r="B24" s="221">
        <f t="shared" si="4"/>
        <v>3669</v>
      </c>
      <c r="C24" s="222"/>
      <c r="D24" s="223">
        <f t="shared" si="0"/>
        <v>0</v>
      </c>
      <c r="E24" s="222"/>
      <c r="F24" s="222"/>
      <c r="G24" s="221">
        <f t="shared" si="5"/>
        <v>51</v>
      </c>
      <c r="H24" s="223">
        <f t="shared" si="1"/>
        <v>1.370967741935484</v>
      </c>
      <c r="I24" s="221">
        <f t="shared" si="2"/>
        <v>51</v>
      </c>
      <c r="J24" s="222"/>
      <c r="K24" s="223">
        <f t="shared" si="6"/>
        <v>0</v>
      </c>
      <c r="L24" s="222"/>
      <c r="M24" s="224">
        <f t="shared" si="7"/>
        <v>0</v>
      </c>
      <c r="N24" s="189">
        <v>2680</v>
      </c>
      <c r="O24" s="190">
        <f t="shared" si="8"/>
        <v>180</v>
      </c>
      <c r="P24" s="225">
        <f t="shared" si="3"/>
        <v>-100</v>
      </c>
      <c r="Q24" s="222"/>
    </row>
    <row r="25" spans="1:17" x14ac:dyDescent="0.2">
      <c r="A25" s="189">
        <v>23</v>
      </c>
      <c r="B25" s="221">
        <f t="shared" si="4"/>
        <v>3669</v>
      </c>
      <c r="C25" s="222"/>
      <c r="D25" s="223">
        <f t="shared" si="0"/>
        <v>0</v>
      </c>
      <c r="E25" s="222"/>
      <c r="F25" s="222"/>
      <c r="G25" s="221">
        <f t="shared" si="5"/>
        <v>51</v>
      </c>
      <c r="H25" s="223">
        <f t="shared" si="1"/>
        <v>1.370967741935484</v>
      </c>
      <c r="I25" s="221">
        <f t="shared" si="2"/>
        <v>51</v>
      </c>
      <c r="J25" s="222"/>
      <c r="K25" s="223">
        <f t="shared" si="6"/>
        <v>0</v>
      </c>
      <c r="L25" s="222"/>
      <c r="M25" s="224">
        <f t="shared" si="7"/>
        <v>0</v>
      </c>
      <c r="N25" s="189">
        <v>2860</v>
      </c>
      <c r="O25" s="190">
        <f t="shared" si="8"/>
        <v>180</v>
      </c>
      <c r="P25" s="225">
        <f t="shared" si="3"/>
        <v>-100</v>
      </c>
      <c r="Q25" s="222"/>
    </row>
    <row r="26" spans="1:17" x14ac:dyDescent="0.2">
      <c r="A26" s="189">
        <v>24</v>
      </c>
      <c r="B26" s="221">
        <f t="shared" si="4"/>
        <v>3669</v>
      </c>
      <c r="C26" s="222"/>
      <c r="D26" s="223">
        <f t="shared" si="0"/>
        <v>0</v>
      </c>
      <c r="E26" s="222"/>
      <c r="F26" s="222"/>
      <c r="G26" s="221">
        <f t="shared" si="5"/>
        <v>51</v>
      </c>
      <c r="H26" s="223">
        <f t="shared" si="1"/>
        <v>1.370967741935484</v>
      </c>
      <c r="I26" s="221">
        <f t="shared" si="2"/>
        <v>51</v>
      </c>
      <c r="J26" s="222"/>
      <c r="K26" s="223">
        <f t="shared" si="6"/>
        <v>0</v>
      </c>
      <c r="L26" s="222"/>
      <c r="M26" s="224">
        <f t="shared" si="7"/>
        <v>0</v>
      </c>
      <c r="N26" s="189">
        <v>3035</v>
      </c>
      <c r="O26" s="190">
        <f t="shared" si="8"/>
        <v>175</v>
      </c>
      <c r="P26" s="225">
        <f t="shared" si="3"/>
        <v>-100</v>
      </c>
      <c r="Q26" s="222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8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420" t="s">
        <v>42</v>
      </c>
      <c r="B1" s="420"/>
      <c r="C1">
        <v>3393</v>
      </c>
      <c r="D1" s="185" t="s">
        <v>46</v>
      </c>
      <c r="E1" s="195" t="s">
        <v>48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 s="65">
        <v>1</v>
      </c>
      <c r="B3" s="200">
        <f>C1-(C3+E3+F3)</f>
        <v>3378</v>
      </c>
      <c r="C3" s="201">
        <v>15</v>
      </c>
      <c r="D3" s="202">
        <f>(C3/B3)*100</f>
        <v>0.44404973357015981</v>
      </c>
      <c r="E3" s="203"/>
      <c r="F3" s="203"/>
      <c r="G3" s="200">
        <f>C3</f>
        <v>15</v>
      </c>
      <c r="H3" s="202">
        <f>(G3/$C$1)*100</f>
        <v>0.44208664898320071</v>
      </c>
      <c r="I3" s="200">
        <f>C3+E3+F3</f>
        <v>15</v>
      </c>
      <c r="J3" s="204">
        <v>30.055823395077393</v>
      </c>
      <c r="K3" s="65"/>
      <c r="L3" s="201">
        <v>191.36</v>
      </c>
      <c r="M3" s="205"/>
      <c r="N3" s="65">
        <v>140</v>
      </c>
      <c r="O3" s="65"/>
      <c r="P3" s="206">
        <f>((L3/N3)*100)-100</f>
        <v>36.685714285714312</v>
      </c>
      <c r="Q3" s="201">
        <v>75.739999999999995</v>
      </c>
    </row>
    <row r="4" spans="1:18" x14ac:dyDescent="0.2">
      <c r="A4" s="65">
        <v>2</v>
      </c>
      <c r="B4" s="200">
        <f>B3-(C4+E4+F4)</f>
        <v>3367</v>
      </c>
      <c r="C4" s="201">
        <v>11</v>
      </c>
      <c r="D4" s="202">
        <f t="shared" ref="D4:D26" si="0">(C4/B4)*100</f>
        <v>0.32670032670032667</v>
      </c>
      <c r="E4" s="203"/>
      <c r="F4" s="203"/>
      <c r="G4" s="200">
        <f>G3+C4</f>
        <v>26</v>
      </c>
      <c r="H4" s="202">
        <f t="shared" ref="H4:H26" si="1">(G4/$C$1)*100</f>
        <v>0.76628352490421447</v>
      </c>
      <c r="I4" s="200">
        <f>I3+C4+E4+F4</f>
        <v>26</v>
      </c>
      <c r="J4" s="204">
        <v>65.687979973694254</v>
      </c>
      <c r="K4" s="202">
        <f>J4-J3</f>
        <v>35.632156578616858</v>
      </c>
      <c r="L4" s="201">
        <v>387.82</v>
      </c>
      <c r="M4" s="205">
        <f>L4-L3</f>
        <v>196.45999999999998</v>
      </c>
      <c r="N4" s="65">
        <v>300</v>
      </c>
      <c r="O4" s="207">
        <f>N4-N3</f>
        <v>160</v>
      </c>
      <c r="P4" s="206">
        <f t="shared" ref="P4:P26" si="2">((L4/N4)*100)-100</f>
        <v>29.273333333333341</v>
      </c>
      <c r="Q4" s="201">
        <v>71.31</v>
      </c>
    </row>
    <row r="5" spans="1:18" x14ac:dyDescent="0.2">
      <c r="A5" s="65">
        <v>3</v>
      </c>
      <c r="B5" s="200">
        <f t="shared" ref="B5:B26" si="3">B4-(C5+E5+F5)</f>
        <v>3356</v>
      </c>
      <c r="C5" s="201">
        <v>11</v>
      </c>
      <c r="D5" s="202">
        <f t="shared" si="0"/>
        <v>0.32777115613825986</v>
      </c>
      <c r="E5" s="203"/>
      <c r="F5" s="203"/>
      <c r="G5" s="200">
        <f t="shared" ref="G5:G26" si="4">G4+C5</f>
        <v>37</v>
      </c>
      <c r="H5" s="202">
        <f t="shared" si="1"/>
        <v>1.0904804008252285</v>
      </c>
      <c r="I5" s="200">
        <f t="shared" ref="I5:I26" si="5">I4+C5+E5+F5</f>
        <v>37</v>
      </c>
      <c r="J5" s="204">
        <v>90.230716839775241</v>
      </c>
      <c r="K5" s="202">
        <f t="shared" ref="K5:K26" si="6">J5-J4</f>
        <v>24.542736866080986</v>
      </c>
      <c r="L5" s="201">
        <v>687.75</v>
      </c>
      <c r="M5" s="205">
        <f t="shared" ref="M5:M26" si="7">L5-L4</f>
        <v>299.93</v>
      </c>
      <c r="N5" s="65">
        <v>490</v>
      </c>
      <c r="O5" s="207">
        <f t="shared" ref="O5:O26" si="8">N5-N4</f>
        <v>190</v>
      </c>
      <c r="P5" s="206">
        <f t="shared" si="2"/>
        <v>40.357142857142833</v>
      </c>
      <c r="Q5" s="204">
        <v>64.86</v>
      </c>
    </row>
    <row r="6" spans="1:18" x14ac:dyDescent="0.2">
      <c r="A6" s="65">
        <v>4</v>
      </c>
      <c r="B6" s="200">
        <f t="shared" si="3"/>
        <v>3346</v>
      </c>
      <c r="C6" s="201">
        <v>10</v>
      </c>
      <c r="D6" s="202">
        <f t="shared" si="0"/>
        <v>0.2988643156007173</v>
      </c>
      <c r="E6" s="203"/>
      <c r="F6" s="203"/>
      <c r="G6" s="200">
        <f t="shared" si="4"/>
        <v>47</v>
      </c>
      <c r="H6" s="202">
        <f t="shared" si="1"/>
        <v>1.3852048334806955</v>
      </c>
      <c r="I6" s="200">
        <f t="shared" si="5"/>
        <v>47</v>
      </c>
      <c r="J6" s="204">
        <v>90.19</v>
      </c>
      <c r="K6" s="202">
        <f t="shared" si="6"/>
        <v>-4.0716839775242875E-2</v>
      </c>
      <c r="L6" s="201">
        <v>1082.7</v>
      </c>
      <c r="M6" s="205">
        <f t="shared" si="7"/>
        <v>394.95000000000005</v>
      </c>
      <c r="N6" s="65">
        <v>690</v>
      </c>
      <c r="O6" s="207">
        <f t="shared" si="8"/>
        <v>200</v>
      </c>
      <c r="P6" s="206">
        <f t="shared" si="2"/>
        <v>56.913043478260875</v>
      </c>
      <c r="Q6" s="204">
        <v>95.24</v>
      </c>
    </row>
    <row r="7" spans="1:18" x14ac:dyDescent="0.2">
      <c r="A7" s="65">
        <v>5</v>
      </c>
      <c r="B7" s="200">
        <f t="shared" si="3"/>
        <v>560</v>
      </c>
      <c r="C7" s="201">
        <v>0</v>
      </c>
      <c r="D7" s="202">
        <f t="shared" si="0"/>
        <v>0</v>
      </c>
      <c r="E7" s="203"/>
      <c r="F7" s="203">
        <v>2786</v>
      </c>
      <c r="G7" s="200">
        <f t="shared" si="4"/>
        <v>47</v>
      </c>
      <c r="H7" s="202">
        <f t="shared" si="1"/>
        <v>1.3852048334806955</v>
      </c>
      <c r="I7" s="200">
        <f t="shared" si="5"/>
        <v>2833</v>
      </c>
      <c r="J7" s="204">
        <v>58.928571428571431</v>
      </c>
      <c r="K7" s="202">
        <f t="shared" si="6"/>
        <v>-31.261428571428567</v>
      </c>
      <c r="L7" s="201">
        <v>1237.3800000000001</v>
      </c>
      <c r="M7" s="205">
        <f t="shared" si="7"/>
        <v>154.68000000000006</v>
      </c>
      <c r="N7" s="65">
        <v>890</v>
      </c>
      <c r="O7" s="207">
        <f t="shared" si="8"/>
        <v>200</v>
      </c>
      <c r="P7" s="206">
        <f t="shared" si="2"/>
        <v>39.03146067415733</v>
      </c>
      <c r="Q7" s="201">
        <v>95.1</v>
      </c>
    </row>
    <row r="8" spans="1:18" x14ac:dyDescent="0.2">
      <c r="A8" s="65">
        <v>6</v>
      </c>
      <c r="B8" s="200">
        <f t="shared" si="3"/>
        <v>559</v>
      </c>
      <c r="C8" s="201">
        <v>1</v>
      </c>
      <c r="D8" s="202">
        <f t="shared" si="0"/>
        <v>0.17889087656529518</v>
      </c>
      <c r="E8" s="203"/>
      <c r="F8" s="203"/>
      <c r="G8" s="200">
        <f t="shared" si="4"/>
        <v>48</v>
      </c>
      <c r="H8" s="202">
        <f t="shared" si="1"/>
        <v>1.4146772767462421</v>
      </c>
      <c r="I8" s="200">
        <f t="shared" si="5"/>
        <v>2834</v>
      </c>
      <c r="J8" s="204">
        <v>62.100690007666749</v>
      </c>
      <c r="K8" s="202">
        <f t="shared" si="6"/>
        <v>3.1721185790953186</v>
      </c>
      <c r="L8" s="201">
        <v>1418.12</v>
      </c>
      <c r="M8" s="205">
        <f t="shared" si="7"/>
        <v>180.73999999999978</v>
      </c>
      <c r="N8" s="65">
        <v>1080</v>
      </c>
      <c r="O8" s="207">
        <f t="shared" si="8"/>
        <v>190</v>
      </c>
      <c r="P8" s="206">
        <f t="shared" si="2"/>
        <v>31.307407407407396</v>
      </c>
      <c r="Q8" s="201">
        <v>88.4</v>
      </c>
    </row>
    <row r="9" spans="1:18" x14ac:dyDescent="0.2">
      <c r="A9" s="65">
        <v>7</v>
      </c>
      <c r="B9" s="200">
        <f t="shared" si="3"/>
        <v>558</v>
      </c>
      <c r="C9" s="201">
        <v>1</v>
      </c>
      <c r="D9" s="202">
        <f t="shared" si="0"/>
        <v>0.17921146953405018</v>
      </c>
      <c r="E9" s="203"/>
      <c r="F9" s="203"/>
      <c r="G9" s="200">
        <f t="shared" si="4"/>
        <v>49</v>
      </c>
      <c r="H9" s="202">
        <f t="shared" si="1"/>
        <v>1.444149720011789</v>
      </c>
      <c r="I9" s="200">
        <f t="shared" si="5"/>
        <v>2835</v>
      </c>
      <c r="J9" s="204">
        <v>64.106502816180239</v>
      </c>
      <c r="K9" s="202">
        <f t="shared" si="6"/>
        <v>2.0058128085134896</v>
      </c>
      <c r="L9" s="201">
        <v>1531.08</v>
      </c>
      <c r="M9" s="205">
        <f t="shared" si="7"/>
        <v>112.96000000000004</v>
      </c>
      <c r="N9" s="65">
        <v>1250</v>
      </c>
      <c r="O9" s="207">
        <f t="shared" si="8"/>
        <v>170</v>
      </c>
      <c r="P9" s="206">
        <f t="shared" si="2"/>
        <v>22.486399999999989</v>
      </c>
      <c r="Q9" s="201">
        <v>86.2</v>
      </c>
    </row>
    <row r="10" spans="1:18" x14ac:dyDescent="0.2">
      <c r="A10" s="65">
        <v>8</v>
      </c>
      <c r="B10" s="200">
        <f t="shared" si="3"/>
        <v>558</v>
      </c>
      <c r="C10" s="201">
        <v>0</v>
      </c>
      <c r="D10" s="202">
        <f t="shared" si="0"/>
        <v>0</v>
      </c>
      <c r="E10" s="203"/>
      <c r="F10" s="203"/>
      <c r="G10" s="200">
        <f t="shared" si="4"/>
        <v>49</v>
      </c>
      <c r="H10" s="202">
        <f t="shared" si="1"/>
        <v>1.444149720011789</v>
      </c>
      <c r="I10" s="200">
        <f t="shared" si="5"/>
        <v>2835</v>
      </c>
      <c r="J10" s="204">
        <v>66.02662570404506</v>
      </c>
      <c r="K10" s="202">
        <f t="shared" si="6"/>
        <v>1.9201228878648209</v>
      </c>
      <c r="L10" s="201">
        <v>1695.04</v>
      </c>
      <c r="M10" s="205">
        <f t="shared" si="7"/>
        <v>163.96000000000004</v>
      </c>
      <c r="N10" s="65">
        <v>1400</v>
      </c>
      <c r="O10" s="207">
        <f t="shared" si="8"/>
        <v>150</v>
      </c>
      <c r="P10" s="206">
        <f t="shared" si="2"/>
        <v>21.074285714285708</v>
      </c>
      <c r="Q10" s="201">
        <v>77.8</v>
      </c>
    </row>
    <row r="11" spans="1:18" x14ac:dyDescent="0.2">
      <c r="A11" s="65">
        <v>9</v>
      </c>
      <c r="B11" s="200">
        <f t="shared" si="3"/>
        <v>558</v>
      </c>
      <c r="C11" s="201">
        <v>0</v>
      </c>
      <c r="D11" s="202">
        <f t="shared" si="0"/>
        <v>0</v>
      </c>
      <c r="E11" s="203"/>
      <c r="F11" s="203"/>
      <c r="G11" s="200">
        <f t="shared" si="4"/>
        <v>49</v>
      </c>
      <c r="H11" s="202">
        <f t="shared" si="1"/>
        <v>1.444149720011789</v>
      </c>
      <c r="I11" s="200">
        <f t="shared" si="5"/>
        <v>2835</v>
      </c>
      <c r="J11" s="204">
        <v>68.0747567844342</v>
      </c>
      <c r="K11" s="202">
        <f t="shared" si="6"/>
        <v>2.0481310803891404</v>
      </c>
      <c r="L11" s="201">
        <v>1824.08</v>
      </c>
      <c r="M11" s="205">
        <f t="shared" si="7"/>
        <v>129.03999999999996</v>
      </c>
      <c r="N11" s="65">
        <v>1540</v>
      </c>
      <c r="O11" s="207">
        <f t="shared" si="8"/>
        <v>140</v>
      </c>
      <c r="P11" s="206">
        <f t="shared" si="2"/>
        <v>18.446753246753246</v>
      </c>
      <c r="Q11" s="201">
        <v>83.7</v>
      </c>
    </row>
    <row r="12" spans="1:18" x14ac:dyDescent="0.2">
      <c r="A12" s="65">
        <v>10</v>
      </c>
      <c r="B12" s="200">
        <f t="shared" si="3"/>
        <v>558</v>
      </c>
      <c r="C12" s="201">
        <v>0</v>
      </c>
      <c r="D12" s="202">
        <f t="shared" si="0"/>
        <v>0</v>
      </c>
      <c r="E12" s="203"/>
      <c r="F12" s="203"/>
      <c r="G12" s="200">
        <f t="shared" si="4"/>
        <v>49</v>
      </c>
      <c r="H12" s="202">
        <f t="shared" si="1"/>
        <v>1.444149720011789</v>
      </c>
      <c r="I12" s="200">
        <f t="shared" si="5"/>
        <v>2835</v>
      </c>
      <c r="J12" s="204">
        <v>69.97</v>
      </c>
      <c r="K12" s="202">
        <f t="shared" si="6"/>
        <v>1.8952432155657988</v>
      </c>
      <c r="L12" s="204">
        <v>1936</v>
      </c>
      <c r="M12" s="205">
        <f t="shared" si="7"/>
        <v>111.92000000000007</v>
      </c>
      <c r="N12" s="200">
        <v>1670</v>
      </c>
      <c r="O12" s="207">
        <f t="shared" si="8"/>
        <v>130</v>
      </c>
      <c r="P12" s="206">
        <f t="shared" si="2"/>
        <v>15.928143712574851</v>
      </c>
      <c r="Q12" s="201">
        <v>93.3</v>
      </c>
    </row>
    <row r="13" spans="1:18" x14ac:dyDescent="0.2">
      <c r="A13" s="65">
        <v>11</v>
      </c>
      <c r="B13" s="200">
        <f t="shared" si="3"/>
        <v>480</v>
      </c>
      <c r="C13" s="201">
        <v>0</v>
      </c>
      <c r="D13" s="202">
        <f t="shared" si="0"/>
        <v>0</v>
      </c>
      <c r="E13" s="203"/>
      <c r="F13" s="203">
        <v>78</v>
      </c>
      <c r="G13" s="200">
        <f t="shared" si="4"/>
        <v>49</v>
      </c>
      <c r="H13" s="202">
        <f t="shared" si="1"/>
        <v>1.444149720011789</v>
      </c>
      <c r="I13" s="200">
        <f t="shared" si="5"/>
        <v>2913</v>
      </c>
      <c r="J13" s="204">
        <v>70.97</v>
      </c>
      <c r="K13" s="202">
        <f t="shared" si="6"/>
        <v>1</v>
      </c>
      <c r="L13" s="204">
        <v>2028.22</v>
      </c>
      <c r="M13" s="205">
        <f t="shared" si="7"/>
        <v>92.220000000000027</v>
      </c>
      <c r="N13" s="200">
        <v>1800</v>
      </c>
      <c r="O13" s="207">
        <f t="shared" si="8"/>
        <v>130</v>
      </c>
      <c r="P13" s="206">
        <f t="shared" si="2"/>
        <v>12.678888888888878</v>
      </c>
      <c r="Q13" s="201">
        <v>92.2</v>
      </c>
      <c r="R13" s="193"/>
    </row>
    <row r="14" spans="1:18" x14ac:dyDescent="0.2">
      <c r="A14">
        <v>12</v>
      </c>
      <c r="B14" s="186">
        <f t="shared" si="3"/>
        <v>480</v>
      </c>
      <c r="C14" s="184"/>
      <c r="D14" s="191">
        <f t="shared" si="0"/>
        <v>0</v>
      </c>
      <c r="E14" s="184"/>
      <c r="F14" s="184"/>
      <c r="G14" s="186">
        <f t="shared" si="4"/>
        <v>49</v>
      </c>
      <c r="H14" s="191">
        <f t="shared" si="1"/>
        <v>1.444149720011789</v>
      </c>
      <c r="I14" s="186">
        <f t="shared" si="5"/>
        <v>2913</v>
      </c>
      <c r="J14" s="184"/>
      <c r="K14" s="191">
        <f t="shared" si="6"/>
        <v>-70.97</v>
      </c>
      <c r="L14" s="184"/>
      <c r="M14" s="188">
        <f t="shared" si="7"/>
        <v>-2028.22</v>
      </c>
      <c r="N14">
        <v>1920</v>
      </c>
      <c r="O14" s="185">
        <f t="shared" si="8"/>
        <v>120</v>
      </c>
      <c r="P14" s="192">
        <f t="shared" si="2"/>
        <v>-100</v>
      </c>
      <c r="Q14" s="184"/>
    </row>
    <row r="15" spans="1:18" x14ac:dyDescent="0.2">
      <c r="A15">
        <v>13</v>
      </c>
      <c r="B15" s="186">
        <f t="shared" si="3"/>
        <v>480</v>
      </c>
      <c r="C15" s="184"/>
      <c r="D15" s="191">
        <f t="shared" si="0"/>
        <v>0</v>
      </c>
      <c r="E15" s="184"/>
      <c r="F15" s="184"/>
      <c r="G15" s="186">
        <f t="shared" si="4"/>
        <v>49</v>
      </c>
      <c r="H15" s="191">
        <f t="shared" si="1"/>
        <v>1.444149720011789</v>
      </c>
      <c r="I15" s="186">
        <f t="shared" si="5"/>
        <v>2913</v>
      </c>
      <c r="J15" s="184"/>
      <c r="K15" s="191">
        <f t="shared" si="6"/>
        <v>0</v>
      </c>
      <c r="L15" s="184"/>
      <c r="M15" s="188">
        <f t="shared" si="7"/>
        <v>0</v>
      </c>
      <c r="N15">
        <v>2040</v>
      </c>
      <c r="O15" s="185">
        <f t="shared" si="8"/>
        <v>120</v>
      </c>
      <c r="P15" s="192">
        <f t="shared" si="2"/>
        <v>-100</v>
      </c>
      <c r="Q15" s="184"/>
    </row>
    <row r="16" spans="1:18" x14ac:dyDescent="0.2">
      <c r="A16">
        <v>14</v>
      </c>
      <c r="B16" s="186">
        <f t="shared" si="3"/>
        <v>480</v>
      </c>
      <c r="C16" s="184"/>
      <c r="D16" s="191">
        <f t="shared" si="0"/>
        <v>0</v>
      </c>
      <c r="E16" s="184"/>
      <c r="F16" s="184"/>
      <c r="G16" s="186">
        <f t="shared" si="4"/>
        <v>49</v>
      </c>
      <c r="H16" s="191">
        <f t="shared" si="1"/>
        <v>1.444149720011789</v>
      </c>
      <c r="I16" s="186">
        <f t="shared" si="5"/>
        <v>2913</v>
      </c>
      <c r="J16" s="184"/>
      <c r="K16" s="191">
        <f t="shared" si="6"/>
        <v>0</v>
      </c>
      <c r="L16" s="184"/>
      <c r="M16" s="188">
        <f t="shared" si="7"/>
        <v>0</v>
      </c>
      <c r="N16">
        <v>2160</v>
      </c>
      <c r="O16" s="185">
        <f t="shared" si="8"/>
        <v>120</v>
      </c>
      <c r="P16" s="192">
        <f t="shared" si="2"/>
        <v>-100</v>
      </c>
      <c r="Q16" s="184"/>
    </row>
    <row r="17" spans="1:17" x14ac:dyDescent="0.2">
      <c r="A17">
        <v>15</v>
      </c>
      <c r="B17" s="186">
        <f t="shared" si="3"/>
        <v>480</v>
      </c>
      <c r="C17" s="184"/>
      <c r="D17" s="191">
        <f t="shared" si="0"/>
        <v>0</v>
      </c>
      <c r="E17" s="184"/>
      <c r="F17" s="184"/>
      <c r="G17" s="186">
        <f t="shared" si="4"/>
        <v>49</v>
      </c>
      <c r="H17" s="191">
        <f t="shared" si="1"/>
        <v>1.444149720011789</v>
      </c>
      <c r="I17" s="186">
        <f t="shared" si="5"/>
        <v>2913</v>
      </c>
      <c r="J17" s="184"/>
      <c r="K17" s="191">
        <f t="shared" si="6"/>
        <v>0</v>
      </c>
      <c r="L17" s="184"/>
      <c r="M17" s="188">
        <f t="shared" si="7"/>
        <v>0</v>
      </c>
      <c r="N17">
        <v>2290</v>
      </c>
      <c r="O17" s="185">
        <f t="shared" si="8"/>
        <v>130</v>
      </c>
      <c r="P17" s="192">
        <f t="shared" si="2"/>
        <v>-100</v>
      </c>
      <c r="Q17" s="184"/>
    </row>
    <row r="18" spans="1:17" x14ac:dyDescent="0.2">
      <c r="A18">
        <v>16</v>
      </c>
      <c r="B18" s="186">
        <f t="shared" si="3"/>
        <v>480</v>
      </c>
      <c r="C18" s="184"/>
      <c r="D18" s="191">
        <f t="shared" si="0"/>
        <v>0</v>
      </c>
      <c r="E18" s="184"/>
      <c r="F18" s="184"/>
      <c r="G18" s="186">
        <f t="shared" si="4"/>
        <v>49</v>
      </c>
      <c r="H18" s="191">
        <f t="shared" si="1"/>
        <v>1.444149720011789</v>
      </c>
      <c r="I18" s="186">
        <f t="shared" si="5"/>
        <v>2913</v>
      </c>
      <c r="J18" s="184"/>
      <c r="K18" s="191">
        <f t="shared" si="6"/>
        <v>0</v>
      </c>
      <c r="L18" s="184"/>
      <c r="M18" s="188">
        <f t="shared" si="7"/>
        <v>0</v>
      </c>
      <c r="N18">
        <v>2420</v>
      </c>
      <c r="O18" s="185">
        <f t="shared" si="8"/>
        <v>130</v>
      </c>
      <c r="P18" s="192">
        <f t="shared" si="2"/>
        <v>-100</v>
      </c>
      <c r="Q18" s="184"/>
    </row>
    <row r="19" spans="1:17" x14ac:dyDescent="0.2">
      <c r="A19">
        <v>17</v>
      </c>
      <c r="B19" s="186">
        <f t="shared" si="3"/>
        <v>480</v>
      </c>
      <c r="C19" s="184"/>
      <c r="D19" s="191">
        <f t="shared" si="0"/>
        <v>0</v>
      </c>
      <c r="E19" s="184"/>
      <c r="F19" s="184"/>
      <c r="G19" s="186">
        <f t="shared" si="4"/>
        <v>49</v>
      </c>
      <c r="H19" s="191">
        <f t="shared" si="1"/>
        <v>1.444149720011789</v>
      </c>
      <c r="I19" s="186">
        <f t="shared" si="5"/>
        <v>2913</v>
      </c>
      <c r="J19" s="184"/>
      <c r="K19" s="191">
        <f t="shared" si="6"/>
        <v>0</v>
      </c>
      <c r="L19" s="184"/>
      <c r="M19" s="188">
        <f t="shared" si="7"/>
        <v>0</v>
      </c>
      <c r="N19">
        <v>2560</v>
      </c>
      <c r="O19" s="185">
        <f t="shared" si="8"/>
        <v>140</v>
      </c>
      <c r="P19" s="192">
        <f t="shared" si="2"/>
        <v>-100</v>
      </c>
      <c r="Q19" s="184"/>
    </row>
    <row r="20" spans="1:17" x14ac:dyDescent="0.2">
      <c r="A20">
        <v>18</v>
      </c>
      <c r="B20" s="186">
        <f t="shared" si="3"/>
        <v>480</v>
      </c>
      <c r="C20" s="184"/>
      <c r="D20" s="191">
        <f t="shared" si="0"/>
        <v>0</v>
      </c>
      <c r="E20" s="184"/>
      <c r="F20" s="184"/>
      <c r="G20" s="186">
        <f t="shared" si="4"/>
        <v>49</v>
      </c>
      <c r="H20" s="191">
        <f t="shared" si="1"/>
        <v>1.444149720011789</v>
      </c>
      <c r="I20" s="186">
        <f t="shared" si="5"/>
        <v>2913</v>
      </c>
      <c r="J20" s="184"/>
      <c r="K20" s="191">
        <f t="shared" si="6"/>
        <v>0</v>
      </c>
      <c r="L20" s="184"/>
      <c r="M20" s="188">
        <f t="shared" si="7"/>
        <v>0</v>
      </c>
      <c r="N20">
        <v>2710</v>
      </c>
      <c r="O20" s="185">
        <f t="shared" si="8"/>
        <v>150</v>
      </c>
      <c r="P20" s="192">
        <f t="shared" si="2"/>
        <v>-100</v>
      </c>
      <c r="Q20" s="184"/>
    </row>
    <row r="21" spans="1:17" x14ac:dyDescent="0.2">
      <c r="A21">
        <v>19</v>
      </c>
      <c r="B21" s="186">
        <f t="shared" si="3"/>
        <v>480</v>
      </c>
      <c r="C21" s="184"/>
      <c r="D21" s="191">
        <f t="shared" si="0"/>
        <v>0</v>
      </c>
      <c r="E21" s="184"/>
      <c r="F21" s="184"/>
      <c r="G21" s="186">
        <f t="shared" si="4"/>
        <v>49</v>
      </c>
      <c r="H21" s="191">
        <f t="shared" si="1"/>
        <v>1.444149720011789</v>
      </c>
      <c r="I21" s="186">
        <f t="shared" si="5"/>
        <v>2913</v>
      </c>
      <c r="J21" s="184"/>
      <c r="K21" s="191">
        <f t="shared" si="6"/>
        <v>0</v>
      </c>
      <c r="L21" s="184"/>
      <c r="M21" s="188">
        <f t="shared" si="7"/>
        <v>0</v>
      </c>
      <c r="N21">
        <v>2870</v>
      </c>
      <c r="O21" s="185">
        <f t="shared" si="8"/>
        <v>160</v>
      </c>
      <c r="P21" s="192">
        <f t="shared" si="2"/>
        <v>-100</v>
      </c>
      <c r="Q21" s="184"/>
    </row>
    <row r="22" spans="1:17" x14ac:dyDescent="0.2">
      <c r="A22">
        <v>20</v>
      </c>
      <c r="B22" s="186">
        <f t="shared" si="3"/>
        <v>480</v>
      </c>
      <c r="C22" s="184"/>
      <c r="D22" s="191">
        <f t="shared" si="0"/>
        <v>0</v>
      </c>
      <c r="E22" s="184"/>
      <c r="F22" s="184"/>
      <c r="G22" s="186">
        <f t="shared" si="4"/>
        <v>49</v>
      </c>
      <c r="H22" s="191">
        <f t="shared" si="1"/>
        <v>1.444149720011789</v>
      </c>
      <c r="I22" s="186">
        <f t="shared" si="5"/>
        <v>2913</v>
      </c>
      <c r="J22" s="184"/>
      <c r="K22" s="191">
        <f t="shared" si="6"/>
        <v>0</v>
      </c>
      <c r="L22" s="184"/>
      <c r="M22" s="188">
        <f t="shared" si="7"/>
        <v>0</v>
      </c>
      <c r="N22">
        <v>3040</v>
      </c>
      <c r="O22" s="185">
        <f t="shared" si="8"/>
        <v>170</v>
      </c>
      <c r="P22" s="192">
        <f t="shared" si="2"/>
        <v>-100</v>
      </c>
      <c r="Q22" s="184"/>
    </row>
    <row r="23" spans="1:17" x14ac:dyDescent="0.2">
      <c r="A23">
        <v>21</v>
      </c>
      <c r="B23" s="186">
        <f t="shared" si="3"/>
        <v>480</v>
      </c>
      <c r="C23" s="184"/>
      <c r="D23" s="191">
        <f t="shared" si="0"/>
        <v>0</v>
      </c>
      <c r="E23" s="184"/>
      <c r="F23" s="184"/>
      <c r="G23" s="186">
        <f t="shared" si="4"/>
        <v>49</v>
      </c>
      <c r="H23" s="191">
        <f t="shared" si="1"/>
        <v>1.444149720011789</v>
      </c>
      <c r="I23" s="186">
        <f t="shared" si="5"/>
        <v>2913</v>
      </c>
      <c r="J23" s="184"/>
      <c r="K23" s="191">
        <f t="shared" si="6"/>
        <v>0</v>
      </c>
      <c r="L23" s="184"/>
      <c r="M23" s="188">
        <f t="shared" si="7"/>
        <v>0</v>
      </c>
      <c r="N23">
        <v>3240</v>
      </c>
      <c r="O23" s="185">
        <f t="shared" si="8"/>
        <v>200</v>
      </c>
      <c r="P23" s="192">
        <f t="shared" si="2"/>
        <v>-100</v>
      </c>
      <c r="Q23" s="184"/>
    </row>
    <row r="24" spans="1:17" x14ac:dyDescent="0.2">
      <c r="A24">
        <v>22</v>
      </c>
      <c r="B24" s="186">
        <f t="shared" si="3"/>
        <v>480</v>
      </c>
      <c r="C24" s="184"/>
      <c r="D24" s="191">
        <f t="shared" si="0"/>
        <v>0</v>
      </c>
      <c r="E24" s="184"/>
      <c r="F24" s="184"/>
      <c r="G24" s="186">
        <f t="shared" si="4"/>
        <v>49</v>
      </c>
      <c r="H24" s="191">
        <f t="shared" si="1"/>
        <v>1.444149720011789</v>
      </c>
      <c r="I24" s="186">
        <f t="shared" si="5"/>
        <v>2913</v>
      </c>
      <c r="J24" s="184"/>
      <c r="K24" s="191">
        <f t="shared" si="6"/>
        <v>0</v>
      </c>
      <c r="L24" s="184"/>
      <c r="M24" s="188">
        <f t="shared" si="7"/>
        <v>0</v>
      </c>
      <c r="N24">
        <v>3470</v>
      </c>
      <c r="O24" s="185">
        <f t="shared" si="8"/>
        <v>230</v>
      </c>
      <c r="P24" s="192">
        <f t="shared" si="2"/>
        <v>-100</v>
      </c>
      <c r="Q24" s="184"/>
    </row>
    <row r="25" spans="1:17" x14ac:dyDescent="0.2">
      <c r="A25">
        <v>23</v>
      </c>
      <c r="B25" s="186">
        <f t="shared" si="3"/>
        <v>480</v>
      </c>
      <c r="C25" s="184"/>
      <c r="D25" s="191">
        <f t="shared" si="0"/>
        <v>0</v>
      </c>
      <c r="E25" s="184"/>
      <c r="F25" s="184"/>
      <c r="G25" s="186">
        <f t="shared" si="4"/>
        <v>49</v>
      </c>
      <c r="H25" s="191">
        <f t="shared" si="1"/>
        <v>1.444149720011789</v>
      </c>
      <c r="I25" s="186">
        <f t="shared" si="5"/>
        <v>2913</v>
      </c>
      <c r="J25" s="184"/>
      <c r="K25" s="191">
        <f t="shared" si="6"/>
        <v>0</v>
      </c>
      <c r="L25" s="184"/>
      <c r="M25" s="188">
        <f t="shared" si="7"/>
        <v>0</v>
      </c>
      <c r="N25">
        <v>3660</v>
      </c>
      <c r="O25" s="185">
        <f t="shared" si="8"/>
        <v>190</v>
      </c>
      <c r="P25" s="192">
        <f t="shared" si="2"/>
        <v>-100</v>
      </c>
      <c r="Q25" s="184"/>
    </row>
    <row r="26" spans="1:17" x14ac:dyDescent="0.2">
      <c r="A26">
        <v>24</v>
      </c>
      <c r="B26" s="186">
        <f t="shared" si="3"/>
        <v>480</v>
      </c>
      <c r="C26" s="184"/>
      <c r="D26" s="191">
        <f t="shared" si="0"/>
        <v>0</v>
      </c>
      <c r="E26" s="184"/>
      <c r="F26" s="184"/>
      <c r="G26" s="186">
        <f t="shared" si="4"/>
        <v>49</v>
      </c>
      <c r="H26" s="191">
        <f t="shared" si="1"/>
        <v>1.444149720011789</v>
      </c>
      <c r="I26" s="186">
        <f t="shared" si="5"/>
        <v>2913</v>
      </c>
      <c r="J26" s="184"/>
      <c r="K26" s="191">
        <f t="shared" si="6"/>
        <v>0</v>
      </c>
      <c r="L26" s="184"/>
      <c r="M26" s="188">
        <f t="shared" si="7"/>
        <v>0</v>
      </c>
      <c r="N26">
        <v>3820</v>
      </c>
      <c r="O26" s="185">
        <f t="shared" si="8"/>
        <v>160</v>
      </c>
      <c r="P26" s="192">
        <f t="shared" si="2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9"/>
  <dimension ref="A1:AF108"/>
  <sheetViews>
    <sheetView showGridLines="0" tabSelected="1" topLeftCell="A74" zoomScale="75" zoomScaleNormal="75" workbookViewId="0">
      <selection activeCell="L107" sqref="L107"/>
    </sheetView>
  </sheetViews>
  <sheetFormatPr baseColWidth="10" defaultRowHeight="12.75" x14ac:dyDescent="0.2"/>
  <cols>
    <col min="1" max="1" width="16.28515625" style="237" bestFit="1" customWidth="1"/>
    <col min="2" max="13" width="10" style="237" customWidth="1"/>
    <col min="14" max="14" width="10" style="355" customWidth="1"/>
    <col min="15" max="18" width="10" style="237" customWidth="1"/>
    <col min="19" max="20" width="10" style="355" customWidth="1"/>
    <col min="21" max="22" width="10" style="237" customWidth="1"/>
    <col min="23" max="16384" width="11.42578125" style="237"/>
  </cols>
  <sheetData>
    <row r="1" spans="1:25" x14ac:dyDescent="0.2">
      <c r="A1" s="237" t="s">
        <v>58</v>
      </c>
    </row>
    <row r="2" spans="1:25" x14ac:dyDescent="0.2">
      <c r="A2" s="237" t="s">
        <v>59</v>
      </c>
      <c r="B2" s="239">
        <v>38</v>
      </c>
      <c r="F2" s="439"/>
      <c r="G2" s="439"/>
      <c r="H2" s="439"/>
      <c r="I2" s="439"/>
    </row>
    <row r="3" spans="1:25" x14ac:dyDescent="0.2">
      <c r="A3" s="237" t="s">
        <v>7</v>
      </c>
      <c r="B3" s="237">
        <v>71.33</v>
      </c>
    </row>
    <row r="4" spans="1:25" x14ac:dyDescent="0.2">
      <c r="A4" s="237" t="s">
        <v>60</v>
      </c>
      <c r="B4" s="237">
        <v>13196</v>
      </c>
    </row>
    <row r="6" spans="1:25" x14ac:dyDescent="0.2">
      <c r="A6" s="246" t="s">
        <v>61</v>
      </c>
      <c r="B6" s="239">
        <v>38</v>
      </c>
      <c r="C6" s="239">
        <v>38</v>
      </c>
      <c r="D6" s="239">
        <v>38</v>
      </c>
      <c r="E6" s="239">
        <v>38</v>
      </c>
      <c r="F6" s="239">
        <v>38</v>
      </c>
      <c r="G6" s="239">
        <v>38</v>
      </c>
      <c r="H6" s="239">
        <v>38</v>
      </c>
      <c r="I6" s="239">
        <v>38</v>
      </c>
      <c r="J6" s="239">
        <v>38</v>
      </c>
      <c r="K6" s="239">
        <v>38</v>
      </c>
      <c r="L6" s="239">
        <v>38</v>
      </c>
      <c r="M6" s="239">
        <v>38</v>
      </c>
      <c r="N6" s="239">
        <v>38</v>
      </c>
      <c r="O6" s="239">
        <v>38</v>
      </c>
      <c r="P6" s="239">
        <v>38</v>
      </c>
      <c r="Q6" s="239">
        <v>38</v>
      </c>
      <c r="R6" s="239">
        <v>38</v>
      </c>
      <c r="S6" s="239">
        <v>38</v>
      </c>
      <c r="T6" s="239">
        <v>38</v>
      </c>
      <c r="U6" s="239">
        <v>38</v>
      </c>
      <c r="V6" s="239">
        <v>38</v>
      </c>
    </row>
    <row r="7" spans="1:25" x14ac:dyDescent="0.2">
      <c r="A7" s="246" t="s">
        <v>76</v>
      </c>
      <c r="B7" s="301">
        <v>23.5</v>
      </c>
      <c r="C7" s="301">
        <v>23.5</v>
      </c>
      <c r="D7" s="301">
        <v>23.5</v>
      </c>
      <c r="E7" s="301">
        <v>23.5</v>
      </c>
      <c r="F7" s="301">
        <v>23.5</v>
      </c>
      <c r="G7" s="301">
        <v>23.5</v>
      </c>
      <c r="H7" s="301">
        <v>23.5</v>
      </c>
      <c r="I7" s="301">
        <v>23.5</v>
      </c>
      <c r="J7" s="301">
        <v>23.5</v>
      </c>
      <c r="K7" s="237">
        <v>23.5</v>
      </c>
      <c r="L7" s="237">
        <v>23.5</v>
      </c>
      <c r="M7" s="237">
        <v>23.5</v>
      </c>
      <c r="N7" s="355">
        <v>23.5</v>
      </c>
      <c r="O7" s="237">
        <v>23.5</v>
      </c>
      <c r="P7" s="237">
        <v>23.5</v>
      </c>
      <c r="Q7" s="237">
        <v>23.5</v>
      </c>
      <c r="R7" s="237">
        <v>23.5</v>
      </c>
      <c r="S7" s="355">
        <v>23.5</v>
      </c>
      <c r="T7" s="355">
        <v>23.5</v>
      </c>
      <c r="U7" s="237">
        <v>23.5</v>
      </c>
    </row>
    <row r="8" spans="1:25" ht="13.5" thickBot="1" x14ac:dyDescent="0.25">
      <c r="A8" s="246"/>
      <c r="B8" s="301"/>
      <c r="C8" s="301"/>
      <c r="D8" s="301"/>
      <c r="E8" s="301"/>
      <c r="F8" s="301"/>
      <c r="G8" s="301"/>
      <c r="H8" s="301"/>
      <c r="I8" s="301"/>
      <c r="J8" s="301"/>
    </row>
    <row r="9" spans="1:25" ht="13.5" thickBot="1" x14ac:dyDescent="0.25">
      <c r="A9" s="247" t="s">
        <v>49</v>
      </c>
      <c r="B9" s="428" t="s">
        <v>65</v>
      </c>
      <c r="C9" s="429"/>
      <c r="D9" s="429"/>
      <c r="E9" s="429"/>
      <c r="F9" s="429"/>
      <c r="G9" s="429"/>
      <c r="H9" s="429"/>
      <c r="I9" s="430"/>
      <c r="J9" s="431" t="s">
        <v>63</v>
      </c>
      <c r="K9" s="432"/>
      <c r="L9" s="432"/>
      <c r="M9" s="432"/>
      <c r="N9" s="432"/>
      <c r="O9" s="433"/>
      <c r="P9" s="431" t="s">
        <v>64</v>
      </c>
      <c r="Q9" s="432"/>
      <c r="R9" s="432"/>
      <c r="S9" s="432"/>
      <c r="T9" s="432"/>
      <c r="U9" s="434"/>
      <c r="V9" s="372" t="s">
        <v>55</v>
      </c>
    </row>
    <row r="10" spans="1:25" x14ac:dyDescent="0.2">
      <c r="A10" s="248" t="s">
        <v>54</v>
      </c>
      <c r="B10" s="229">
        <v>1</v>
      </c>
      <c r="C10" s="354">
        <v>2</v>
      </c>
      <c r="D10" s="354">
        <v>3</v>
      </c>
      <c r="E10" s="354">
        <v>4</v>
      </c>
      <c r="F10" s="354">
        <v>5</v>
      </c>
      <c r="G10" s="354">
        <v>6</v>
      </c>
      <c r="H10" s="354">
        <v>7</v>
      </c>
      <c r="I10" s="230">
        <v>8</v>
      </c>
      <c r="J10" s="249">
        <v>1</v>
      </c>
      <c r="K10" s="250">
        <v>2</v>
      </c>
      <c r="L10" s="250">
        <v>3</v>
      </c>
      <c r="M10" s="250">
        <v>4</v>
      </c>
      <c r="N10" s="250">
        <v>5</v>
      </c>
      <c r="O10" s="251">
        <v>6</v>
      </c>
      <c r="P10" s="365">
        <v>1</v>
      </c>
      <c r="Q10" s="250">
        <v>2</v>
      </c>
      <c r="R10" s="250">
        <v>3</v>
      </c>
      <c r="S10" s="250">
        <v>4</v>
      </c>
      <c r="T10" s="250">
        <v>5</v>
      </c>
      <c r="U10" s="356">
        <v>6</v>
      </c>
      <c r="V10" s="374"/>
    </row>
    <row r="11" spans="1:25" x14ac:dyDescent="0.2">
      <c r="A11" s="248" t="s">
        <v>2</v>
      </c>
      <c r="B11" s="252">
        <v>1</v>
      </c>
      <c r="C11" s="353">
        <v>2</v>
      </c>
      <c r="D11" s="253">
        <v>3</v>
      </c>
      <c r="E11" s="253">
        <v>3</v>
      </c>
      <c r="F11" s="335">
        <v>4</v>
      </c>
      <c r="G11" s="335">
        <v>4</v>
      </c>
      <c r="H11" s="253">
        <v>5</v>
      </c>
      <c r="I11" s="360">
        <v>6</v>
      </c>
      <c r="J11" s="362">
        <v>1</v>
      </c>
      <c r="K11" s="334">
        <v>2</v>
      </c>
      <c r="L11" s="253">
        <v>3</v>
      </c>
      <c r="M11" s="253">
        <v>3</v>
      </c>
      <c r="N11" s="255">
        <v>4</v>
      </c>
      <c r="O11" s="298">
        <v>5</v>
      </c>
      <c r="P11" s="254">
        <v>1</v>
      </c>
      <c r="Q11" s="253">
        <v>2</v>
      </c>
      <c r="R11" s="255">
        <v>3</v>
      </c>
      <c r="S11" s="255">
        <v>3</v>
      </c>
      <c r="T11" s="253">
        <v>4</v>
      </c>
      <c r="U11" s="366">
        <v>5</v>
      </c>
      <c r="V11" s="226" t="s">
        <v>0</v>
      </c>
    </row>
    <row r="12" spans="1:25" x14ac:dyDescent="0.2">
      <c r="A12" s="256" t="s">
        <v>75</v>
      </c>
      <c r="B12" s="257">
        <v>140</v>
      </c>
      <c r="C12" s="258">
        <v>140</v>
      </c>
      <c r="D12" s="258">
        <v>140</v>
      </c>
      <c r="E12" s="258">
        <v>140</v>
      </c>
      <c r="F12" s="258">
        <v>140</v>
      </c>
      <c r="G12" s="258">
        <v>140</v>
      </c>
      <c r="H12" s="258">
        <v>140</v>
      </c>
      <c r="I12" s="259">
        <v>140</v>
      </c>
      <c r="J12" s="257">
        <v>140</v>
      </c>
      <c r="K12" s="258">
        <v>140</v>
      </c>
      <c r="L12" s="258">
        <v>140</v>
      </c>
      <c r="M12" s="258">
        <v>140</v>
      </c>
      <c r="N12" s="258">
        <v>140</v>
      </c>
      <c r="O12" s="259">
        <v>140</v>
      </c>
      <c r="P12" s="260">
        <v>140</v>
      </c>
      <c r="Q12" s="258">
        <v>140</v>
      </c>
      <c r="R12" s="258">
        <v>140</v>
      </c>
      <c r="S12" s="258">
        <v>140</v>
      </c>
      <c r="T12" s="258">
        <v>140</v>
      </c>
      <c r="U12" s="357">
        <v>140</v>
      </c>
      <c r="V12" s="261">
        <v>140</v>
      </c>
    </row>
    <row r="13" spans="1:25" x14ac:dyDescent="0.2">
      <c r="A13" s="262" t="s">
        <v>6</v>
      </c>
      <c r="B13" s="263">
        <v>144.41176470588235</v>
      </c>
      <c r="C13" s="264">
        <v>155.03260869565219</v>
      </c>
      <c r="D13" s="264">
        <v>171.00884955752213</v>
      </c>
      <c r="E13" s="264">
        <v>173.43434343434345</v>
      </c>
      <c r="F13" s="264">
        <v>181.94444444444446</v>
      </c>
      <c r="G13" s="264">
        <v>181.77777777777777</v>
      </c>
      <c r="H13" s="264">
        <v>194.89473684210526</v>
      </c>
      <c r="I13" s="265">
        <v>199.6904761904762</v>
      </c>
      <c r="J13" s="263">
        <v>147.05405405405406</v>
      </c>
      <c r="K13" s="264">
        <v>156.36486486486487</v>
      </c>
      <c r="L13" s="264">
        <v>162.08064516129033</v>
      </c>
      <c r="M13" s="264">
        <v>161.94999999999999</v>
      </c>
      <c r="N13" s="264">
        <v>172.15238095238095</v>
      </c>
      <c r="O13" s="265">
        <v>189.26470588235293</v>
      </c>
      <c r="P13" s="266">
        <v>139</v>
      </c>
      <c r="Q13" s="264">
        <v>152.08988764044943</v>
      </c>
      <c r="R13" s="264">
        <v>159.81355932203391</v>
      </c>
      <c r="S13" s="264">
        <v>161.02941176470588</v>
      </c>
      <c r="T13" s="264">
        <v>171.06578947368422</v>
      </c>
      <c r="U13" s="315">
        <v>179.69230769230768</v>
      </c>
      <c r="V13" s="267">
        <v>179.24819102749638</v>
      </c>
    </row>
    <row r="14" spans="1:25" x14ac:dyDescent="0.2">
      <c r="A14" s="248" t="s">
        <v>7</v>
      </c>
      <c r="B14" s="268">
        <v>61.764705882352942</v>
      </c>
      <c r="C14" s="269">
        <v>85.869565217391298</v>
      </c>
      <c r="D14" s="269">
        <v>80.530973451327441</v>
      </c>
      <c r="E14" s="269">
        <v>82.828282828282823</v>
      </c>
      <c r="F14" s="269">
        <v>95.833333333333329</v>
      </c>
      <c r="G14" s="269">
        <v>91.666666666666671</v>
      </c>
      <c r="H14" s="269">
        <v>92.982456140350877</v>
      </c>
      <c r="I14" s="270">
        <v>88.095238095238102</v>
      </c>
      <c r="J14" s="268">
        <v>91.891891891891888</v>
      </c>
      <c r="K14" s="269">
        <v>97.297297297297291</v>
      </c>
      <c r="L14" s="269">
        <v>100</v>
      </c>
      <c r="M14" s="269">
        <v>100</v>
      </c>
      <c r="N14" s="269">
        <v>100</v>
      </c>
      <c r="O14" s="270">
        <v>100</v>
      </c>
      <c r="P14" s="271">
        <v>78.571428571428569</v>
      </c>
      <c r="Q14" s="269">
        <v>100</v>
      </c>
      <c r="R14" s="269">
        <v>100</v>
      </c>
      <c r="S14" s="269">
        <v>100</v>
      </c>
      <c r="T14" s="269">
        <v>100</v>
      </c>
      <c r="U14" s="318">
        <v>98.07692307692308</v>
      </c>
      <c r="V14" s="272">
        <v>71.707670043415334</v>
      </c>
      <c r="X14" s="227"/>
      <c r="Y14" s="227"/>
    </row>
    <row r="15" spans="1:25" x14ac:dyDescent="0.2">
      <c r="A15" s="248" t="s">
        <v>8</v>
      </c>
      <c r="B15" s="273">
        <v>0.11996324323714813</v>
      </c>
      <c r="C15" s="274">
        <v>8.1459369161119288E-2</v>
      </c>
      <c r="D15" s="274">
        <v>7.1099298841753894E-2</v>
      </c>
      <c r="E15" s="274">
        <v>6.6245630216007129E-2</v>
      </c>
      <c r="F15" s="274">
        <v>5.6925891096174297E-2</v>
      </c>
      <c r="G15" s="274">
        <v>5.5546172678906457E-2</v>
      </c>
      <c r="H15" s="274">
        <v>5.6560762459984322E-2</v>
      </c>
      <c r="I15" s="275">
        <v>5.6787680934810368E-2</v>
      </c>
      <c r="J15" s="273">
        <v>5.4949138040658013E-2</v>
      </c>
      <c r="K15" s="274">
        <v>4.1038529126777572E-2</v>
      </c>
      <c r="L15" s="274">
        <v>3.0874670987011903E-2</v>
      </c>
      <c r="M15" s="274">
        <v>2.9406853046550916E-2</v>
      </c>
      <c r="N15" s="274">
        <v>2.9146543519165614E-2</v>
      </c>
      <c r="O15" s="275">
        <v>3.6387868057809282E-2</v>
      </c>
      <c r="P15" s="276">
        <v>8.7331475116919563E-2</v>
      </c>
      <c r="Q15" s="274">
        <v>3.7630922175590394E-2</v>
      </c>
      <c r="R15" s="274">
        <v>3.2919005079725248E-2</v>
      </c>
      <c r="S15" s="274">
        <v>2.8656015046559877E-2</v>
      </c>
      <c r="T15" s="274">
        <v>2.5416088174516724E-2</v>
      </c>
      <c r="U15" s="321">
        <v>4.0315934466633056E-2</v>
      </c>
      <c r="V15" s="277">
        <v>9.6481677660660334E-2</v>
      </c>
      <c r="X15" s="227"/>
      <c r="Y15" s="227"/>
    </row>
    <row r="16" spans="1:25" x14ac:dyDescent="0.2">
      <c r="A16" s="262" t="s">
        <v>1</v>
      </c>
      <c r="B16" s="278">
        <f>B13/B12*100-100</f>
        <v>3.151260504201673</v>
      </c>
      <c r="C16" s="279">
        <f t="shared" ref="C16:E16" si="0">C13/C12*100-100</f>
        <v>10.737577639751564</v>
      </c>
      <c r="D16" s="279">
        <f t="shared" si="0"/>
        <v>22.149178255372945</v>
      </c>
      <c r="E16" s="279">
        <f t="shared" si="0"/>
        <v>23.881673881673876</v>
      </c>
      <c r="F16" s="279">
        <f>F13/F12*100-100</f>
        <v>29.960317460317469</v>
      </c>
      <c r="G16" s="279">
        <f t="shared" ref="G16:J16" si="1">G13/G12*100-100</f>
        <v>29.841269841269849</v>
      </c>
      <c r="H16" s="279">
        <f t="shared" si="1"/>
        <v>39.21052631578948</v>
      </c>
      <c r="I16" s="280">
        <f t="shared" si="1"/>
        <v>42.636054421768733</v>
      </c>
      <c r="J16" s="278">
        <f t="shared" si="1"/>
        <v>5.038610038610031</v>
      </c>
      <c r="K16" s="279">
        <f>K13/K12*100-100</f>
        <v>11.689189189189193</v>
      </c>
      <c r="L16" s="279">
        <f t="shared" ref="L16:N16" si="2">L13/L12*100-100</f>
        <v>15.771889400921665</v>
      </c>
      <c r="M16" s="279">
        <f t="shared" si="2"/>
        <v>15.678571428571431</v>
      </c>
      <c r="N16" s="279">
        <f t="shared" si="2"/>
        <v>22.965986394557831</v>
      </c>
      <c r="O16" s="280">
        <f t="shared" ref="O16:V16" si="3">O13/O12*100-100</f>
        <v>35.189075630252091</v>
      </c>
      <c r="P16" s="281">
        <f t="shared" ref="P16:U16" si="4">P13/P12*100-100</f>
        <v>-0.7142857142857082</v>
      </c>
      <c r="Q16" s="279">
        <f t="shared" ref="Q16:R16" si="5">Q13/Q12*100-100</f>
        <v>8.63563402889244</v>
      </c>
      <c r="R16" s="279">
        <f t="shared" si="5"/>
        <v>14.152542372881371</v>
      </c>
      <c r="S16" s="279">
        <f t="shared" ref="S16:T16" si="6">S13/S12*100-100</f>
        <v>15.021008403361336</v>
      </c>
      <c r="T16" s="279">
        <f t="shared" si="6"/>
        <v>22.189849624060159</v>
      </c>
      <c r="U16" s="358">
        <f t="shared" si="4"/>
        <v>28.35164835164835</v>
      </c>
      <c r="V16" s="282">
        <f t="shared" si="3"/>
        <v>28.034422162497407</v>
      </c>
      <c r="X16" s="227"/>
      <c r="Y16" s="227"/>
    </row>
    <row r="17" spans="1:25" ht="13.5" thickBot="1" x14ac:dyDescent="0.25">
      <c r="A17" s="283" t="s">
        <v>27</v>
      </c>
      <c r="B17" s="284">
        <f>B13-B6</f>
        <v>106.41176470588235</v>
      </c>
      <c r="C17" s="285">
        <f t="shared" ref="C17:J17" si="7">C13-C6</f>
        <v>117.03260869565219</v>
      </c>
      <c r="D17" s="285">
        <f t="shared" si="7"/>
        <v>133.00884955752213</v>
      </c>
      <c r="E17" s="285">
        <f t="shared" si="7"/>
        <v>135.43434343434345</v>
      </c>
      <c r="F17" s="285">
        <f t="shared" si="7"/>
        <v>143.94444444444446</v>
      </c>
      <c r="G17" s="285">
        <f t="shared" si="7"/>
        <v>143.77777777777777</v>
      </c>
      <c r="H17" s="285">
        <f t="shared" si="7"/>
        <v>156.89473684210526</v>
      </c>
      <c r="I17" s="286">
        <f t="shared" si="7"/>
        <v>161.6904761904762</v>
      </c>
      <c r="J17" s="363">
        <f t="shared" si="7"/>
        <v>109.05405405405406</v>
      </c>
      <c r="K17" s="287">
        <f t="shared" ref="K17:V17" si="8">K13-K6</f>
        <v>118.36486486486487</v>
      </c>
      <c r="L17" s="287">
        <f t="shared" si="8"/>
        <v>124.08064516129033</v>
      </c>
      <c r="M17" s="287">
        <f t="shared" si="8"/>
        <v>123.94999999999999</v>
      </c>
      <c r="N17" s="287">
        <f t="shared" si="8"/>
        <v>134.15238095238095</v>
      </c>
      <c r="O17" s="364">
        <f t="shared" si="8"/>
        <v>151.26470588235293</v>
      </c>
      <c r="P17" s="361">
        <f t="shared" si="8"/>
        <v>101</v>
      </c>
      <c r="Q17" s="285">
        <f t="shared" si="8"/>
        <v>114.08988764044943</v>
      </c>
      <c r="R17" s="285">
        <f t="shared" si="8"/>
        <v>121.81355932203391</v>
      </c>
      <c r="S17" s="285">
        <f t="shared" ref="S17:T17" si="9">S13-S6</f>
        <v>123.02941176470588</v>
      </c>
      <c r="T17" s="285">
        <f t="shared" si="9"/>
        <v>133.06578947368422</v>
      </c>
      <c r="U17" s="359">
        <f t="shared" si="8"/>
        <v>141.69230769230768</v>
      </c>
      <c r="V17" s="326">
        <f t="shared" si="8"/>
        <v>141.24819102749638</v>
      </c>
      <c r="X17" s="227"/>
      <c r="Y17" s="227"/>
    </row>
    <row r="18" spans="1:25" x14ac:dyDescent="0.2">
      <c r="A18" s="289" t="s">
        <v>51</v>
      </c>
      <c r="B18" s="290">
        <v>357</v>
      </c>
      <c r="C18" s="291">
        <v>827</v>
      </c>
      <c r="D18" s="291">
        <v>940</v>
      </c>
      <c r="E18" s="291">
        <v>940</v>
      </c>
      <c r="F18" s="291">
        <v>714</v>
      </c>
      <c r="G18" s="291">
        <v>714</v>
      </c>
      <c r="H18" s="291">
        <v>967</v>
      </c>
      <c r="I18" s="292">
        <v>287</v>
      </c>
      <c r="J18" s="290">
        <v>371</v>
      </c>
      <c r="K18" s="291">
        <v>744</v>
      </c>
      <c r="L18" s="291">
        <v>623</v>
      </c>
      <c r="M18" s="291">
        <v>623</v>
      </c>
      <c r="N18" s="291">
        <v>984</v>
      </c>
      <c r="O18" s="292">
        <v>346</v>
      </c>
      <c r="P18" s="290">
        <v>281</v>
      </c>
      <c r="Q18" s="291">
        <v>880</v>
      </c>
      <c r="R18" s="291">
        <v>572</v>
      </c>
      <c r="S18" s="291">
        <v>573</v>
      </c>
      <c r="T18" s="291">
        <v>769</v>
      </c>
      <c r="U18" s="292">
        <v>545</v>
      </c>
      <c r="V18" s="373">
        <f>SUM(B18:U18)</f>
        <v>13057</v>
      </c>
      <c r="W18" s="227" t="s">
        <v>56</v>
      </c>
      <c r="X18" s="294">
        <f>B4-V18</f>
        <v>139</v>
      </c>
      <c r="Y18" s="295">
        <f>X18/B4</f>
        <v>1.053349499848439E-2</v>
      </c>
    </row>
    <row r="19" spans="1:25" x14ac:dyDescent="0.2">
      <c r="A19" s="296" t="s">
        <v>28</v>
      </c>
      <c r="B19" s="242">
        <v>29.5</v>
      </c>
      <c r="C19" s="240">
        <v>28.5</v>
      </c>
      <c r="D19" s="240">
        <v>28</v>
      </c>
      <c r="E19" s="240">
        <v>28</v>
      </c>
      <c r="F19" s="240">
        <v>27.5</v>
      </c>
      <c r="G19" s="240">
        <v>27.5</v>
      </c>
      <c r="H19" s="240">
        <v>27.5</v>
      </c>
      <c r="I19" s="243">
        <v>27.5</v>
      </c>
      <c r="J19" s="242">
        <v>29.5</v>
      </c>
      <c r="K19" s="240">
        <v>28.5</v>
      </c>
      <c r="L19" s="240">
        <v>28.5</v>
      </c>
      <c r="M19" s="240">
        <v>28.5</v>
      </c>
      <c r="N19" s="240">
        <v>28</v>
      </c>
      <c r="O19" s="243">
        <v>27.5</v>
      </c>
      <c r="P19" s="242">
        <v>30.5</v>
      </c>
      <c r="Q19" s="240">
        <v>29</v>
      </c>
      <c r="R19" s="240">
        <v>28.5</v>
      </c>
      <c r="S19" s="240">
        <v>28.5</v>
      </c>
      <c r="T19" s="240">
        <v>28</v>
      </c>
      <c r="U19" s="243">
        <v>27.5</v>
      </c>
      <c r="V19" s="233"/>
      <c r="W19" s="227" t="s">
        <v>57</v>
      </c>
      <c r="X19" s="227">
        <v>23.5</v>
      </c>
      <c r="Y19" s="227"/>
    </row>
    <row r="20" spans="1:25" ht="13.5" thickBot="1" x14ac:dyDescent="0.25">
      <c r="A20" s="297" t="s">
        <v>26</v>
      </c>
      <c r="B20" s="244">
        <f>B19-B7</f>
        <v>6</v>
      </c>
      <c r="C20" s="241">
        <f t="shared" ref="C20:J20" si="10">C19-C7</f>
        <v>5</v>
      </c>
      <c r="D20" s="241">
        <f t="shared" si="10"/>
        <v>4.5</v>
      </c>
      <c r="E20" s="241">
        <f t="shared" si="10"/>
        <v>4.5</v>
      </c>
      <c r="F20" s="241">
        <f t="shared" si="10"/>
        <v>4</v>
      </c>
      <c r="G20" s="241">
        <f t="shared" si="10"/>
        <v>4</v>
      </c>
      <c r="H20" s="241">
        <f t="shared" si="10"/>
        <v>4</v>
      </c>
      <c r="I20" s="245">
        <f t="shared" si="10"/>
        <v>4</v>
      </c>
      <c r="J20" s="244">
        <f t="shared" si="10"/>
        <v>6</v>
      </c>
      <c r="K20" s="241">
        <f t="shared" ref="K20:U20" si="11">K19-K7</f>
        <v>5</v>
      </c>
      <c r="L20" s="241">
        <f t="shared" si="11"/>
        <v>5</v>
      </c>
      <c r="M20" s="241">
        <f t="shared" si="11"/>
        <v>5</v>
      </c>
      <c r="N20" s="241">
        <f t="shared" si="11"/>
        <v>4.5</v>
      </c>
      <c r="O20" s="245">
        <f t="shared" si="11"/>
        <v>4</v>
      </c>
      <c r="P20" s="244">
        <f t="shared" si="11"/>
        <v>7</v>
      </c>
      <c r="Q20" s="241">
        <f t="shared" si="11"/>
        <v>5.5</v>
      </c>
      <c r="R20" s="241">
        <f t="shared" si="11"/>
        <v>5</v>
      </c>
      <c r="S20" s="241">
        <f t="shared" si="11"/>
        <v>5</v>
      </c>
      <c r="T20" s="241">
        <f t="shared" si="11"/>
        <v>4.5</v>
      </c>
      <c r="U20" s="245">
        <f t="shared" si="11"/>
        <v>4</v>
      </c>
      <c r="V20" s="234"/>
      <c r="W20" s="227" t="s">
        <v>26</v>
      </c>
      <c r="X20" s="227"/>
      <c r="Y20" s="227"/>
    </row>
    <row r="21" spans="1:25" x14ac:dyDescent="0.2">
      <c r="C21" s="237">
        <v>28.5</v>
      </c>
      <c r="D21" s="237">
        <v>28</v>
      </c>
      <c r="E21" s="237">
        <v>28</v>
      </c>
      <c r="K21" s="237">
        <v>28.5</v>
      </c>
      <c r="O21" s="227"/>
      <c r="P21" s="227"/>
      <c r="Q21" s="237">
        <v>29</v>
      </c>
      <c r="R21" s="237">
        <v>28.5</v>
      </c>
      <c r="S21" s="355">
        <v>28.5</v>
      </c>
      <c r="T21" s="355">
        <v>28</v>
      </c>
    </row>
    <row r="22" spans="1:25" ht="13.5" thickBot="1" x14ac:dyDescent="0.25"/>
    <row r="23" spans="1:25" s="371" customFormat="1" ht="13.5" thickBot="1" x14ac:dyDescent="0.25">
      <c r="A23" s="247" t="s">
        <v>66</v>
      </c>
      <c r="B23" s="428" t="s">
        <v>65</v>
      </c>
      <c r="C23" s="429"/>
      <c r="D23" s="429"/>
      <c r="E23" s="429"/>
      <c r="F23" s="429"/>
      <c r="G23" s="429"/>
      <c r="H23" s="429"/>
      <c r="I23" s="430"/>
      <c r="J23" s="431" t="s">
        <v>63</v>
      </c>
      <c r="K23" s="432"/>
      <c r="L23" s="432"/>
      <c r="M23" s="432"/>
      <c r="N23" s="432"/>
      <c r="O23" s="433"/>
      <c r="P23" s="431" t="s">
        <v>64</v>
      </c>
      <c r="Q23" s="432"/>
      <c r="R23" s="432"/>
      <c r="S23" s="432"/>
      <c r="T23" s="432"/>
      <c r="U23" s="434"/>
      <c r="V23" s="372" t="s">
        <v>55</v>
      </c>
    </row>
    <row r="24" spans="1:25" s="371" customFormat="1" x14ac:dyDescent="0.2">
      <c r="A24" s="248" t="s">
        <v>54</v>
      </c>
      <c r="B24" s="229">
        <v>1</v>
      </c>
      <c r="C24" s="354">
        <v>2</v>
      </c>
      <c r="D24" s="354">
        <v>3</v>
      </c>
      <c r="E24" s="354">
        <v>4</v>
      </c>
      <c r="F24" s="354">
        <v>5</v>
      </c>
      <c r="G24" s="354">
        <v>6</v>
      </c>
      <c r="H24" s="354">
        <v>7</v>
      </c>
      <c r="I24" s="230">
        <v>8</v>
      </c>
      <c r="J24" s="249">
        <v>1</v>
      </c>
      <c r="K24" s="250">
        <v>2</v>
      </c>
      <c r="L24" s="250">
        <v>3</v>
      </c>
      <c r="M24" s="250">
        <v>4</v>
      </c>
      <c r="N24" s="250">
        <v>5</v>
      </c>
      <c r="O24" s="251">
        <v>6</v>
      </c>
      <c r="P24" s="365">
        <v>1</v>
      </c>
      <c r="Q24" s="250">
        <v>2</v>
      </c>
      <c r="R24" s="250">
        <v>3</v>
      </c>
      <c r="S24" s="250">
        <v>4</v>
      </c>
      <c r="T24" s="250">
        <v>5</v>
      </c>
      <c r="U24" s="356">
        <v>6</v>
      </c>
      <c r="V24" s="374"/>
    </row>
    <row r="25" spans="1:25" s="371" customFormat="1" x14ac:dyDescent="0.2">
      <c r="A25" s="248" t="s">
        <v>2</v>
      </c>
      <c r="B25" s="252">
        <v>1</v>
      </c>
      <c r="C25" s="353">
        <v>2</v>
      </c>
      <c r="D25" s="253">
        <v>3</v>
      </c>
      <c r="E25" s="253">
        <v>3</v>
      </c>
      <c r="F25" s="335">
        <v>4</v>
      </c>
      <c r="G25" s="335">
        <v>4</v>
      </c>
      <c r="H25" s="253">
        <v>5</v>
      </c>
      <c r="I25" s="360">
        <v>6</v>
      </c>
      <c r="J25" s="362">
        <v>1</v>
      </c>
      <c r="K25" s="334">
        <v>2</v>
      </c>
      <c r="L25" s="253">
        <v>3</v>
      </c>
      <c r="M25" s="253">
        <v>3</v>
      </c>
      <c r="N25" s="255">
        <v>4</v>
      </c>
      <c r="O25" s="298">
        <v>5</v>
      </c>
      <c r="P25" s="254">
        <v>1</v>
      </c>
      <c r="Q25" s="253">
        <v>2</v>
      </c>
      <c r="R25" s="255">
        <v>3</v>
      </c>
      <c r="S25" s="255">
        <v>3</v>
      </c>
      <c r="T25" s="253">
        <v>4</v>
      </c>
      <c r="U25" s="366">
        <v>5</v>
      </c>
      <c r="V25" s="226" t="s">
        <v>0</v>
      </c>
    </row>
    <row r="26" spans="1:25" s="371" customFormat="1" x14ac:dyDescent="0.2">
      <c r="A26" s="256" t="s">
        <v>75</v>
      </c>
      <c r="B26" s="257">
        <v>270</v>
      </c>
      <c r="C26" s="258">
        <v>270</v>
      </c>
      <c r="D26" s="258">
        <v>270</v>
      </c>
      <c r="E26" s="258">
        <v>270</v>
      </c>
      <c r="F26" s="258">
        <v>270</v>
      </c>
      <c r="G26" s="258">
        <v>270</v>
      </c>
      <c r="H26" s="258">
        <v>270</v>
      </c>
      <c r="I26" s="259">
        <v>270</v>
      </c>
      <c r="J26" s="257">
        <v>270</v>
      </c>
      <c r="K26" s="258">
        <v>270</v>
      </c>
      <c r="L26" s="258">
        <v>270</v>
      </c>
      <c r="M26" s="258">
        <v>270</v>
      </c>
      <c r="N26" s="258">
        <v>270</v>
      </c>
      <c r="O26" s="259">
        <v>270</v>
      </c>
      <c r="P26" s="260">
        <v>270</v>
      </c>
      <c r="Q26" s="258">
        <v>270</v>
      </c>
      <c r="R26" s="258">
        <v>270</v>
      </c>
      <c r="S26" s="258">
        <v>270</v>
      </c>
      <c r="T26" s="258">
        <v>270</v>
      </c>
      <c r="U26" s="357">
        <v>270</v>
      </c>
      <c r="V26" s="261">
        <v>270</v>
      </c>
    </row>
    <row r="27" spans="1:25" s="371" customFormat="1" x14ac:dyDescent="0.2">
      <c r="A27" s="262" t="s">
        <v>6</v>
      </c>
      <c r="B27" s="263">
        <v>244.10256410256412</v>
      </c>
      <c r="C27" s="264">
        <v>286.37362637362639</v>
      </c>
      <c r="D27" s="264">
        <v>282</v>
      </c>
      <c r="E27" s="264">
        <v>280.81632653061223</v>
      </c>
      <c r="F27" s="264">
        <v>288.37837837837839</v>
      </c>
      <c r="G27" s="264">
        <v>283.03797468354429</v>
      </c>
      <c r="H27" s="264">
        <v>290.60000000000002</v>
      </c>
      <c r="I27" s="265">
        <v>298.92857142857144</v>
      </c>
      <c r="J27" s="263">
        <v>295.29411764705884</v>
      </c>
      <c r="K27" s="264">
        <v>301.07142857142856</v>
      </c>
      <c r="L27" s="264">
        <v>343.5</v>
      </c>
      <c r="M27" s="264">
        <v>293.5593220338983</v>
      </c>
      <c r="N27" s="264">
        <v>317.22222222222223</v>
      </c>
      <c r="O27" s="265">
        <v>309.6875</v>
      </c>
      <c r="P27" s="266">
        <v>313.68421052631578</v>
      </c>
      <c r="Q27" s="264">
        <v>312.36111111111109</v>
      </c>
      <c r="R27" s="264">
        <v>344.91228070175441</v>
      </c>
      <c r="S27" s="264">
        <v>307.79661016949154</v>
      </c>
      <c r="T27" s="264">
        <v>292.92929292929296</v>
      </c>
      <c r="U27" s="315">
        <v>298.10810810810813</v>
      </c>
      <c r="V27" s="267">
        <v>298.04934464148033</v>
      </c>
    </row>
    <row r="28" spans="1:25" s="371" customFormat="1" x14ac:dyDescent="0.2">
      <c r="A28" s="248" t="s">
        <v>7</v>
      </c>
      <c r="B28" s="379">
        <v>69.230769230769226</v>
      </c>
      <c r="C28" s="269">
        <v>85.714285714285708</v>
      </c>
      <c r="D28" s="269">
        <v>89.473684210526315</v>
      </c>
      <c r="E28" s="269">
        <v>79.591836734693871</v>
      </c>
      <c r="F28" s="269">
        <v>87.837837837837839</v>
      </c>
      <c r="G28" s="269">
        <v>92.405063291139243</v>
      </c>
      <c r="H28" s="269">
        <v>81</v>
      </c>
      <c r="I28" s="270">
        <v>92.857142857142861</v>
      </c>
      <c r="J28" s="268">
        <v>85.294117647058826</v>
      </c>
      <c r="K28" s="269">
        <v>73.214285714285708</v>
      </c>
      <c r="L28" s="378">
        <v>55</v>
      </c>
      <c r="M28" s="269">
        <v>77.966101694915253</v>
      </c>
      <c r="N28" s="378">
        <v>60</v>
      </c>
      <c r="O28" s="270">
        <v>84.375</v>
      </c>
      <c r="P28" s="271">
        <v>60.526315789473685</v>
      </c>
      <c r="Q28" s="378">
        <v>52.777777777777779</v>
      </c>
      <c r="R28" s="378">
        <v>49.122807017543863</v>
      </c>
      <c r="S28" s="269">
        <v>81.355932203389827</v>
      </c>
      <c r="T28" s="269">
        <v>85.858585858585855</v>
      </c>
      <c r="U28" s="318">
        <v>83.78378378378379</v>
      </c>
      <c r="V28" s="272">
        <v>74.479568234387045</v>
      </c>
      <c r="W28" s="380" t="s">
        <v>77</v>
      </c>
      <c r="X28" s="227"/>
      <c r="Y28" s="227"/>
    </row>
    <row r="29" spans="1:25" s="371" customFormat="1" x14ac:dyDescent="0.2">
      <c r="A29" s="248" t="s">
        <v>8</v>
      </c>
      <c r="B29" s="273">
        <v>0.10150559620191575</v>
      </c>
      <c r="C29" s="274">
        <v>7.5821368227513938E-2</v>
      </c>
      <c r="D29" s="274">
        <v>6.2297565017861455E-2</v>
      </c>
      <c r="E29" s="274">
        <v>6.6848614976148024E-2</v>
      </c>
      <c r="F29" s="274">
        <v>6.7459384865709363E-2</v>
      </c>
      <c r="G29" s="274">
        <v>6.7307320855511596E-2</v>
      </c>
      <c r="H29" s="274">
        <v>6.6159752339794944E-2</v>
      </c>
      <c r="I29" s="275">
        <v>7.0022548444887367E-2</v>
      </c>
      <c r="J29" s="273">
        <v>7.1713147410359071E-2</v>
      </c>
      <c r="K29" s="274">
        <v>9.7380085957250784E-2</v>
      </c>
      <c r="L29" s="274">
        <v>0.13848143186365705</v>
      </c>
      <c r="M29" s="274">
        <v>0.10049838736177448</v>
      </c>
      <c r="N29" s="274">
        <v>0.12548255835622826</v>
      </c>
      <c r="O29" s="275">
        <v>6.6315942686771961E-2</v>
      </c>
      <c r="P29" s="276">
        <v>0.12399090460968017</v>
      </c>
      <c r="Q29" s="274">
        <v>0.11185819297510272</v>
      </c>
      <c r="R29" s="274">
        <v>0.1354587219109028</v>
      </c>
      <c r="S29" s="274">
        <v>9.8846296577985951E-2</v>
      </c>
      <c r="T29" s="274">
        <v>6.9005161019481412E-2</v>
      </c>
      <c r="U29" s="321">
        <v>6.6560851651776998E-2</v>
      </c>
      <c r="V29" s="277">
        <v>0.11610491805678334</v>
      </c>
      <c r="X29" s="227"/>
      <c r="Y29" s="227"/>
    </row>
    <row r="30" spans="1:25" s="371" customFormat="1" x14ac:dyDescent="0.2">
      <c r="A30" s="262" t="s">
        <v>1</v>
      </c>
      <c r="B30" s="278">
        <f>B27/B26*100-100</f>
        <v>-9.5916429249762558</v>
      </c>
      <c r="C30" s="279">
        <f t="shared" ref="C30:E30" si="12">C27/C26*100-100</f>
        <v>6.0643060643060807</v>
      </c>
      <c r="D30" s="279">
        <f t="shared" si="12"/>
        <v>4.4444444444444571</v>
      </c>
      <c r="E30" s="279">
        <f t="shared" si="12"/>
        <v>4.0060468631897095</v>
      </c>
      <c r="F30" s="279">
        <f>F27/F26*100-100</f>
        <v>6.8068068068068044</v>
      </c>
      <c r="G30" s="279">
        <f t="shared" ref="G30:J30" si="13">G27/G26*100-100</f>
        <v>4.8288795124238106</v>
      </c>
      <c r="H30" s="279">
        <f t="shared" si="13"/>
        <v>7.6296296296296333</v>
      </c>
      <c r="I30" s="280">
        <f t="shared" si="13"/>
        <v>10.714285714285722</v>
      </c>
      <c r="J30" s="278">
        <f t="shared" si="13"/>
        <v>9.3681917211329022</v>
      </c>
      <c r="K30" s="279">
        <f>K27/K26*100-100</f>
        <v>11.507936507936506</v>
      </c>
      <c r="L30" s="279">
        <f t="shared" ref="L30:V30" si="14">L27/L26*100-100</f>
        <v>27.222222222222214</v>
      </c>
      <c r="M30" s="279">
        <f t="shared" si="14"/>
        <v>8.725674827369744</v>
      </c>
      <c r="N30" s="279">
        <f t="shared" si="14"/>
        <v>17.489711934156389</v>
      </c>
      <c r="O30" s="280">
        <f t="shared" si="14"/>
        <v>14.699074074074076</v>
      </c>
      <c r="P30" s="281">
        <f t="shared" si="14"/>
        <v>16.179337231968802</v>
      </c>
      <c r="Q30" s="279">
        <f t="shared" si="14"/>
        <v>15.689300411522638</v>
      </c>
      <c r="R30" s="279">
        <f t="shared" si="14"/>
        <v>27.745289148797923</v>
      </c>
      <c r="S30" s="279">
        <f t="shared" si="14"/>
        <v>13.998744507219101</v>
      </c>
      <c r="T30" s="279">
        <f t="shared" si="14"/>
        <v>8.4923307145529492</v>
      </c>
      <c r="U30" s="358">
        <f t="shared" si="14"/>
        <v>10.410410410410421</v>
      </c>
      <c r="V30" s="282">
        <f t="shared" si="14"/>
        <v>10.388646163511225</v>
      </c>
      <c r="W30" s="377" t="s">
        <v>78</v>
      </c>
      <c r="X30" s="227"/>
      <c r="Y30" s="227"/>
    </row>
    <row r="31" spans="1:25" s="371" customFormat="1" ht="13.5" thickBot="1" x14ac:dyDescent="0.25">
      <c r="A31" s="283" t="s">
        <v>27</v>
      </c>
      <c r="B31" s="284">
        <f>B27-B13</f>
        <v>99.690799396681768</v>
      </c>
      <c r="C31" s="285">
        <f t="shared" ref="C31:V31" si="15">C27-C13</f>
        <v>131.34101767797421</v>
      </c>
      <c r="D31" s="285">
        <f t="shared" si="15"/>
        <v>110.99115044247787</v>
      </c>
      <c r="E31" s="285">
        <f t="shared" si="15"/>
        <v>107.38198309626878</v>
      </c>
      <c r="F31" s="285">
        <f t="shared" si="15"/>
        <v>106.43393393393393</v>
      </c>
      <c r="G31" s="285">
        <f t="shared" si="15"/>
        <v>101.26019690576652</v>
      </c>
      <c r="H31" s="285">
        <f t="shared" si="15"/>
        <v>95.705263157894763</v>
      </c>
      <c r="I31" s="286">
        <f t="shared" si="15"/>
        <v>99.238095238095241</v>
      </c>
      <c r="J31" s="363">
        <f t="shared" si="15"/>
        <v>148.24006359300478</v>
      </c>
      <c r="K31" s="287">
        <f t="shared" si="15"/>
        <v>144.70656370656368</v>
      </c>
      <c r="L31" s="287">
        <f t="shared" si="15"/>
        <v>181.41935483870967</v>
      </c>
      <c r="M31" s="287">
        <f t="shared" si="15"/>
        <v>131.60932203389831</v>
      </c>
      <c r="N31" s="287">
        <f t="shared" si="15"/>
        <v>145.06984126984128</v>
      </c>
      <c r="O31" s="364">
        <f t="shared" si="15"/>
        <v>120.42279411764707</v>
      </c>
      <c r="P31" s="361">
        <f t="shared" si="15"/>
        <v>174.68421052631578</v>
      </c>
      <c r="Q31" s="285">
        <f t="shared" si="15"/>
        <v>160.27122347066165</v>
      </c>
      <c r="R31" s="285">
        <f t="shared" si="15"/>
        <v>185.0987213797205</v>
      </c>
      <c r="S31" s="285">
        <f t="shared" si="15"/>
        <v>146.76719840478566</v>
      </c>
      <c r="T31" s="285">
        <f t="shared" si="15"/>
        <v>121.86350345560874</v>
      </c>
      <c r="U31" s="359">
        <f t="shared" si="15"/>
        <v>118.41580041580045</v>
      </c>
      <c r="V31" s="326">
        <f t="shared" si="15"/>
        <v>118.80115361398396</v>
      </c>
      <c r="X31" s="227"/>
      <c r="Y31" s="227"/>
    </row>
    <row r="32" spans="1:25" s="371" customFormat="1" x14ac:dyDescent="0.2">
      <c r="A32" s="289" t="s">
        <v>51</v>
      </c>
      <c r="B32" s="290">
        <v>348</v>
      </c>
      <c r="C32" s="291">
        <v>825</v>
      </c>
      <c r="D32" s="291">
        <v>938</v>
      </c>
      <c r="E32" s="291">
        <v>939</v>
      </c>
      <c r="F32" s="291">
        <v>714</v>
      </c>
      <c r="G32" s="291">
        <v>711</v>
      </c>
      <c r="H32" s="291">
        <v>967</v>
      </c>
      <c r="I32" s="292">
        <v>286</v>
      </c>
      <c r="J32" s="290">
        <v>371</v>
      </c>
      <c r="K32" s="291">
        <v>743</v>
      </c>
      <c r="L32" s="291">
        <v>623</v>
      </c>
      <c r="M32" s="291">
        <v>622</v>
      </c>
      <c r="N32" s="291">
        <v>984</v>
      </c>
      <c r="O32" s="292">
        <v>346</v>
      </c>
      <c r="P32" s="290">
        <v>275</v>
      </c>
      <c r="Q32" s="291">
        <v>878</v>
      </c>
      <c r="R32" s="291">
        <v>572</v>
      </c>
      <c r="S32" s="291">
        <v>573</v>
      </c>
      <c r="T32" s="291">
        <v>768</v>
      </c>
      <c r="U32" s="292">
        <v>545</v>
      </c>
      <c r="V32" s="373">
        <f>SUM(B32:U32)</f>
        <v>13028</v>
      </c>
      <c r="W32" s="227" t="s">
        <v>56</v>
      </c>
      <c r="X32" s="294">
        <f>V18-V32</f>
        <v>29</v>
      </c>
      <c r="Y32" s="295">
        <f>X32/V18</f>
        <v>2.2210308646702917E-3</v>
      </c>
    </row>
    <row r="33" spans="1:28" s="371" customFormat="1" x14ac:dyDescent="0.2">
      <c r="A33" s="296" t="s">
        <v>28</v>
      </c>
      <c r="B33" s="242">
        <v>34</v>
      </c>
      <c r="C33" s="240">
        <v>32</v>
      </c>
      <c r="D33" s="240">
        <v>31.5</v>
      </c>
      <c r="E33" s="240">
        <v>31.5</v>
      </c>
      <c r="F33" s="240">
        <v>31</v>
      </c>
      <c r="G33" s="240">
        <v>31</v>
      </c>
      <c r="H33" s="240">
        <v>31</v>
      </c>
      <c r="I33" s="243">
        <v>31</v>
      </c>
      <c r="J33" s="242">
        <v>33</v>
      </c>
      <c r="K33" s="240">
        <v>32</v>
      </c>
      <c r="L33" s="240">
        <f t="shared" ref="L33:R33" si="16">L19+3</f>
        <v>31.5</v>
      </c>
      <c r="M33" s="240">
        <v>32</v>
      </c>
      <c r="N33" s="240">
        <v>31.5</v>
      </c>
      <c r="O33" s="243">
        <v>31.5</v>
      </c>
      <c r="P33" s="242">
        <f t="shared" si="16"/>
        <v>33.5</v>
      </c>
      <c r="Q33" s="240">
        <f t="shared" si="16"/>
        <v>32</v>
      </c>
      <c r="R33" s="240">
        <f t="shared" si="16"/>
        <v>31.5</v>
      </c>
      <c r="S33" s="240">
        <v>32</v>
      </c>
      <c r="T33" s="240">
        <v>31.5</v>
      </c>
      <c r="U33" s="243">
        <v>31</v>
      </c>
      <c r="V33" s="233"/>
      <c r="W33" s="227" t="s">
        <v>57</v>
      </c>
      <c r="X33" s="227">
        <v>28.2</v>
      </c>
      <c r="Y33" s="227"/>
    </row>
    <row r="34" spans="1:28" s="371" customFormat="1" ht="13.5" thickBot="1" x14ac:dyDescent="0.25">
      <c r="A34" s="297" t="s">
        <v>26</v>
      </c>
      <c r="B34" s="244">
        <f>B33-B19</f>
        <v>4.5</v>
      </c>
      <c r="C34" s="241">
        <f t="shared" ref="C34:U34" si="17">C33-C19</f>
        <v>3.5</v>
      </c>
      <c r="D34" s="241">
        <f t="shared" si="17"/>
        <v>3.5</v>
      </c>
      <c r="E34" s="241">
        <f t="shared" si="17"/>
        <v>3.5</v>
      </c>
      <c r="F34" s="241">
        <f t="shared" si="17"/>
        <v>3.5</v>
      </c>
      <c r="G34" s="241">
        <f t="shared" si="17"/>
        <v>3.5</v>
      </c>
      <c r="H34" s="241">
        <f t="shared" si="17"/>
        <v>3.5</v>
      </c>
      <c r="I34" s="245">
        <f t="shared" si="17"/>
        <v>3.5</v>
      </c>
      <c r="J34" s="244">
        <f t="shared" si="17"/>
        <v>3.5</v>
      </c>
      <c r="K34" s="241">
        <f t="shared" si="17"/>
        <v>3.5</v>
      </c>
      <c r="L34" s="241">
        <f t="shared" si="17"/>
        <v>3</v>
      </c>
      <c r="M34" s="241">
        <f t="shared" si="17"/>
        <v>3.5</v>
      </c>
      <c r="N34" s="241">
        <f t="shared" si="17"/>
        <v>3.5</v>
      </c>
      <c r="O34" s="245">
        <f t="shared" si="17"/>
        <v>4</v>
      </c>
      <c r="P34" s="244">
        <f t="shared" si="17"/>
        <v>3</v>
      </c>
      <c r="Q34" s="241">
        <f t="shared" si="17"/>
        <v>3</v>
      </c>
      <c r="R34" s="241">
        <f t="shared" si="17"/>
        <v>3</v>
      </c>
      <c r="S34" s="241">
        <f t="shared" si="17"/>
        <v>3.5</v>
      </c>
      <c r="T34" s="241">
        <f t="shared" si="17"/>
        <v>3.5</v>
      </c>
      <c r="U34" s="245">
        <f t="shared" si="17"/>
        <v>3.5</v>
      </c>
      <c r="V34" s="234"/>
      <c r="W34" s="227" t="s">
        <v>26</v>
      </c>
      <c r="X34" s="227">
        <f>X33-X19</f>
        <v>4.6999999999999993</v>
      </c>
      <c r="Y34" s="227"/>
    </row>
    <row r="35" spans="1:28" x14ac:dyDescent="0.2">
      <c r="B35" s="237">
        <v>34</v>
      </c>
      <c r="L35" s="237" t="s">
        <v>67</v>
      </c>
      <c r="M35" s="237" t="s">
        <v>67</v>
      </c>
      <c r="R35" s="237" t="s">
        <v>67</v>
      </c>
      <c r="S35" s="355" t="s">
        <v>67</v>
      </c>
    </row>
    <row r="36" spans="1:28" ht="13.5" thickBot="1" x14ac:dyDescent="0.25"/>
    <row r="37" spans="1:28" s="387" customFormat="1" ht="13.5" thickBot="1" x14ac:dyDescent="0.25">
      <c r="A37" s="247" t="s">
        <v>70</v>
      </c>
      <c r="B37" s="428" t="s">
        <v>65</v>
      </c>
      <c r="C37" s="429"/>
      <c r="D37" s="429"/>
      <c r="E37" s="429"/>
      <c r="F37" s="429"/>
      <c r="G37" s="429"/>
      <c r="H37" s="429"/>
      <c r="I37" s="430"/>
      <c r="J37" s="431" t="s">
        <v>63</v>
      </c>
      <c r="K37" s="432"/>
      <c r="L37" s="432"/>
      <c r="M37" s="432"/>
      <c r="N37" s="432"/>
      <c r="O37" s="433"/>
      <c r="P37" s="431" t="s">
        <v>64</v>
      </c>
      <c r="Q37" s="432"/>
      <c r="R37" s="432"/>
      <c r="S37" s="432"/>
      <c r="T37" s="432"/>
      <c r="U37" s="434"/>
      <c r="V37" s="372" t="s">
        <v>55</v>
      </c>
    </row>
    <row r="38" spans="1:28" s="387" customFormat="1" x14ac:dyDescent="0.2">
      <c r="A38" s="248" t="s">
        <v>54</v>
      </c>
      <c r="B38" s="229">
        <v>1</v>
      </c>
      <c r="C38" s="354">
        <v>2</v>
      </c>
      <c r="D38" s="354">
        <v>3</v>
      </c>
      <c r="E38" s="354">
        <v>4</v>
      </c>
      <c r="F38" s="354">
        <v>5</v>
      </c>
      <c r="G38" s="354">
        <v>6</v>
      </c>
      <c r="H38" s="354">
        <v>7</v>
      </c>
      <c r="I38" s="230">
        <v>8</v>
      </c>
      <c r="J38" s="249">
        <v>1</v>
      </c>
      <c r="K38" s="250">
        <v>2</v>
      </c>
      <c r="L38" s="250">
        <v>3</v>
      </c>
      <c r="M38" s="250">
        <v>4</v>
      </c>
      <c r="N38" s="250">
        <v>5</v>
      </c>
      <c r="O38" s="251">
        <v>6</v>
      </c>
      <c r="P38" s="365">
        <v>1</v>
      </c>
      <c r="Q38" s="250">
        <v>2</v>
      </c>
      <c r="R38" s="250">
        <v>3</v>
      </c>
      <c r="S38" s="250">
        <v>4</v>
      </c>
      <c r="T38" s="250">
        <v>5</v>
      </c>
      <c r="U38" s="356">
        <v>6</v>
      </c>
      <c r="V38" s="374"/>
    </row>
    <row r="39" spans="1:28" s="387" customFormat="1" x14ac:dyDescent="0.2">
      <c r="A39" s="248" t="s">
        <v>2</v>
      </c>
      <c r="B39" s="252">
        <v>1</v>
      </c>
      <c r="C39" s="353">
        <v>2</v>
      </c>
      <c r="D39" s="253">
        <v>3</v>
      </c>
      <c r="E39" s="253">
        <v>3</v>
      </c>
      <c r="F39" s="335">
        <v>4</v>
      </c>
      <c r="G39" s="335">
        <v>4</v>
      </c>
      <c r="H39" s="253">
        <v>5</v>
      </c>
      <c r="I39" s="360">
        <v>6</v>
      </c>
      <c r="J39" s="362">
        <v>1</v>
      </c>
      <c r="K39" s="334">
        <v>2</v>
      </c>
      <c r="L39" s="253">
        <v>3</v>
      </c>
      <c r="M39" s="253">
        <v>3</v>
      </c>
      <c r="N39" s="255">
        <v>4</v>
      </c>
      <c r="O39" s="298">
        <v>5</v>
      </c>
      <c r="P39" s="254">
        <v>1</v>
      </c>
      <c r="Q39" s="253">
        <v>2</v>
      </c>
      <c r="R39" s="255">
        <v>3</v>
      </c>
      <c r="S39" s="255">
        <v>3</v>
      </c>
      <c r="T39" s="253">
        <v>4</v>
      </c>
      <c r="U39" s="366">
        <v>5</v>
      </c>
      <c r="V39" s="226" t="s">
        <v>0</v>
      </c>
      <c r="W39" s="435" t="s">
        <v>72</v>
      </c>
      <c r="X39" s="436"/>
      <c r="Y39" s="436"/>
      <c r="Z39" s="436"/>
      <c r="AA39" s="436"/>
      <c r="AB39" s="425" t="s">
        <v>74</v>
      </c>
    </row>
    <row r="40" spans="1:28" s="387" customFormat="1" x14ac:dyDescent="0.2">
      <c r="A40" s="256" t="s">
        <v>75</v>
      </c>
      <c r="B40" s="257">
        <v>400</v>
      </c>
      <c r="C40" s="258">
        <v>400</v>
      </c>
      <c r="D40" s="258">
        <v>400</v>
      </c>
      <c r="E40" s="258">
        <v>400</v>
      </c>
      <c r="F40" s="258">
        <v>400</v>
      </c>
      <c r="G40" s="258">
        <v>400</v>
      </c>
      <c r="H40" s="258">
        <v>400</v>
      </c>
      <c r="I40" s="259">
        <v>400</v>
      </c>
      <c r="J40" s="257">
        <v>400</v>
      </c>
      <c r="K40" s="258">
        <v>400</v>
      </c>
      <c r="L40" s="258">
        <v>400</v>
      </c>
      <c r="M40" s="258">
        <v>400</v>
      </c>
      <c r="N40" s="258">
        <v>400</v>
      </c>
      <c r="O40" s="259">
        <v>400</v>
      </c>
      <c r="P40" s="260">
        <v>400</v>
      </c>
      <c r="Q40" s="258">
        <v>400</v>
      </c>
      <c r="R40" s="258">
        <v>400</v>
      </c>
      <c r="S40" s="258">
        <v>400</v>
      </c>
      <c r="T40" s="258">
        <v>400</v>
      </c>
      <c r="U40" s="357">
        <v>400</v>
      </c>
      <c r="V40" s="261">
        <v>400</v>
      </c>
      <c r="W40" s="435"/>
      <c r="X40" s="436"/>
      <c r="Y40" s="436"/>
      <c r="Z40" s="436"/>
      <c r="AA40" s="436"/>
      <c r="AB40" s="425"/>
    </row>
    <row r="41" spans="1:28" s="387" customFormat="1" x14ac:dyDescent="0.2">
      <c r="A41" s="262" t="s">
        <v>6</v>
      </c>
      <c r="B41" s="263">
        <v>387.77777777777777</v>
      </c>
      <c r="C41" s="264">
        <v>425.13513513513516</v>
      </c>
      <c r="D41" s="264">
        <v>422.1917808219178</v>
      </c>
      <c r="E41" s="264">
        <v>425</v>
      </c>
      <c r="F41" s="264">
        <v>405.96491228070175</v>
      </c>
      <c r="G41" s="264">
        <v>425.61403508771929</v>
      </c>
      <c r="H41" s="264">
        <v>440</v>
      </c>
      <c r="I41" s="265">
        <v>461.36363636363637</v>
      </c>
      <c r="J41" s="263">
        <v>431.11111111111109</v>
      </c>
      <c r="K41" s="264">
        <v>439.79591836734693</v>
      </c>
      <c r="L41" s="264">
        <v>446.04651162790697</v>
      </c>
      <c r="M41" s="264">
        <v>439.16666666666669</v>
      </c>
      <c r="N41" s="264">
        <v>437.29729729729729</v>
      </c>
      <c r="O41" s="265">
        <v>447.85714285714283</v>
      </c>
      <c r="P41" s="266">
        <v>437</v>
      </c>
      <c r="Q41" s="264">
        <v>431.07692307692309</v>
      </c>
      <c r="R41" s="264">
        <v>445</v>
      </c>
      <c r="S41" s="264">
        <v>431.06382978723406</v>
      </c>
      <c r="T41" s="264">
        <v>440.48387096774195</v>
      </c>
      <c r="U41" s="315">
        <v>429.14893617021278</v>
      </c>
      <c r="V41" s="267">
        <v>431.66015625</v>
      </c>
      <c r="W41" s="435"/>
      <c r="X41" s="436"/>
      <c r="Y41" s="436"/>
      <c r="Z41" s="436"/>
      <c r="AA41" s="436"/>
      <c r="AB41" s="425"/>
    </row>
    <row r="42" spans="1:28" s="387" customFormat="1" x14ac:dyDescent="0.2">
      <c r="A42" s="248" t="s">
        <v>7</v>
      </c>
      <c r="B42" s="268">
        <v>70.370370370370367</v>
      </c>
      <c r="C42" s="269">
        <v>64.86486486486487</v>
      </c>
      <c r="D42" s="269">
        <v>84.93150684931507</v>
      </c>
      <c r="E42" s="269">
        <v>77.631578947368425</v>
      </c>
      <c r="F42" s="269">
        <v>66.666666666666671</v>
      </c>
      <c r="G42" s="269">
        <v>75.438596491228068</v>
      </c>
      <c r="H42" s="269">
        <v>85.897435897435898</v>
      </c>
      <c r="I42" s="270">
        <v>86.36363636363636</v>
      </c>
      <c r="J42" s="268">
        <v>74.074074074074076</v>
      </c>
      <c r="K42" s="269">
        <v>73.469387755102048</v>
      </c>
      <c r="L42" s="269">
        <v>72.093023255813947</v>
      </c>
      <c r="M42" s="269">
        <v>66.666666666666671</v>
      </c>
      <c r="N42" s="269">
        <v>71.621621621621628</v>
      </c>
      <c r="O42" s="270">
        <v>85.714285714285708</v>
      </c>
      <c r="P42" s="271">
        <v>75</v>
      </c>
      <c r="Q42" s="269">
        <v>66.15384615384616</v>
      </c>
      <c r="R42" s="269">
        <v>74</v>
      </c>
      <c r="S42" s="269">
        <v>61.702127659574465</v>
      </c>
      <c r="T42" s="269">
        <v>83.870967741935488</v>
      </c>
      <c r="U42" s="318">
        <v>85.106382978723403</v>
      </c>
      <c r="V42" s="272">
        <v>73.53515625</v>
      </c>
      <c r="W42" s="437" t="s">
        <v>73</v>
      </c>
      <c r="X42" s="438"/>
      <c r="Y42" s="438"/>
      <c r="Z42" s="438"/>
      <c r="AA42" s="438"/>
      <c r="AB42" s="425"/>
    </row>
    <row r="43" spans="1:28" s="387" customFormat="1" ht="12.75" customHeight="1" x14ac:dyDescent="0.2">
      <c r="A43" s="248" t="s">
        <v>8</v>
      </c>
      <c r="B43" s="273">
        <v>0.1106032038144341</v>
      </c>
      <c r="C43" s="274">
        <v>0.10048523742392521</v>
      </c>
      <c r="D43" s="274">
        <v>8.3925397618008477E-2</v>
      </c>
      <c r="E43" s="274">
        <v>7.5330873381562927E-2</v>
      </c>
      <c r="F43" s="274">
        <v>0.10181012295296182</v>
      </c>
      <c r="G43" s="274">
        <v>8.1511670861060384E-2</v>
      </c>
      <c r="H43" s="274">
        <v>7.2237570431894688E-2</v>
      </c>
      <c r="I43" s="275">
        <v>6.7060240690607287E-2</v>
      </c>
      <c r="J43" s="273">
        <v>0.11228361294222691</v>
      </c>
      <c r="K43" s="274">
        <v>9.1008079236241879E-2</v>
      </c>
      <c r="L43" s="274">
        <v>0.10616637652730303</v>
      </c>
      <c r="M43" s="274">
        <v>9.6139601828412566E-2</v>
      </c>
      <c r="N43" s="274">
        <v>9.423341725270501E-2</v>
      </c>
      <c r="O43" s="275">
        <v>7.3900687963017672E-2</v>
      </c>
      <c r="P43" s="276">
        <v>8.3797864638904138E-2</v>
      </c>
      <c r="Q43" s="274">
        <v>0.101167501405864</v>
      </c>
      <c r="R43" s="274">
        <v>7.0384088824116064E-2</v>
      </c>
      <c r="S43" s="274">
        <v>0.10086265687596045</v>
      </c>
      <c r="T43" s="274">
        <v>6.7914707326859586E-2</v>
      </c>
      <c r="U43" s="321">
        <v>7.8224256572957701E-2</v>
      </c>
      <c r="V43" s="277">
        <v>9.3436504832968545E-2</v>
      </c>
      <c r="W43" s="426" t="s">
        <v>79</v>
      </c>
      <c r="X43" s="427"/>
      <c r="Y43" s="427"/>
      <c r="Z43" s="427"/>
      <c r="AA43" s="427"/>
    </row>
    <row r="44" spans="1:28" s="387" customFormat="1" x14ac:dyDescent="0.2">
      <c r="A44" s="262" t="s">
        <v>1</v>
      </c>
      <c r="B44" s="278">
        <f>B41/B40*100-100</f>
        <v>-3.0555555555555571</v>
      </c>
      <c r="C44" s="279">
        <f t="shared" ref="C44:E44" si="18">C41/C40*100-100</f>
        <v>6.2837837837837753</v>
      </c>
      <c r="D44" s="279">
        <f t="shared" si="18"/>
        <v>5.5479452054794507</v>
      </c>
      <c r="E44" s="279">
        <f t="shared" si="18"/>
        <v>6.25</v>
      </c>
      <c r="F44" s="279">
        <f>F41/F40*100-100</f>
        <v>1.4912280701754383</v>
      </c>
      <c r="G44" s="279">
        <f t="shared" ref="G44:J44" si="19">G41/G40*100-100</f>
        <v>6.4035087719298076</v>
      </c>
      <c r="H44" s="279">
        <f t="shared" si="19"/>
        <v>10.000000000000014</v>
      </c>
      <c r="I44" s="280">
        <f t="shared" si="19"/>
        <v>15.340909090909079</v>
      </c>
      <c r="J44" s="278">
        <f t="shared" si="19"/>
        <v>7.7777777777777715</v>
      </c>
      <c r="K44" s="279">
        <f>K41/K40*100-100</f>
        <v>9.9489795918367321</v>
      </c>
      <c r="L44" s="279">
        <f t="shared" ref="L44:V44" si="20">L41/L40*100-100</f>
        <v>11.511627906976756</v>
      </c>
      <c r="M44" s="279">
        <f t="shared" si="20"/>
        <v>9.7916666666666714</v>
      </c>
      <c r="N44" s="279">
        <f t="shared" si="20"/>
        <v>9.3243243243243228</v>
      </c>
      <c r="O44" s="280">
        <f t="shared" si="20"/>
        <v>11.964285714285722</v>
      </c>
      <c r="P44" s="281">
        <f t="shared" si="20"/>
        <v>9.25</v>
      </c>
      <c r="Q44" s="279">
        <f t="shared" si="20"/>
        <v>7.7692307692307736</v>
      </c>
      <c r="R44" s="279">
        <f t="shared" si="20"/>
        <v>11.25</v>
      </c>
      <c r="S44" s="279">
        <f t="shared" si="20"/>
        <v>7.7659574468085282</v>
      </c>
      <c r="T44" s="279">
        <f t="shared" si="20"/>
        <v>10.120967741935488</v>
      </c>
      <c r="U44" s="358">
        <f t="shared" si="20"/>
        <v>7.2872340425532087</v>
      </c>
      <c r="V44" s="282">
        <f t="shared" si="20"/>
        <v>7.9150390625</v>
      </c>
      <c r="W44" s="426"/>
      <c r="X44" s="427"/>
      <c r="Y44" s="427"/>
      <c r="Z44" s="427"/>
      <c r="AA44" s="427"/>
    </row>
    <row r="45" spans="1:28" s="387" customFormat="1" ht="13.5" thickBot="1" x14ac:dyDescent="0.25">
      <c r="A45" s="283" t="s">
        <v>27</v>
      </c>
      <c r="B45" s="284">
        <f>B41-B27</f>
        <v>143.67521367521366</v>
      </c>
      <c r="C45" s="285">
        <f t="shared" ref="C45:V45" si="21">C41-C27</f>
        <v>138.76150876150876</v>
      </c>
      <c r="D45" s="285">
        <f t="shared" si="21"/>
        <v>140.1917808219178</v>
      </c>
      <c r="E45" s="285">
        <f t="shared" si="21"/>
        <v>144.18367346938777</v>
      </c>
      <c r="F45" s="285">
        <f t="shared" si="21"/>
        <v>117.58653390232337</v>
      </c>
      <c r="G45" s="285">
        <f t="shared" si="21"/>
        <v>142.576060404175</v>
      </c>
      <c r="H45" s="285">
        <f t="shared" si="21"/>
        <v>149.39999999999998</v>
      </c>
      <c r="I45" s="286">
        <f t="shared" si="21"/>
        <v>162.43506493506493</v>
      </c>
      <c r="J45" s="363">
        <f t="shared" si="21"/>
        <v>135.81699346405225</v>
      </c>
      <c r="K45" s="287">
        <f t="shared" si="21"/>
        <v>138.72448979591837</v>
      </c>
      <c r="L45" s="287">
        <f t="shared" si="21"/>
        <v>102.54651162790697</v>
      </c>
      <c r="M45" s="287">
        <f t="shared" si="21"/>
        <v>145.60734463276839</v>
      </c>
      <c r="N45" s="287">
        <f t="shared" si="21"/>
        <v>120.07507507507506</v>
      </c>
      <c r="O45" s="364">
        <f t="shared" si="21"/>
        <v>138.16964285714283</v>
      </c>
      <c r="P45" s="361">
        <f t="shared" si="21"/>
        <v>123.31578947368422</v>
      </c>
      <c r="Q45" s="285">
        <f t="shared" si="21"/>
        <v>118.71581196581201</v>
      </c>
      <c r="R45" s="285">
        <f t="shared" si="21"/>
        <v>100.08771929824559</v>
      </c>
      <c r="S45" s="285">
        <f t="shared" si="21"/>
        <v>123.26721961774251</v>
      </c>
      <c r="T45" s="285">
        <f t="shared" si="21"/>
        <v>147.55457803844899</v>
      </c>
      <c r="U45" s="359">
        <f t="shared" si="21"/>
        <v>131.04082806210465</v>
      </c>
      <c r="V45" s="326">
        <f t="shared" si="21"/>
        <v>133.61081160851967</v>
      </c>
      <c r="W45" s="394"/>
      <c r="X45" s="395"/>
      <c r="Y45" s="395"/>
      <c r="Z45" s="395"/>
      <c r="AA45" s="395"/>
    </row>
    <row r="46" spans="1:28" s="387" customFormat="1" x14ac:dyDescent="0.2">
      <c r="A46" s="289" t="s">
        <v>51</v>
      </c>
      <c r="B46" s="290">
        <v>347</v>
      </c>
      <c r="C46" s="291">
        <v>824</v>
      </c>
      <c r="D46" s="291">
        <v>938</v>
      </c>
      <c r="E46" s="291">
        <v>936</v>
      </c>
      <c r="F46" s="291">
        <v>714</v>
      </c>
      <c r="G46" s="291">
        <v>711</v>
      </c>
      <c r="H46" s="291">
        <v>967</v>
      </c>
      <c r="I46" s="292">
        <v>286</v>
      </c>
      <c r="J46" s="290">
        <v>371</v>
      </c>
      <c r="K46" s="291">
        <v>743</v>
      </c>
      <c r="L46" s="291">
        <v>622</v>
      </c>
      <c r="M46" s="291">
        <v>619</v>
      </c>
      <c r="N46" s="291">
        <v>984</v>
      </c>
      <c r="O46" s="292">
        <v>345</v>
      </c>
      <c r="P46" s="290">
        <v>274</v>
      </c>
      <c r="Q46" s="291">
        <v>876</v>
      </c>
      <c r="R46" s="291">
        <v>571</v>
      </c>
      <c r="S46" s="291">
        <v>572</v>
      </c>
      <c r="T46" s="291">
        <v>768</v>
      </c>
      <c r="U46" s="292">
        <v>545</v>
      </c>
      <c r="V46" s="373">
        <f>SUM(B46:U46)</f>
        <v>13013</v>
      </c>
      <c r="W46" s="227" t="s">
        <v>56</v>
      </c>
      <c r="X46" s="294">
        <f>V32-V46</f>
        <v>15</v>
      </c>
      <c r="Y46" s="295">
        <f>X46/V32</f>
        <v>1.1513662879950874E-3</v>
      </c>
    </row>
    <row r="47" spans="1:28" s="387" customFormat="1" x14ac:dyDescent="0.2">
      <c r="A47" s="296" t="s">
        <v>28</v>
      </c>
      <c r="B47" s="242">
        <v>37.5</v>
      </c>
      <c r="C47" s="240">
        <v>35</v>
      </c>
      <c r="D47" s="240">
        <v>34.5</v>
      </c>
      <c r="E47" s="240">
        <v>34.5</v>
      </c>
      <c r="F47" s="240">
        <v>34.5</v>
      </c>
      <c r="G47" s="240">
        <v>34</v>
      </c>
      <c r="H47" s="240">
        <v>34</v>
      </c>
      <c r="I47" s="243">
        <v>33.5</v>
      </c>
      <c r="J47" s="242">
        <v>36</v>
      </c>
      <c r="K47" s="240">
        <v>35</v>
      </c>
      <c r="L47" s="240">
        <v>34.5</v>
      </c>
      <c r="M47" s="240">
        <v>35</v>
      </c>
      <c r="N47" s="240">
        <v>34.5</v>
      </c>
      <c r="O47" s="243">
        <v>34.5</v>
      </c>
      <c r="P47" s="242">
        <v>36.5</v>
      </c>
      <c r="Q47" s="240">
        <v>35</v>
      </c>
      <c r="R47" s="240">
        <v>34.5</v>
      </c>
      <c r="S47" s="240">
        <v>35</v>
      </c>
      <c r="T47" s="240">
        <v>34.5</v>
      </c>
      <c r="U47" s="243">
        <v>34</v>
      </c>
      <c r="V47" s="233"/>
      <c r="W47" s="227" t="s">
        <v>57</v>
      </c>
      <c r="X47" s="227">
        <v>31.7</v>
      </c>
      <c r="Y47" s="227"/>
    </row>
    <row r="48" spans="1:28" s="387" customFormat="1" ht="13.5" thickBot="1" x14ac:dyDescent="0.25">
      <c r="A48" s="297" t="s">
        <v>26</v>
      </c>
      <c r="B48" s="244">
        <f>B47-B33</f>
        <v>3.5</v>
      </c>
      <c r="C48" s="241">
        <f t="shared" ref="C48:U48" si="22">C47-C33</f>
        <v>3</v>
      </c>
      <c r="D48" s="241">
        <f t="shared" si="22"/>
        <v>3</v>
      </c>
      <c r="E48" s="241">
        <f t="shared" si="22"/>
        <v>3</v>
      </c>
      <c r="F48" s="241">
        <f t="shared" si="22"/>
        <v>3.5</v>
      </c>
      <c r="G48" s="241">
        <f t="shared" si="22"/>
        <v>3</v>
      </c>
      <c r="H48" s="241">
        <f t="shared" si="22"/>
        <v>3</v>
      </c>
      <c r="I48" s="245">
        <f t="shared" si="22"/>
        <v>2.5</v>
      </c>
      <c r="J48" s="244">
        <f t="shared" si="22"/>
        <v>3</v>
      </c>
      <c r="K48" s="241">
        <f t="shared" si="22"/>
        <v>3</v>
      </c>
      <c r="L48" s="241">
        <f t="shared" si="22"/>
        <v>3</v>
      </c>
      <c r="M48" s="241">
        <f t="shared" si="22"/>
        <v>3</v>
      </c>
      <c r="N48" s="241">
        <f t="shared" si="22"/>
        <v>3</v>
      </c>
      <c r="O48" s="245">
        <f t="shared" si="22"/>
        <v>3</v>
      </c>
      <c r="P48" s="244">
        <f t="shared" si="22"/>
        <v>3</v>
      </c>
      <c r="Q48" s="241">
        <f t="shared" si="22"/>
        <v>3</v>
      </c>
      <c r="R48" s="241">
        <f t="shared" si="22"/>
        <v>3</v>
      </c>
      <c r="S48" s="241">
        <f t="shared" si="22"/>
        <v>3</v>
      </c>
      <c r="T48" s="241">
        <f t="shared" si="22"/>
        <v>3</v>
      </c>
      <c r="U48" s="245">
        <f t="shared" si="22"/>
        <v>3</v>
      </c>
      <c r="V48" s="234"/>
      <c r="W48" s="227" t="s">
        <v>26</v>
      </c>
      <c r="X48" s="227">
        <f>X47-X33</f>
        <v>3.5</v>
      </c>
      <c r="Y48" s="227"/>
    </row>
    <row r="49" spans="1:32" x14ac:dyDescent="0.2">
      <c r="C49" s="388"/>
      <c r="D49" s="388"/>
      <c r="E49" s="388"/>
      <c r="F49" s="388" t="s">
        <v>67</v>
      </c>
      <c r="G49" s="388"/>
      <c r="H49" s="388"/>
      <c r="I49" s="388"/>
      <c r="J49" s="388"/>
      <c r="K49" s="388"/>
      <c r="L49" s="388"/>
      <c r="M49" s="388"/>
      <c r="N49" s="388"/>
      <c r="O49" s="388">
        <v>34.5</v>
      </c>
      <c r="P49" s="388"/>
      <c r="Q49" s="388"/>
      <c r="R49" s="388"/>
      <c r="S49" s="388"/>
      <c r="T49" s="388"/>
      <c r="U49" s="388"/>
    </row>
    <row r="50" spans="1:32" x14ac:dyDescent="0.2">
      <c r="F50" s="237">
        <v>34.5</v>
      </c>
    </row>
    <row r="51" spans="1:32" s="396" customFormat="1" x14ac:dyDescent="0.2">
      <c r="B51" s="396">
        <v>34.700000000000003</v>
      </c>
      <c r="C51" s="397">
        <v>34.700000000000003</v>
      </c>
      <c r="D51" s="397">
        <v>34.700000000000003</v>
      </c>
      <c r="E51" s="397">
        <v>34.700000000000003</v>
      </c>
      <c r="F51" s="397">
        <v>34.700000000000003</v>
      </c>
      <c r="G51" s="397">
        <v>34.700000000000003</v>
      </c>
      <c r="H51" s="397">
        <v>34.700000000000003</v>
      </c>
      <c r="I51" s="397">
        <v>34.700000000000003</v>
      </c>
      <c r="J51" s="397">
        <v>34.700000000000003</v>
      </c>
      <c r="K51" s="397">
        <v>34.700000000000003</v>
      </c>
      <c r="L51" s="397">
        <v>34.700000000000003</v>
      </c>
      <c r="M51" s="396">
        <v>34.9</v>
      </c>
      <c r="N51" s="397">
        <v>34.9</v>
      </c>
      <c r="O51" s="397">
        <v>34.9</v>
      </c>
      <c r="P51" s="397">
        <v>34.9</v>
      </c>
      <c r="Q51" s="397">
        <v>34.9</v>
      </c>
      <c r="R51" s="397">
        <v>34.9</v>
      </c>
      <c r="S51" s="397">
        <v>34.9</v>
      </c>
      <c r="T51" s="397">
        <v>34.9</v>
      </c>
      <c r="U51" s="397">
        <v>34.9</v>
      </c>
      <c r="V51" s="397">
        <v>34.9</v>
      </c>
      <c r="W51" s="397">
        <v>34.9</v>
      </c>
      <c r="X51" s="397">
        <v>34.9</v>
      </c>
      <c r="Y51" s="397">
        <v>34.9</v>
      </c>
      <c r="Z51" s="397">
        <v>34.9</v>
      </c>
    </row>
    <row r="52" spans="1:32" s="396" customFormat="1" ht="13.5" thickBot="1" x14ac:dyDescent="0.25">
      <c r="B52" s="239">
        <v>431.66015625</v>
      </c>
      <c r="C52" s="239">
        <v>431.66015625</v>
      </c>
      <c r="D52" s="239">
        <v>431.66015625</v>
      </c>
      <c r="E52" s="239">
        <v>431.66015625</v>
      </c>
      <c r="F52" s="239">
        <v>431.66015625</v>
      </c>
      <c r="G52" s="239">
        <v>431.66015625</v>
      </c>
      <c r="H52" s="239">
        <v>431.66015625</v>
      </c>
      <c r="I52" s="239">
        <v>431.66015625</v>
      </c>
      <c r="J52" s="239">
        <v>431.66015625</v>
      </c>
      <c r="K52" s="239">
        <v>431.66015625</v>
      </c>
      <c r="L52" s="239">
        <v>431.66015625</v>
      </c>
      <c r="M52" s="239">
        <v>431.66015625</v>
      </c>
      <c r="N52" s="239">
        <v>431.66015625</v>
      </c>
      <c r="O52" s="239">
        <v>431.66015625</v>
      </c>
      <c r="P52" s="239">
        <v>431.66015625</v>
      </c>
      <c r="Q52" s="239">
        <v>431.66015625</v>
      </c>
      <c r="R52" s="239">
        <v>431.66015625</v>
      </c>
      <c r="S52" s="239">
        <v>431.66015625</v>
      </c>
      <c r="T52" s="239">
        <v>431.66015625</v>
      </c>
      <c r="U52" s="239">
        <v>431.66015625</v>
      </c>
      <c r="V52" s="239">
        <v>431.66015625</v>
      </c>
      <c r="W52" s="239">
        <v>431.66015625</v>
      </c>
      <c r="X52" s="239">
        <v>431.66015625</v>
      </c>
      <c r="Y52" s="239">
        <v>431.66015625</v>
      </c>
      <c r="Z52" s="239">
        <v>431.66015625</v>
      </c>
      <c r="AA52" s="239">
        <v>431.66015625</v>
      </c>
    </row>
    <row r="53" spans="1:32" ht="13.5" thickBot="1" x14ac:dyDescent="0.25">
      <c r="A53" s="247" t="s">
        <v>80</v>
      </c>
      <c r="B53" s="422" t="s">
        <v>65</v>
      </c>
      <c r="C53" s="423"/>
      <c r="D53" s="423"/>
      <c r="E53" s="423"/>
      <c r="F53" s="423"/>
      <c r="G53" s="423"/>
      <c r="H53" s="423"/>
      <c r="I53" s="423"/>
      <c r="J53" s="423"/>
      <c r="K53" s="423"/>
      <c r="L53" s="424"/>
      <c r="M53" s="422" t="s">
        <v>63</v>
      </c>
      <c r="N53" s="423"/>
      <c r="O53" s="423"/>
      <c r="P53" s="423"/>
      <c r="Q53" s="423"/>
      <c r="R53" s="423"/>
      <c r="S53" s="424"/>
      <c r="T53" s="422" t="s">
        <v>64</v>
      </c>
      <c r="U53" s="423"/>
      <c r="V53" s="423"/>
      <c r="W53" s="423"/>
      <c r="X53" s="423"/>
      <c r="Y53" s="423"/>
      <c r="Z53" s="424"/>
      <c r="AA53" s="372" t="s">
        <v>55</v>
      </c>
      <c r="AB53" s="396"/>
      <c r="AC53" s="396"/>
      <c r="AD53" s="396"/>
      <c r="AE53" s="396"/>
      <c r="AF53" s="396"/>
    </row>
    <row r="54" spans="1:32" x14ac:dyDescent="0.2">
      <c r="A54" s="248" t="s">
        <v>54</v>
      </c>
      <c r="B54" s="249">
        <v>1</v>
      </c>
      <c r="C54" s="250">
        <v>2</v>
      </c>
      <c r="D54" s="250">
        <v>3</v>
      </c>
      <c r="E54" s="250">
        <v>4</v>
      </c>
      <c r="F54" s="250">
        <v>5</v>
      </c>
      <c r="G54" s="250">
        <v>6</v>
      </c>
      <c r="H54" s="250">
        <v>7</v>
      </c>
      <c r="I54" s="250">
        <v>8</v>
      </c>
      <c r="J54" s="250">
        <v>9</v>
      </c>
      <c r="K54" s="250">
        <v>10</v>
      </c>
      <c r="L54" s="251">
        <v>11</v>
      </c>
      <c r="M54" s="249">
        <v>1</v>
      </c>
      <c r="N54" s="250">
        <v>2</v>
      </c>
      <c r="O54" s="250">
        <v>3</v>
      </c>
      <c r="P54" s="250">
        <v>4</v>
      </c>
      <c r="Q54" s="250">
        <v>5</v>
      </c>
      <c r="R54" s="356">
        <v>6</v>
      </c>
      <c r="S54" s="251">
        <v>7</v>
      </c>
      <c r="T54" s="365">
        <v>1</v>
      </c>
      <c r="U54" s="250">
        <v>2</v>
      </c>
      <c r="V54" s="250">
        <v>3</v>
      </c>
      <c r="W54" s="250">
        <v>4</v>
      </c>
      <c r="X54" s="250">
        <v>5</v>
      </c>
      <c r="Y54" s="250">
        <v>6</v>
      </c>
      <c r="Z54" s="356">
        <v>7</v>
      </c>
      <c r="AA54" s="374"/>
      <c r="AB54" s="396"/>
      <c r="AC54" s="396"/>
      <c r="AD54" s="396"/>
      <c r="AE54" s="396"/>
      <c r="AF54" s="396"/>
    </row>
    <row r="55" spans="1:32" x14ac:dyDescent="0.2">
      <c r="A55" s="248" t="s">
        <v>2</v>
      </c>
      <c r="B55" s="252">
        <v>1</v>
      </c>
      <c r="C55" s="353">
        <v>2</v>
      </c>
      <c r="D55" s="353">
        <v>2</v>
      </c>
      <c r="E55" s="253">
        <v>3</v>
      </c>
      <c r="F55" s="335">
        <v>4</v>
      </c>
      <c r="G55" s="335">
        <v>4</v>
      </c>
      <c r="H55" s="398">
        <v>5</v>
      </c>
      <c r="I55" s="398">
        <v>5</v>
      </c>
      <c r="J55" s="399">
        <v>6</v>
      </c>
      <c r="K55" s="400">
        <v>7</v>
      </c>
      <c r="L55" s="360">
        <v>8</v>
      </c>
      <c r="M55" s="362">
        <v>1</v>
      </c>
      <c r="N55" s="334">
        <v>2</v>
      </c>
      <c r="O55" s="253">
        <v>3</v>
      </c>
      <c r="P55" s="255">
        <v>4</v>
      </c>
      <c r="Q55" s="255">
        <v>4</v>
      </c>
      <c r="R55" s="398">
        <v>5</v>
      </c>
      <c r="S55" s="298">
        <v>6</v>
      </c>
      <c r="T55" s="362">
        <v>1</v>
      </c>
      <c r="U55" s="334">
        <v>2</v>
      </c>
      <c r="V55" s="253">
        <v>3</v>
      </c>
      <c r="W55" s="253">
        <v>3</v>
      </c>
      <c r="X55" s="255">
        <v>4</v>
      </c>
      <c r="Y55" s="398">
        <v>5</v>
      </c>
      <c r="Z55" s="298">
        <v>6</v>
      </c>
      <c r="AA55" s="226" t="s">
        <v>0</v>
      </c>
      <c r="AB55" s="396"/>
      <c r="AC55" s="396"/>
      <c r="AD55" s="396"/>
      <c r="AE55" s="396"/>
      <c r="AF55" s="396"/>
    </row>
    <row r="56" spans="1:32" x14ac:dyDescent="0.2">
      <c r="A56" s="256" t="s">
        <v>75</v>
      </c>
      <c r="B56" s="257">
        <v>520</v>
      </c>
      <c r="C56" s="258">
        <v>520</v>
      </c>
      <c r="D56" s="258">
        <v>520</v>
      </c>
      <c r="E56" s="258">
        <v>520</v>
      </c>
      <c r="F56" s="258">
        <v>520</v>
      </c>
      <c r="G56" s="258">
        <v>520</v>
      </c>
      <c r="H56" s="258">
        <v>520</v>
      </c>
      <c r="I56" s="258">
        <v>520</v>
      </c>
      <c r="J56" s="258">
        <v>520</v>
      </c>
      <c r="K56" s="258">
        <v>520</v>
      </c>
      <c r="L56" s="259">
        <v>520</v>
      </c>
      <c r="M56" s="257">
        <v>520</v>
      </c>
      <c r="N56" s="258">
        <v>520</v>
      </c>
      <c r="O56" s="258">
        <v>520</v>
      </c>
      <c r="P56" s="258">
        <v>520</v>
      </c>
      <c r="Q56" s="258">
        <v>520</v>
      </c>
      <c r="R56" s="357">
        <v>520</v>
      </c>
      <c r="S56" s="259">
        <v>520</v>
      </c>
      <c r="T56" s="260">
        <v>520</v>
      </c>
      <c r="U56" s="258">
        <v>520</v>
      </c>
      <c r="V56" s="258">
        <v>520</v>
      </c>
      <c r="W56" s="258">
        <v>520</v>
      </c>
      <c r="X56" s="258">
        <v>520</v>
      </c>
      <c r="Y56" s="258">
        <v>520</v>
      </c>
      <c r="Z56" s="357">
        <v>520</v>
      </c>
      <c r="AA56" s="261">
        <v>520</v>
      </c>
      <c r="AB56" s="396"/>
      <c r="AC56" s="396"/>
      <c r="AD56" s="396"/>
      <c r="AE56" s="396"/>
      <c r="AF56" s="396"/>
    </row>
    <row r="57" spans="1:32" x14ac:dyDescent="0.2">
      <c r="A57" s="262" t="s">
        <v>6</v>
      </c>
      <c r="B57" s="263">
        <v>492.96296296296299</v>
      </c>
      <c r="C57" s="264">
        <v>526.5</v>
      </c>
      <c r="D57" s="264">
        <v>538.53658536585363</v>
      </c>
      <c r="E57" s="264">
        <v>543.38461538461536</v>
      </c>
      <c r="F57" s="264">
        <v>570</v>
      </c>
      <c r="G57" s="264">
        <v>566.5</v>
      </c>
      <c r="H57" s="264">
        <v>580.83333333333337</v>
      </c>
      <c r="I57" s="264">
        <v>572.70270270270271</v>
      </c>
      <c r="J57" s="264">
        <v>596</v>
      </c>
      <c r="K57" s="264">
        <v>600.51282051282055</v>
      </c>
      <c r="L57" s="265">
        <v>640</v>
      </c>
      <c r="M57" s="263">
        <v>490.45454545454544</v>
      </c>
      <c r="N57" s="264">
        <v>526.84210526315792</v>
      </c>
      <c r="O57" s="264">
        <v>545.55555555555554</v>
      </c>
      <c r="P57" s="264">
        <v>575.52631578947364</v>
      </c>
      <c r="Q57" s="264">
        <v>590.27027027027032</v>
      </c>
      <c r="R57" s="315">
        <v>575.58139534883719</v>
      </c>
      <c r="S57" s="265">
        <v>630</v>
      </c>
      <c r="T57" s="266">
        <v>497.57575757575756</v>
      </c>
      <c r="U57" s="264">
        <v>524.91525423728808</v>
      </c>
      <c r="V57" s="264">
        <v>557.89473684210532</v>
      </c>
      <c r="W57" s="264">
        <v>565.22727272727275</v>
      </c>
      <c r="X57" s="264">
        <v>588.59649122807014</v>
      </c>
      <c r="Y57" s="264">
        <v>598.4</v>
      </c>
      <c r="Z57" s="315">
        <v>643.04347826086962</v>
      </c>
      <c r="AA57" s="267">
        <v>564.16263310745398</v>
      </c>
      <c r="AB57" s="396"/>
      <c r="AC57" s="396"/>
      <c r="AD57" s="396"/>
      <c r="AE57" s="396"/>
      <c r="AF57" s="396"/>
    </row>
    <row r="58" spans="1:32" x14ac:dyDescent="0.2">
      <c r="A58" s="248" t="s">
        <v>7</v>
      </c>
      <c r="B58" s="268">
        <v>81.481481481481481</v>
      </c>
      <c r="C58" s="269">
        <v>87.5</v>
      </c>
      <c r="D58" s="269">
        <v>92.682926829268297</v>
      </c>
      <c r="E58" s="269">
        <v>100</v>
      </c>
      <c r="F58" s="269">
        <v>100</v>
      </c>
      <c r="G58" s="269">
        <v>97.5</v>
      </c>
      <c r="H58" s="269">
        <v>94.444444444444443</v>
      </c>
      <c r="I58" s="269">
        <v>100</v>
      </c>
      <c r="J58" s="269">
        <v>98.333333333333329</v>
      </c>
      <c r="K58" s="269">
        <v>100</v>
      </c>
      <c r="L58" s="270">
        <v>90.909090909090907</v>
      </c>
      <c r="M58" s="268">
        <v>68.181818181818187</v>
      </c>
      <c r="N58" s="269">
        <v>92.982456140350877</v>
      </c>
      <c r="O58" s="269">
        <v>96.825396825396822</v>
      </c>
      <c r="P58" s="269">
        <v>97.368421052631575</v>
      </c>
      <c r="Q58" s="269">
        <v>100</v>
      </c>
      <c r="R58" s="318">
        <v>95.348837209302332</v>
      </c>
      <c r="S58" s="270">
        <v>97.297297297297291</v>
      </c>
      <c r="T58" s="271">
        <v>96.969696969696969</v>
      </c>
      <c r="U58" s="269">
        <v>94.915254237288138</v>
      </c>
      <c r="V58" s="269">
        <v>97.368421052631575</v>
      </c>
      <c r="W58" s="269">
        <v>97.727272727272734</v>
      </c>
      <c r="X58" s="269">
        <v>98.245614035087726</v>
      </c>
      <c r="Y58" s="269">
        <v>100</v>
      </c>
      <c r="Z58" s="318">
        <v>95.652173913043484</v>
      </c>
      <c r="AA58" s="272">
        <v>82.865440464666023</v>
      </c>
      <c r="AB58" s="396"/>
      <c r="AC58" s="396"/>
      <c r="AD58" s="396"/>
      <c r="AE58" s="396"/>
      <c r="AF58" s="396"/>
    </row>
    <row r="59" spans="1:32" x14ac:dyDescent="0.2">
      <c r="A59" s="248" t="s">
        <v>8</v>
      </c>
      <c r="B59" s="273">
        <v>7.1733843800330349E-2</v>
      </c>
      <c r="C59" s="274">
        <v>6.1479518745069378E-2</v>
      </c>
      <c r="D59" s="274">
        <v>4.8275671501670628E-2</v>
      </c>
      <c r="E59" s="274">
        <v>3.8369540218350304E-2</v>
      </c>
      <c r="F59" s="274">
        <v>3.3711190274755186E-2</v>
      </c>
      <c r="G59" s="274">
        <v>3.938272112501872E-2</v>
      </c>
      <c r="H59" s="274">
        <v>4.3398804769739376E-2</v>
      </c>
      <c r="I59" s="274">
        <v>4.710704941375362E-2</v>
      </c>
      <c r="J59" s="274">
        <v>4.0777910813329273E-2</v>
      </c>
      <c r="K59" s="274">
        <v>4.5086917339758788E-2</v>
      </c>
      <c r="L59" s="275">
        <v>6.5165690626651729E-2</v>
      </c>
      <c r="M59" s="273">
        <v>8.6608453816390485E-2</v>
      </c>
      <c r="N59" s="274">
        <v>5.0801926613751096E-2</v>
      </c>
      <c r="O59" s="274">
        <v>4.8855585099918442E-2</v>
      </c>
      <c r="P59" s="274">
        <v>4.0981712326943906E-2</v>
      </c>
      <c r="Q59" s="274">
        <v>3.5116391005153583E-2</v>
      </c>
      <c r="R59" s="321">
        <v>5.1279715517430734E-2</v>
      </c>
      <c r="S59" s="275">
        <v>4.7547493788064901E-2</v>
      </c>
      <c r="T59" s="276">
        <v>5.3064606360029083E-2</v>
      </c>
      <c r="U59" s="274">
        <v>5.6488765212552479E-2</v>
      </c>
      <c r="V59" s="274">
        <v>3.8828520051428332E-2</v>
      </c>
      <c r="W59" s="274">
        <v>5.0393072291721047E-2</v>
      </c>
      <c r="X59" s="274">
        <v>3.9420961233659325E-2</v>
      </c>
      <c r="Y59" s="274">
        <v>3.2293776281233054E-2</v>
      </c>
      <c r="Z59" s="321">
        <v>4.9482554330038321E-2</v>
      </c>
      <c r="AA59" s="277">
        <v>8.1594061122321052E-2</v>
      </c>
      <c r="AB59" s="396"/>
      <c r="AC59" s="396"/>
      <c r="AD59" s="396"/>
      <c r="AE59" s="396"/>
      <c r="AF59" s="396"/>
    </row>
    <row r="60" spans="1:32" x14ac:dyDescent="0.2">
      <c r="A60" s="262" t="s">
        <v>1</v>
      </c>
      <c r="B60" s="278">
        <f>B57/B56*100-100</f>
        <v>-5.1994301994301964</v>
      </c>
      <c r="C60" s="279">
        <f t="shared" ref="C60:E60" si="23">C57/C56*100-100</f>
        <v>1.25</v>
      </c>
      <c r="D60" s="279">
        <f t="shared" si="23"/>
        <v>3.5647279549718434</v>
      </c>
      <c r="E60" s="279">
        <f t="shared" si="23"/>
        <v>4.497041420118336</v>
      </c>
      <c r="F60" s="279">
        <f>F57/F56*100-100</f>
        <v>9.6153846153846274</v>
      </c>
      <c r="G60" s="279">
        <f t="shared" ref="G60:I60" si="24">G57/G56*100-100</f>
        <v>8.9423076923076792</v>
      </c>
      <c r="H60" s="279">
        <f t="shared" si="24"/>
        <v>11.698717948717956</v>
      </c>
      <c r="I60" s="279">
        <f t="shared" si="24"/>
        <v>10.13513513513513</v>
      </c>
      <c r="J60" s="279">
        <f t="shared" ref="J60:M60" si="25">J57/J56*100-100</f>
        <v>14.615384615384613</v>
      </c>
      <c r="K60" s="279">
        <f t="shared" si="25"/>
        <v>15.483234714003942</v>
      </c>
      <c r="L60" s="280">
        <f t="shared" si="25"/>
        <v>23.07692307692308</v>
      </c>
      <c r="M60" s="278">
        <f t="shared" si="25"/>
        <v>-5.681818181818187</v>
      </c>
      <c r="N60" s="279">
        <f>N57/N56*100-100</f>
        <v>1.3157894736842195</v>
      </c>
      <c r="O60" s="279">
        <f t="shared" ref="O60:AA60" si="26">O57/O56*100-100</f>
        <v>4.9145299145299219</v>
      </c>
      <c r="P60" s="279">
        <f t="shared" si="26"/>
        <v>10.678137651821856</v>
      </c>
      <c r="Q60" s="279">
        <f t="shared" si="26"/>
        <v>13.51351351351353</v>
      </c>
      <c r="R60" s="279">
        <f t="shared" ref="R60" si="27">R57/R56*100-100</f>
        <v>10.688729874776385</v>
      </c>
      <c r="S60" s="280">
        <f t="shared" si="26"/>
        <v>21.153846153846146</v>
      </c>
      <c r="T60" s="281">
        <f t="shared" si="26"/>
        <v>-4.3123543123543158</v>
      </c>
      <c r="U60" s="279">
        <f t="shared" si="26"/>
        <v>0.94524119947847396</v>
      </c>
      <c r="V60" s="279">
        <f t="shared" si="26"/>
        <v>7.2874493927125457</v>
      </c>
      <c r="W60" s="279">
        <f t="shared" si="26"/>
        <v>8.6975524475524537</v>
      </c>
      <c r="X60" s="279">
        <f t="shared" ref="X60" si="28">X57/X56*100-100</f>
        <v>13.19163292847503</v>
      </c>
      <c r="Y60" s="279">
        <f t="shared" si="26"/>
        <v>15.07692307692308</v>
      </c>
      <c r="Z60" s="358">
        <f t="shared" si="26"/>
        <v>23.662207357859529</v>
      </c>
      <c r="AA60" s="282">
        <f t="shared" si="26"/>
        <v>8.492814059125763</v>
      </c>
      <c r="AB60" s="396"/>
      <c r="AC60" s="396"/>
      <c r="AD60" s="396"/>
      <c r="AE60" s="396"/>
      <c r="AF60" s="396"/>
    </row>
    <row r="61" spans="1:32" ht="13.5" thickBot="1" x14ac:dyDescent="0.25">
      <c r="A61" s="401" t="s">
        <v>27</v>
      </c>
      <c r="B61" s="402">
        <f>B57-B52</f>
        <v>61.30280671296299</v>
      </c>
      <c r="C61" s="403">
        <f t="shared" ref="C61:AA61" si="29">C57-C52</f>
        <v>94.83984375</v>
      </c>
      <c r="D61" s="403">
        <f t="shared" si="29"/>
        <v>106.87642911585363</v>
      </c>
      <c r="E61" s="403">
        <f t="shared" si="29"/>
        <v>111.72445913461536</v>
      </c>
      <c r="F61" s="403">
        <f t="shared" si="29"/>
        <v>138.33984375</v>
      </c>
      <c r="G61" s="403">
        <f t="shared" si="29"/>
        <v>134.83984375</v>
      </c>
      <c r="H61" s="403">
        <f t="shared" si="29"/>
        <v>149.17317708333337</v>
      </c>
      <c r="I61" s="403">
        <f t="shared" si="29"/>
        <v>141.04254645270271</v>
      </c>
      <c r="J61" s="403">
        <f t="shared" si="29"/>
        <v>164.33984375</v>
      </c>
      <c r="K61" s="403">
        <f t="shared" si="29"/>
        <v>168.85266426282055</v>
      </c>
      <c r="L61" s="404">
        <f t="shared" si="29"/>
        <v>208.33984375</v>
      </c>
      <c r="M61" s="405">
        <f t="shared" si="29"/>
        <v>58.794389204545439</v>
      </c>
      <c r="N61" s="406">
        <f t="shared" si="29"/>
        <v>95.181949013157919</v>
      </c>
      <c r="O61" s="406">
        <f t="shared" si="29"/>
        <v>113.89539930555554</v>
      </c>
      <c r="P61" s="406">
        <f t="shared" si="29"/>
        <v>143.86615953947364</v>
      </c>
      <c r="Q61" s="406">
        <f t="shared" si="29"/>
        <v>158.61011402027032</v>
      </c>
      <c r="R61" s="406">
        <f t="shared" si="29"/>
        <v>143.92123909883719</v>
      </c>
      <c r="S61" s="407">
        <f t="shared" si="29"/>
        <v>198.33984375</v>
      </c>
      <c r="T61" s="408">
        <f t="shared" si="29"/>
        <v>65.915601325757564</v>
      </c>
      <c r="U61" s="403">
        <f t="shared" si="29"/>
        <v>93.255097987288082</v>
      </c>
      <c r="V61" s="403">
        <f t="shared" si="29"/>
        <v>126.23458059210532</v>
      </c>
      <c r="W61" s="403">
        <f t="shared" si="29"/>
        <v>133.56711647727275</v>
      </c>
      <c r="X61" s="403">
        <f t="shared" si="29"/>
        <v>156.93633497807014</v>
      </c>
      <c r="Y61" s="403">
        <f t="shared" si="29"/>
        <v>166.73984374999998</v>
      </c>
      <c r="Z61" s="409">
        <f t="shared" si="29"/>
        <v>211.38332201086962</v>
      </c>
      <c r="AA61" s="410">
        <f t="shared" si="29"/>
        <v>132.50247685745398</v>
      </c>
      <c r="AB61" s="394"/>
      <c r="AC61" s="395"/>
      <c r="AD61" s="395"/>
      <c r="AE61" s="395"/>
      <c r="AF61" s="395"/>
    </row>
    <row r="62" spans="1:32" x14ac:dyDescent="0.2">
      <c r="A62" s="289" t="s">
        <v>51</v>
      </c>
      <c r="B62" s="290">
        <v>346</v>
      </c>
      <c r="C62" s="291">
        <v>517</v>
      </c>
      <c r="D62" s="291">
        <v>518</v>
      </c>
      <c r="E62" s="291">
        <v>850</v>
      </c>
      <c r="F62" s="291">
        <v>500</v>
      </c>
      <c r="G62" s="291">
        <v>500</v>
      </c>
      <c r="H62" s="291">
        <v>449</v>
      </c>
      <c r="I62" s="291">
        <v>449</v>
      </c>
      <c r="J62" s="291">
        <v>713</v>
      </c>
      <c r="K62" s="291">
        <v>484</v>
      </c>
      <c r="L62" s="292">
        <v>388</v>
      </c>
      <c r="M62" s="290">
        <v>268</v>
      </c>
      <c r="N62" s="291">
        <v>698</v>
      </c>
      <c r="O62" s="291">
        <v>803</v>
      </c>
      <c r="P62" s="291">
        <v>445</v>
      </c>
      <c r="Q62" s="291">
        <v>445</v>
      </c>
      <c r="R62" s="291">
        <v>580</v>
      </c>
      <c r="S62" s="292">
        <v>439</v>
      </c>
      <c r="T62" s="290">
        <v>421</v>
      </c>
      <c r="U62" s="291">
        <v>756</v>
      </c>
      <c r="V62" s="291">
        <v>507</v>
      </c>
      <c r="W62" s="291">
        <v>507</v>
      </c>
      <c r="X62" s="291">
        <v>747</v>
      </c>
      <c r="Y62" s="291">
        <v>341</v>
      </c>
      <c r="Z62" s="292">
        <v>317</v>
      </c>
      <c r="AA62" s="373">
        <f>SUM(B62:Z62)</f>
        <v>12988</v>
      </c>
      <c r="AB62" s="227" t="s">
        <v>56</v>
      </c>
      <c r="AC62" s="294">
        <f>V46-AA62</f>
        <v>25</v>
      </c>
      <c r="AD62" s="295">
        <f>AC62/V46</f>
        <v>1.9211557673096135E-3</v>
      </c>
      <c r="AE62" s="396"/>
      <c r="AF62" s="396"/>
    </row>
    <row r="63" spans="1:32" x14ac:dyDescent="0.2">
      <c r="A63" s="296" t="s">
        <v>28</v>
      </c>
      <c r="B63" s="242">
        <v>39.5</v>
      </c>
      <c r="C63" s="240">
        <v>38.5</v>
      </c>
      <c r="D63" s="240">
        <v>38.5</v>
      </c>
      <c r="E63" s="240">
        <v>38</v>
      </c>
      <c r="F63" s="240">
        <v>37.5</v>
      </c>
      <c r="G63" s="240">
        <v>37.5</v>
      </c>
      <c r="H63" s="240">
        <v>37.5</v>
      </c>
      <c r="I63" s="240">
        <v>37.5</v>
      </c>
      <c r="J63" s="240">
        <v>37</v>
      </c>
      <c r="K63" s="240">
        <v>37</v>
      </c>
      <c r="L63" s="243">
        <v>36.5</v>
      </c>
      <c r="M63" s="242">
        <v>39.5</v>
      </c>
      <c r="N63" s="240">
        <v>38.5</v>
      </c>
      <c r="O63" s="240">
        <v>38</v>
      </c>
      <c r="P63" s="240">
        <v>37.5</v>
      </c>
      <c r="Q63" s="240">
        <v>37.5</v>
      </c>
      <c r="R63" s="240">
        <v>37.5</v>
      </c>
      <c r="S63" s="243">
        <v>36.5</v>
      </c>
      <c r="T63" s="242">
        <v>39.5</v>
      </c>
      <c r="U63" s="240">
        <v>38.5</v>
      </c>
      <c r="V63" s="240">
        <v>38</v>
      </c>
      <c r="W63" s="240">
        <v>38</v>
      </c>
      <c r="X63" s="240">
        <v>37.5</v>
      </c>
      <c r="Y63" s="240">
        <v>37</v>
      </c>
      <c r="Z63" s="243">
        <v>36.5</v>
      </c>
      <c r="AA63" s="233"/>
      <c r="AB63" s="227" t="s">
        <v>57</v>
      </c>
      <c r="AC63" s="227">
        <v>34.799999999999997</v>
      </c>
      <c r="AD63" s="227"/>
      <c r="AE63" s="396"/>
      <c r="AF63" s="396"/>
    </row>
    <row r="64" spans="1:32" ht="13.5" thickBot="1" x14ac:dyDescent="0.25">
      <c r="A64" s="297" t="s">
        <v>26</v>
      </c>
      <c r="B64" s="244">
        <f>B63-B51</f>
        <v>4.7999999999999972</v>
      </c>
      <c r="C64" s="241">
        <f t="shared" ref="C64:Z64" si="30">C63-C51</f>
        <v>3.7999999999999972</v>
      </c>
      <c r="D64" s="241">
        <f t="shared" si="30"/>
        <v>3.7999999999999972</v>
      </c>
      <c r="E64" s="241">
        <f t="shared" si="30"/>
        <v>3.2999999999999972</v>
      </c>
      <c r="F64" s="241">
        <f t="shared" si="30"/>
        <v>2.7999999999999972</v>
      </c>
      <c r="G64" s="241">
        <f t="shared" si="30"/>
        <v>2.7999999999999972</v>
      </c>
      <c r="H64" s="241">
        <f t="shared" si="30"/>
        <v>2.7999999999999972</v>
      </c>
      <c r="I64" s="241">
        <f t="shared" si="30"/>
        <v>2.7999999999999972</v>
      </c>
      <c r="J64" s="241">
        <f t="shared" si="30"/>
        <v>2.2999999999999972</v>
      </c>
      <c r="K64" s="241">
        <f t="shared" si="30"/>
        <v>2.2999999999999972</v>
      </c>
      <c r="L64" s="245">
        <f t="shared" si="30"/>
        <v>1.7999999999999972</v>
      </c>
      <c r="M64" s="244">
        <f t="shared" si="30"/>
        <v>4.6000000000000014</v>
      </c>
      <c r="N64" s="241">
        <f t="shared" si="30"/>
        <v>3.6000000000000014</v>
      </c>
      <c r="O64" s="241">
        <f t="shared" si="30"/>
        <v>3.1000000000000014</v>
      </c>
      <c r="P64" s="241">
        <f t="shared" si="30"/>
        <v>2.6000000000000014</v>
      </c>
      <c r="Q64" s="241">
        <f t="shared" si="30"/>
        <v>2.6000000000000014</v>
      </c>
      <c r="R64" s="241">
        <f t="shared" si="30"/>
        <v>2.6000000000000014</v>
      </c>
      <c r="S64" s="245">
        <f t="shared" si="30"/>
        <v>1.6000000000000014</v>
      </c>
      <c r="T64" s="244">
        <f t="shared" si="30"/>
        <v>4.6000000000000014</v>
      </c>
      <c r="U64" s="241">
        <f t="shared" si="30"/>
        <v>3.6000000000000014</v>
      </c>
      <c r="V64" s="241">
        <f t="shared" si="30"/>
        <v>3.1000000000000014</v>
      </c>
      <c r="W64" s="241">
        <f t="shared" si="30"/>
        <v>3.1000000000000014</v>
      </c>
      <c r="X64" s="241">
        <f t="shared" si="30"/>
        <v>2.6000000000000014</v>
      </c>
      <c r="Y64" s="241">
        <f t="shared" si="30"/>
        <v>2.1000000000000014</v>
      </c>
      <c r="Z64" s="245">
        <f t="shared" si="30"/>
        <v>1.6000000000000014</v>
      </c>
      <c r="AA64" s="234"/>
      <c r="AB64" s="227" t="s">
        <v>26</v>
      </c>
      <c r="AC64" s="227">
        <f>AC63-X47</f>
        <v>3.0999999999999979</v>
      </c>
      <c r="AD64" s="227"/>
      <c r="AE64" s="396"/>
      <c r="AF64" s="396"/>
    </row>
    <row r="65" spans="1:32" x14ac:dyDescent="0.2">
      <c r="F65" s="237">
        <v>37.5</v>
      </c>
      <c r="G65" s="412">
        <v>37.5</v>
      </c>
      <c r="H65" s="412">
        <v>37.5</v>
      </c>
      <c r="I65" s="412">
        <v>37.5</v>
      </c>
      <c r="J65" s="237">
        <v>37</v>
      </c>
      <c r="K65" s="412">
        <v>37</v>
      </c>
      <c r="L65" s="237">
        <v>36.5</v>
      </c>
    </row>
    <row r="66" spans="1:32" ht="13.5" thickBot="1" x14ac:dyDescent="0.25"/>
    <row r="67" spans="1:32" s="413" customFormat="1" ht="13.5" thickBot="1" x14ac:dyDescent="0.25">
      <c r="A67" s="247" t="s">
        <v>82</v>
      </c>
      <c r="B67" s="422" t="s">
        <v>65</v>
      </c>
      <c r="C67" s="423"/>
      <c r="D67" s="423"/>
      <c r="E67" s="423"/>
      <c r="F67" s="423"/>
      <c r="G67" s="423"/>
      <c r="H67" s="423"/>
      <c r="I67" s="423"/>
      <c r="J67" s="423"/>
      <c r="K67" s="423"/>
      <c r="L67" s="424"/>
      <c r="M67" s="422" t="s">
        <v>63</v>
      </c>
      <c r="N67" s="423"/>
      <c r="O67" s="423"/>
      <c r="P67" s="423"/>
      <c r="Q67" s="423"/>
      <c r="R67" s="423"/>
      <c r="S67" s="424"/>
      <c r="T67" s="422" t="s">
        <v>64</v>
      </c>
      <c r="U67" s="423"/>
      <c r="V67" s="423"/>
      <c r="W67" s="423"/>
      <c r="X67" s="423"/>
      <c r="Y67" s="423"/>
      <c r="Z67" s="424"/>
      <c r="AA67" s="372" t="s">
        <v>55</v>
      </c>
    </row>
    <row r="68" spans="1:32" s="413" customFormat="1" x14ac:dyDescent="0.2">
      <c r="A68" s="248" t="s">
        <v>54</v>
      </c>
      <c r="B68" s="249">
        <v>1</v>
      </c>
      <c r="C68" s="250">
        <v>2</v>
      </c>
      <c r="D68" s="250">
        <v>3</v>
      </c>
      <c r="E68" s="250">
        <v>4</v>
      </c>
      <c r="F68" s="250">
        <v>5</v>
      </c>
      <c r="G68" s="250">
        <v>6</v>
      </c>
      <c r="H68" s="250">
        <v>7</v>
      </c>
      <c r="I68" s="250">
        <v>8</v>
      </c>
      <c r="J68" s="250">
        <v>9</v>
      </c>
      <c r="K68" s="250">
        <v>10</v>
      </c>
      <c r="L68" s="251">
        <v>11</v>
      </c>
      <c r="M68" s="249">
        <v>1</v>
      </c>
      <c r="N68" s="250">
        <v>2</v>
      </c>
      <c r="O68" s="250">
        <v>3</v>
      </c>
      <c r="P68" s="250">
        <v>4</v>
      </c>
      <c r="Q68" s="250">
        <v>5</v>
      </c>
      <c r="R68" s="356">
        <v>6</v>
      </c>
      <c r="S68" s="251">
        <v>7</v>
      </c>
      <c r="T68" s="365">
        <v>1</v>
      </c>
      <c r="U68" s="250">
        <v>2</v>
      </c>
      <c r="V68" s="250">
        <v>3</v>
      </c>
      <c r="W68" s="250">
        <v>4</v>
      </c>
      <c r="X68" s="250">
        <v>5</v>
      </c>
      <c r="Y68" s="250">
        <v>6</v>
      </c>
      <c r="Z68" s="356">
        <v>7</v>
      </c>
      <c r="AA68" s="374"/>
    </row>
    <row r="69" spans="1:32" s="413" customFormat="1" x14ac:dyDescent="0.2">
      <c r="A69" s="248" t="s">
        <v>2</v>
      </c>
      <c r="B69" s="252">
        <v>1</v>
      </c>
      <c r="C69" s="353">
        <v>2</v>
      </c>
      <c r="D69" s="353">
        <v>2</v>
      </c>
      <c r="E69" s="253">
        <v>3</v>
      </c>
      <c r="F69" s="335">
        <v>4</v>
      </c>
      <c r="G69" s="335">
        <v>4</v>
      </c>
      <c r="H69" s="398">
        <v>5</v>
      </c>
      <c r="I69" s="398">
        <v>5</v>
      </c>
      <c r="J69" s="399">
        <v>6</v>
      </c>
      <c r="K69" s="400">
        <v>7</v>
      </c>
      <c r="L69" s="360">
        <v>8</v>
      </c>
      <c r="M69" s="362">
        <v>1</v>
      </c>
      <c r="N69" s="334">
        <v>2</v>
      </c>
      <c r="O69" s="253">
        <v>3</v>
      </c>
      <c r="P69" s="255">
        <v>4</v>
      </c>
      <c r="Q69" s="255">
        <v>4</v>
      </c>
      <c r="R69" s="398">
        <v>5</v>
      </c>
      <c r="S69" s="298">
        <v>6</v>
      </c>
      <c r="T69" s="362">
        <v>1</v>
      </c>
      <c r="U69" s="334">
        <v>2</v>
      </c>
      <c r="V69" s="253">
        <v>3</v>
      </c>
      <c r="W69" s="253">
        <v>3</v>
      </c>
      <c r="X69" s="255">
        <v>4</v>
      </c>
      <c r="Y69" s="398">
        <v>5</v>
      </c>
      <c r="Z69" s="298">
        <v>6</v>
      </c>
      <c r="AA69" s="226" t="s">
        <v>0</v>
      </c>
    </row>
    <row r="70" spans="1:32" s="413" customFormat="1" x14ac:dyDescent="0.2">
      <c r="A70" s="256" t="s">
        <v>75</v>
      </c>
      <c r="B70" s="257">
        <v>620</v>
      </c>
      <c r="C70" s="258">
        <v>620</v>
      </c>
      <c r="D70" s="258">
        <v>620</v>
      </c>
      <c r="E70" s="258">
        <v>620</v>
      </c>
      <c r="F70" s="258">
        <v>620</v>
      </c>
      <c r="G70" s="258">
        <v>620</v>
      </c>
      <c r="H70" s="258">
        <v>620</v>
      </c>
      <c r="I70" s="258">
        <v>620</v>
      </c>
      <c r="J70" s="258">
        <v>620</v>
      </c>
      <c r="K70" s="258">
        <v>620</v>
      </c>
      <c r="L70" s="259">
        <v>620</v>
      </c>
      <c r="M70" s="257">
        <v>620</v>
      </c>
      <c r="N70" s="258">
        <v>620</v>
      </c>
      <c r="O70" s="258">
        <v>620</v>
      </c>
      <c r="P70" s="258">
        <v>620</v>
      </c>
      <c r="Q70" s="258">
        <v>620</v>
      </c>
      <c r="R70" s="357">
        <v>620</v>
      </c>
      <c r="S70" s="259">
        <v>620</v>
      </c>
      <c r="T70" s="260">
        <v>620</v>
      </c>
      <c r="U70" s="258">
        <v>620</v>
      </c>
      <c r="V70" s="258">
        <v>620</v>
      </c>
      <c r="W70" s="258">
        <v>620</v>
      </c>
      <c r="X70" s="258">
        <v>620</v>
      </c>
      <c r="Y70" s="258">
        <v>620</v>
      </c>
      <c r="Z70" s="357">
        <v>620</v>
      </c>
      <c r="AA70" s="261">
        <v>620</v>
      </c>
    </row>
    <row r="71" spans="1:32" s="413" customFormat="1" x14ac:dyDescent="0.2">
      <c r="A71" s="262" t="s">
        <v>6</v>
      </c>
      <c r="B71" s="263">
        <v>598</v>
      </c>
      <c r="C71" s="264">
        <v>625.5</v>
      </c>
      <c r="D71" s="264">
        <v>613.68421052631584</v>
      </c>
      <c r="E71" s="264">
        <v>622.57575757575762</v>
      </c>
      <c r="F71" s="264">
        <v>644.73684210526312</v>
      </c>
      <c r="G71" s="264">
        <v>649.73684210526312</v>
      </c>
      <c r="H71" s="264">
        <v>662.57142857142856</v>
      </c>
      <c r="I71" s="264">
        <v>662.72727272727275</v>
      </c>
      <c r="J71" s="264">
        <v>673.92156862745094</v>
      </c>
      <c r="K71" s="264">
        <v>672.28571428571433</v>
      </c>
      <c r="L71" s="265">
        <v>713.79310344827582</v>
      </c>
      <c r="M71" s="263">
        <v>624.5454545454545</v>
      </c>
      <c r="N71" s="264">
        <v>650.90909090909088</v>
      </c>
      <c r="O71" s="264">
        <v>670.46875</v>
      </c>
      <c r="P71" s="264">
        <v>680.58823529411768</v>
      </c>
      <c r="Q71" s="264">
        <v>693.71428571428567</v>
      </c>
      <c r="R71" s="315">
        <v>680.46511627906978</v>
      </c>
      <c r="S71" s="265">
        <v>729</v>
      </c>
      <c r="T71" s="266">
        <v>642.42424242424238</v>
      </c>
      <c r="U71" s="264">
        <v>646.49122807017545</v>
      </c>
      <c r="V71" s="264">
        <v>700.5</v>
      </c>
      <c r="W71" s="264">
        <v>678.80952380952385</v>
      </c>
      <c r="X71" s="264">
        <v>692.03389830508479</v>
      </c>
      <c r="Y71" s="264">
        <v>700.71428571428567</v>
      </c>
      <c r="Z71" s="315">
        <v>727.6</v>
      </c>
      <c r="AA71" s="267">
        <v>664.7738693467337</v>
      </c>
    </row>
    <row r="72" spans="1:32" s="413" customFormat="1" x14ac:dyDescent="0.2">
      <c r="A72" s="248" t="s">
        <v>7</v>
      </c>
      <c r="B72" s="268">
        <v>84</v>
      </c>
      <c r="C72" s="269">
        <v>87.5</v>
      </c>
      <c r="D72" s="269">
        <v>92.10526315789474</v>
      </c>
      <c r="E72" s="269">
        <v>92.424242424242422</v>
      </c>
      <c r="F72" s="269">
        <v>94.736842105263165</v>
      </c>
      <c r="G72" s="269">
        <v>100</v>
      </c>
      <c r="H72" s="269">
        <v>91.428571428571431</v>
      </c>
      <c r="I72" s="269">
        <v>93.939393939393938</v>
      </c>
      <c r="J72" s="269">
        <v>92.156862745098039</v>
      </c>
      <c r="K72" s="269">
        <v>85.714285714285708</v>
      </c>
      <c r="L72" s="270">
        <v>89.65517241379311</v>
      </c>
      <c r="M72" s="268">
        <v>90.909090909090907</v>
      </c>
      <c r="N72" s="269">
        <v>90.909090909090907</v>
      </c>
      <c r="O72" s="269">
        <v>90.625</v>
      </c>
      <c r="P72" s="269">
        <v>91.17647058823529</v>
      </c>
      <c r="Q72" s="269">
        <v>88.571428571428569</v>
      </c>
      <c r="R72" s="318">
        <v>86.04651162790698</v>
      </c>
      <c r="S72" s="270">
        <v>100</v>
      </c>
      <c r="T72" s="271">
        <v>84.848484848484844</v>
      </c>
      <c r="U72" s="269">
        <v>94.736842105263165</v>
      </c>
      <c r="V72" s="269">
        <v>90</v>
      </c>
      <c r="W72" s="269">
        <v>85.714285714285708</v>
      </c>
      <c r="X72" s="269">
        <v>94.915254237288138</v>
      </c>
      <c r="Y72" s="269">
        <v>96.428571428571431</v>
      </c>
      <c r="Z72" s="318">
        <v>88</v>
      </c>
      <c r="AA72" s="272">
        <v>85.527638190954775</v>
      </c>
    </row>
    <row r="73" spans="1:32" s="413" customFormat="1" x14ac:dyDescent="0.2">
      <c r="A73" s="248" t="s">
        <v>8</v>
      </c>
      <c r="B73" s="273">
        <v>5.8695413962489111E-2</v>
      </c>
      <c r="C73" s="274">
        <v>5.456184475325826E-2</v>
      </c>
      <c r="D73" s="274">
        <v>5.5122517887551827E-2</v>
      </c>
      <c r="E73" s="274">
        <v>5.1883112853547922E-2</v>
      </c>
      <c r="F73" s="274">
        <v>4.6901493623586636E-2</v>
      </c>
      <c r="G73" s="274">
        <v>4.1401518924425507E-2</v>
      </c>
      <c r="H73" s="274">
        <v>5.4158941729439129E-2</v>
      </c>
      <c r="I73" s="274">
        <v>3.7749917586739901E-2</v>
      </c>
      <c r="J73" s="274">
        <v>5.6145330371391015E-2</v>
      </c>
      <c r="K73" s="274">
        <v>6.0351484096432789E-2</v>
      </c>
      <c r="L73" s="275">
        <v>6.2155724060350387E-2</v>
      </c>
      <c r="M73" s="273">
        <v>6.2894898691320131E-2</v>
      </c>
      <c r="N73" s="274">
        <v>6.3800986179844713E-2</v>
      </c>
      <c r="O73" s="274">
        <v>6.1009532064831208E-2</v>
      </c>
      <c r="P73" s="274">
        <v>5.3565947907852435E-2</v>
      </c>
      <c r="Q73" s="274">
        <v>6.3266019569430884E-2</v>
      </c>
      <c r="R73" s="321">
        <v>6.5565169641121218E-2</v>
      </c>
      <c r="S73" s="275">
        <v>4.6227234302239496E-2</v>
      </c>
      <c r="T73" s="276">
        <v>7.3215084225900909E-2</v>
      </c>
      <c r="U73" s="274">
        <v>5.629481102139771E-2</v>
      </c>
      <c r="V73" s="274">
        <v>5.0768485088032216E-2</v>
      </c>
      <c r="W73" s="274">
        <v>6.3420574226620577E-2</v>
      </c>
      <c r="X73" s="274">
        <v>5.1229436074777923E-2</v>
      </c>
      <c r="Y73" s="274">
        <v>4.5598917933425374E-2</v>
      </c>
      <c r="Z73" s="321">
        <v>7.3271938786349133E-2</v>
      </c>
      <c r="AA73" s="277">
        <v>7.4005325059662813E-2</v>
      </c>
    </row>
    <row r="74" spans="1:32" s="413" customFormat="1" x14ac:dyDescent="0.2">
      <c r="A74" s="262" t="s">
        <v>1</v>
      </c>
      <c r="B74" s="278">
        <f>B71/B70*100-100</f>
        <v>-3.5483870967741922</v>
      </c>
      <c r="C74" s="279">
        <f t="shared" ref="C74:E74" si="31">C71/C70*100-100</f>
        <v>0.88709677419353739</v>
      </c>
      <c r="D74" s="279">
        <f t="shared" si="31"/>
        <v>-1.0186757215619622</v>
      </c>
      <c r="E74" s="279">
        <f t="shared" si="31"/>
        <v>0.41544477028348581</v>
      </c>
      <c r="F74" s="279">
        <f>F71/F70*100-100</f>
        <v>3.9898132427843791</v>
      </c>
      <c r="G74" s="279">
        <f t="shared" ref="G74:M74" si="32">G71/G70*100-100</f>
        <v>4.7962648556876104</v>
      </c>
      <c r="H74" s="279">
        <f t="shared" si="32"/>
        <v>6.8663594470045979</v>
      </c>
      <c r="I74" s="279">
        <f t="shared" si="32"/>
        <v>6.8914956011730197</v>
      </c>
      <c r="J74" s="279">
        <f t="shared" si="32"/>
        <v>8.6970271979759559</v>
      </c>
      <c r="K74" s="279">
        <f t="shared" si="32"/>
        <v>8.433179723502306</v>
      </c>
      <c r="L74" s="280">
        <f t="shared" si="32"/>
        <v>15.127919911012228</v>
      </c>
      <c r="M74" s="278">
        <f t="shared" si="32"/>
        <v>0.73313782991202459</v>
      </c>
      <c r="N74" s="279">
        <f>N71/N70*100-100</f>
        <v>4.9853372434017587</v>
      </c>
      <c r="O74" s="279">
        <f t="shared" ref="O74:AA74" si="33">O71/O70*100-100</f>
        <v>8.1401209677419217</v>
      </c>
      <c r="P74" s="279">
        <f t="shared" si="33"/>
        <v>9.772296015180288</v>
      </c>
      <c r="Q74" s="279">
        <f t="shared" si="33"/>
        <v>11.889400921658975</v>
      </c>
      <c r="R74" s="279">
        <f t="shared" si="33"/>
        <v>9.7524381095273753</v>
      </c>
      <c r="S74" s="280">
        <f t="shared" si="33"/>
        <v>17.58064516129032</v>
      </c>
      <c r="T74" s="281">
        <f t="shared" si="33"/>
        <v>3.6168132942326423</v>
      </c>
      <c r="U74" s="279">
        <f t="shared" si="33"/>
        <v>4.2727787209960582</v>
      </c>
      <c r="V74" s="279">
        <f t="shared" si="33"/>
        <v>12.983870967741936</v>
      </c>
      <c r="W74" s="279">
        <f t="shared" si="33"/>
        <v>9.4854070660522325</v>
      </c>
      <c r="X74" s="279">
        <f t="shared" si="33"/>
        <v>11.618370694368508</v>
      </c>
      <c r="Y74" s="279">
        <f t="shared" si="33"/>
        <v>13.018433179723488</v>
      </c>
      <c r="Z74" s="358">
        <f t="shared" si="33"/>
        <v>17.354838709677423</v>
      </c>
      <c r="AA74" s="282">
        <f t="shared" si="33"/>
        <v>7.2215918301183422</v>
      </c>
    </row>
    <row r="75" spans="1:32" s="413" customFormat="1" ht="13.5" thickBot="1" x14ac:dyDescent="0.25">
      <c r="A75" s="401" t="s">
        <v>27</v>
      </c>
      <c r="B75" s="402">
        <f>B71-B57</f>
        <v>105.03703703703701</v>
      </c>
      <c r="C75" s="403">
        <f t="shared" ref="C75:AA75" si="34">C71-C57</f>
        <v>99</v>
      </c>
      <c r="D75" s="403">
        <f t="shared" si="34"/>
        <v>75.147625160462212</v>
      </c>
      <c r="E75" s="403">
        <f t="shared" si="34"/>
        <v>79.191142191142262</v>
      </c>
      <c r="F75" s="403">
        <f t="shared" si="34"/>
        <v>74.736842105263122</v>
      </c>
      <c r="G75" s="403">
        <f t="shared" si="34"/>
        <v>83.236842105263122</v>
      </c>
      <c r="H75" s="403">
        <f t="shared" si="34"/>
        <v>81.738095238095184</v>
      </c>
      <c r="I75" s="403">
        <f t="shared" si="34"/>
        <v>90.024570024570039</v>
      </c>
      <c r="J75" s="403">
        <f t="shared" si="34"/>
        <v>77.921568627450938</v>
      </c>
      <c r="K75" s="403">
        <f t="shared" si="34"/>
        <v>71.772893772893781</v>
      </c>
      <c r="L75" s="404">
        <f t="shared" si="34"/>
        <v>73.793103448275815</v>
      </c>
      <c r="M75" s="405">
        <f t="shared" si="34"/>
        <v>134.09090909090907</v>
      </c>
      <c r="N75" s="406">
        <f t="shared" si="34"/>
        <v>124.06698564593296</v>
      </c>
      <c r="O75" s="406">
        <f t="shared" si="34"/>
        <v>124.91319444444446</v>
      </c>
      <c r="P75" s="406">
        <f t="shared" si="34"/>
        <v>105.06191950464404</v>
      </c>
      <c r="Q75" s="406">
        <f t="shared" si="34"/>
        <v>103.44401544401535</v>
      </c>
      <c r="R75" s="406">
        <f t="shared" si="34"/>
        <v>104.88372093023258</v>
      </c>
      <c r="S75" s="407">
        <f t="shared" si="34"/>
        <v>99</v>
      </c>
      <c r="T75" s="408">
        <f t="shared" si="34"/>
        <v>144.84848484848482</v>
      </c>
      <c r="U75" s="403">
        <f t="shared" si="34"/>
        <v>121.57597383288737</v>
      </c>
      <c r="V75" s="403">
        <f t="shared" si="34"/>
        <v>142.60526315789468</v>
      </c>
      <c r="W75" s="403">
        <f t="shared" si="34"/>
        <v>113.5822510822511</v>
      </c>
      <c r="X75" s="403">
        <f t="shared" si="34"/>
        <v>103.43740707701465</v>
      </c>
      <c r="Y75" s="403">
        <f t="shared" si="34"/>
        <v>102.31428571428569</v>
      </c>
      <c r="Z75" s="409">
        <f t="shared" si="34"/>
        <v>84.556521739130403</v>
      </c>
      <c r="AA75" s="410">
        <f t="shared" si="34"/>
        <v>100.61123623927972</v>
      </c>
      <c r="AB75" s="394"/>
      <c r="AC75" s="395"/>
      <c r="AD75" s="395"/>
      <c r="AE75" s="395"/>
      <c r="AF75" s="395"/>
    </row>
    <row r="76" spans="1:32" s="413" customFormat="1" x14ac:dyDescent="0.2">
      <c r="A76" s="289" t="s">
        <v>51</v>
      </c>
      <c r="B76" s="290">
        <v>344</v>
      </c>
      <c r="C76" s="291">
        <v>517</v>
      </c>
      <c r="D76" s="291">
        <v>518</v>
      </c>
      <c r="E76" s="291">
        <v>850</v>
      </c>
      <c r="F76" s="291">
        <v>500</v>
      </c>
      <c r="G76" s="291">
        <v>500</v>
      </c>
      <c r="H76" s="291">
        <v>449</v>
      </c>
      <c r="I76" s="291">
        <v>449</v>
      </c>
      <c r="J76" s="291">
        <v>710</v>
      </c>
      <c r="K76" s="291">
        <v>483</v>
      </c>
      <c r="L76" s="292">
        <v>388</v>
      </c>
      <c r="M76" s="290">
        <v>267</v>
      </c>
      <c r="N76" s="291">
        <v>698</v>
      </c>
      <c r="O76" s="291">
        <v>803</v>
      </c>
      <c r="P76" s="291">
        <v>445</v>
      </c>
      <c r="Q76" s="291">
        <v>445</v>
      </c>
      <c r="R76" s="291">
        <v>580</v>
      </c>
      <c r="S76" s="292">
        <v>439</v>
      </c>
      <c r="T76" s="290">
        <v>420</v>
      </c>
      <c r="U76" s="291">
        <v>755</v>
      </c>
      <c r="V76" s="291">
        <v>507</v>
      </c>
      <c r="W76" s="291">
        <v>506</v>
      </c>
      <c r="X76" s="291">
        <v>747</v>
      </c>
      <c r="Y76" s="291">
        <v>341</v>
      </c>
      <c r="Z76" s="292">
        <v>317</v>
      </c>
      <c r="AA76" s="373">
        <f>SUM(B76:Z76)</f>
        <v>12978</v>
      </c>
      <c r="AB76" s="227" t="s">
        <v>56</v>
      </c>
      <c r="AC76" s="294">
        <f>AA62-AA76</f>
        <v>10</v>
      </c>
      <c r="AD76" s="295">
        <f>AC76/AA62</f>
        <v>7.6994148444718203E-4</v>
      </c>
    </row>
    <row r="77" spans="1:32" s="413" customFormat="1" x14ac:dyDescent="0.2">
      <c r="A77" s="296" t="s">
        <v>28</v>
      </c>
      <c r="B77" s="242">
        <v>41</v>
      </c>
      <c r="C77" s="240">
        <v>40</v>
      </c>
      <c r="D77" s="240">
        <v>40</v>
      </c>
      <c r="E77" s="240">
        <v>39.5</v>
      </c>
      <c r="F77" s="240">
        <v>39</v>
      </c>
      <c r="G77" s="240">
        <v>39</v>
      </c>
      <c r="H77" s="240">
        <v>39</v>
      </c>
      <c r="I77" s="240">
        <v>39</v>
      </c>
      <c r="J77" s="240">
        <v>38.5</v>
      </c>
      <c r="K77" s="240">
        <v>38.5</v>
      </c>
      <c r="L77" s="243">
        <v>38</v>
      </c>
      <c r="M77" s="242">
        <v>40.5</v>
      </c>
      <c r="N77" s="240">
        <v>39.5</v>
      </c>
      <c r="O77" s="240">
        <v>39</v>
      </c>
      <c r="P77" s="240">
        <v>38.5</v>
      </c>
      <c r="Q77" s="240">
        <v>38.5</v>
      </c>
      <c r="R77" s="240">
        <v>38.5</v>
      </c>
      <c r="S77" s="243">
        <v>37.5</v>
      </c>
      <c r="T77" s="242">
        <v>40.5</v>
      </c>
      <c r="U77" s="240">
        <v>39.5</v>
      </c>
      <c r="V77" s="240">
        <v>39</v>
      </c>
      <c r="W77" s="240">
        <v>39</v>
      </c>
      <c r="X77" s="240">
        <v>38.5</v>
      </c>
      <c r="Y77" s="240">
        <v>38</v>
      </c>
      <c r="Z77" s="243">
        <v>37.5</v>
      </c>
      <c r="AA77" s="233"/>
      <c r="AB77" s="227" t="s">
        <v>57</v>
      </c>
      <c r="AC77" s="227">
        <v>37.840000000000003</v>
      </c>
      <c r="AD77" s="227"/>
    </row>
    <row r="78" spans="1:32" s="413" customFormat="1" ht="13.5" thickBot="1" x14ac:dyDescent="0.25">
      <c r="A78" s="297" t="s">
        <v>26</v>
      </c>
      <c r="B78" s="244">
        <f>B77-B63</f>
        <v>1.5</v>
      </c>
      <c r="C78" s="241">
        <f t="shared" ref="C78:Z78" si="35">C77-C63</f>
        <v>1.5</v>
      </c>
      <c r="D78" s="241">
        <f t="shared" si="35"/>
        <v>1.5</v>
      </c>
      <c r="E78" s="241">
        <f t="shared" si="35"/>
        <v>1.5</v>
      </c>
      <c r="F78" s="241">
        <f t="shared" si="35"/>
        <v>1.5</v>
      </c>
      <c r="G78" s="241">
        <f t="shared" si="35"/>
        <v>1.5</v>
      </c>
      <c r="H78" s="241">
        <f t="shared" si="35"/>
        <v>1.5</v>
      </c>
      <c r="I78" s="241">
        <f t="shared" si="35"/>
        <v>1.5</v>
      </c>
      <c r="J78" s="241">
        <f t="shared" si="35"/>
        <v>1.5</v>
      </c>
      <c r="K78" s="241">
        <f t="shared" si="35"/>
        <v>1.5</v>
      </c>
      <c r="L78" s="245">
        <f t="shared" si="35"/>
        <v>1.5</v>
      </c>
      <c r="M78" s="244">
        <f t="shared" si="35"/>
        <v>1</v>
      </c>
      <c r="N78" s="241">
        <f t="shared" si="35"/>
        <v>1</v>
      </c>
      <c r="O78" s="241">
        <f t="shared" si="35"/>
        <v>1</v>
      </c>
      <c r="P78" s="241">
        <f t="shared" si="35"/>
        <v>1</v>
      </c>
      <c r="Q78" s="241">
        <f t="shared" si="35"/>
        <v>1</v>
      </c>
      <c r="R78" s="241">
        <f t="shared" si="35"/>
        <v>1</v>
      </c>
      <c r="S78" s="245">
        <f t="shared" si="35"/>
        <v>1</v>
      </c>
      <c r="T78" s="244">
        <f t="shared" si="35"/>
        <v>1</v>
      </c>
      <c r="U78" s="241">
        <f t="shared" si="35"/>
        <v>1</v>
      </c>
      <c r="V78" s="241">
        <f t="shared" si="35"/>
        <v>1</v>
      </c>
      <c r="W78" s="241">
        <f t="shared" si="35"/>
        <v>1</v>
      </c>
      <c r="X78" s="241">
        <f t="shared" si="35"/>
        <v>1</v>
      </c>
      <c r="Y78" s="241">
        <f t="shared" si="35"/>
        <v>1</v>
      </c>
      <c r="Z78" s="245">
        <f t="shared" si="35"/>
        <v>1</v>
      </c>
      <c r="AA78" s="234"/>
      <c r="AB78" s="227" t="s">
        <v>26</v>
      </c>
      <c r="AC78" s="227">
        <f>AC77-AC63</f>
        <v>3.0400000000000063</v>
      </c>
      <c r="AD78" s="227"/>
    </row>
    <row r="79" spans="1:32" x14ac:dyDescent="0.2">
      <c r="K79" s="237" t="s">
        <v>67</v>
      </c>
      <c r="V79" s="237" t="s">
        <v>67</v>
      </c>
      <c r="W79" s="237" t="s">
        <v>67</v>
      </c>
    </row>
    <row r="80" spans="1:32" ht="13.5" thickBot="1" x14ac:dyDescent="0.25"/>
    <row r="81" spans="1:32" s="414" customFormat="1" ht="13.5" thickBot="1" x14ac:dyDescent="0.25">
      <c r="A81" s="247" t="s">
        <v>85</v>
      </c>
      <c r="B81" s="422" t="s">
        <v>65</v>
      </c>
      <c r="C81" s="423"/>
      <c r="D81" s="423"/>
      <c r="E81" s="423"/>
      <c r="F81" s="423"/>
      <c r="G81" s="423"/>
      <c r="H81" s="423"/>
      <c r="I81" s="423"/>
      <c r="J81" s="423"/>
      <c r="K81" s="423"/>
      <c r="L81" s="424"/>
      <c r="M81" s="422" t="s">
        <v>63</v>
      </c>
      <c r="N81" s="423"/>
      <c r="O81" s="423"/>
      <c r="P81" s="423"/>
      <c r="Q81" s="423"/>
      <c r="R81" s="423"/>
      <c r="S81" s="424"/>
      <c r="T81" s="422" t="s">
        <v>64</v>
      </c>
      <c r="U81" s="423"/>
      <c r="V81" s="423"/>
      <c r="W81" s="423"/>
      <c r="X81" s="423"/>
      <c r="Y81" s="423"/>
      <c r="Z81" s="424"/>
      <c r="AA81" s="372" t="s">
        <v>55</v>
      </c>
    </row>
    <row r="82" spans="1:32" s="414" customFormat="1" x14ac:dyDescent="0.2">
      <c r="A82" s="248" t="s">
        <v>54</v>
      </c>
      <c r="B82" s="249">
        <v>1</v>
      </c>
      <c r="C82" s="250">
        <v>2</v>
      </c>
      <c r="D82" s="250">
        <v>3</v>
      </c>
      <c r="E82" s="250">
        <v>4</v>
      </c>
      <c r="F82" s="250">
        <v>5</v>
      </c>
      <c r="G82" s="250">
        <v>6</v>
      </c>
      <c r="H82" s="250">
        <v>7</v>
      </c>
      <c r="I82" s="250">
        <v>8</v>
      </c>
      <c r="J82" s="250">
        <v>9</v>
      </c>
      <c r="K82" s="250">
        <v>10</v>
      </c>
      <c r="L82" s="251">
        <v>11</v>
      </c>
      <c r="M82" s="249">
        <v>1</v>
      </c>
      <c r="N82" s="250">
        <v>2</v>
      </c>
      <c r="O82" s="250">
        <v>3</v>
      </c>
      <c r="P82" s="250">
        <v>4</v>
      </c>
      <c r="Q82" s="250">
        <v>5</v>
      </c>
      <c r="R82" s="356">
        <v>6</v>
      </c>
      <c r="S82" s="251">
        <v>7</v>
      </c>
      <c r="T82" s="365">
        <v>1</v>
      </c>
      <c r="U82" s="250">
        <v>2</v>
      </c>
      <c r="V82" s="250">
        <v>3</v>
      </c>
      <c r="W82" s="250">
        <v>4</v>
      </c>
      <c r="X82" s="250">
        <v>5</v>
      </c>
      <c r="Y82" s="250">
        <v>6</v>
      </c>
      <c r="Z82" s="356">
        <v>7</v>
      </c>
      <c r="AA82" s="374"/>
    </row>
    <row r="83" spans="1:32" s="414" customFormat="1" x14ac:dyDescent="0.2">
      <c r="A83" s="248" t="s">
        <v>2</v>
      </c>
      <c r="B83" s="252">
        <v>1</v>
      </c>
      <c r="C83" s="353">
        <v>2</v>
      </c>
      <c r="D83" s="353">
        <v>2</v>
      </c>
      <c r="E83" s="253">
        <v>3</v>
      </c>
      <c r="F83" s="335">
        <v>4</v>
      </c>
      <c r="G83" s="335">
        <v>4</v>
      </c>
      <c r="H83" s="398">
        <v>5</v>
      </c>
      <c r="I83" s="398">
        <v>5</v>
      </c>
      <c r="J83" s="399">
        <v>6</v>
      </c>
      <c r="K83" s="400">
        <v>7</v>
      </c>
      <c r="L83" s="360">
        <v>8</v>
      </c>
      <c r="M83" s="362">
        <v>1</v>
      </c>
      <c r="N83" s="334">
        <v>2</v>
      </c>
      <c r="O83" s="253">
        <v>3</v>
      </c>
      <c r="P83" s="255">
        <v>4</v>
      </c>
      <c r="Q83" s="255">
        <v>4</v>
      </c>
      <c r="R83" s="398">
        <v>5</v>
      </c>
      <c r="S83" s="298">
        <v>6</v>
      </c>
      <c r="T83" s="362">
        <v>1</v>
      </c>
      <c r="U83" s="334">
        <v>2</v>
      </c>
      <c r="V83" s="253">
        <v>3</v>
      </c>
      <c r="W83" s="253">
        <v>3</v>
      </c>
      <c r="X83" s="255">
        <v>4</v>
      </c>
      <c r="Y83" s="398">
        <v>5</v>
      </c>
      <c r="Z83" s="298">
        <v>6</v>
      </c>
      <c r="AA83" s="226" t="s">
        <v>0</v>
      </c>
    </row>
    <row r="84" spans="1:32" s="414" customFormat="1" x14ac:dyDescent="0.2">
      <c r="A84" s="256" t="s">
        <v>75</v>
      </c>
      <c r="B84" s="257">
        <v>720</v>
      </c>
      <c r="C84" s="258">
        <v>720</v>
      </c>
      <c r="D84" s="258">
        <v>720</v>
      </c>
      <c r="E84" s="258">
        <v>720</v>
      </c>
      <c r="F84" s="258">
        <v>720</v>
      </c>
      <c r="G84" s="258">
        <v>720</v>
      </c>
      <c r="H84" s="258">
        <v>720</v>
      </c>
      <c r="I84" s="258">
        <v>720</v>
      </c>
      <c r="J84" s="258">
        <v>720</v>
      </c>
      <c r="K84" s="258">
        <v>720</v>
      </c>
      <c r="L84" s="259">
        <v>720</v>
      </c>
      <c r="M84" s="257">
        <v>720</v>
      </c>
      <c r="N84" s="258">
        <v>720</v>
      </c>
      <c r="O84" s="258">
        <v>720</v>
      </c>
      <c r="P84" s="258">
        <v>720</v>
      </c>
      <c r="Q84" s="258">
        <v>720</v>
      </c>
      <c r="R84" s="357">
        <v>720</v>
      </c>
      <c r="S84" s="259">
        <v>720</v>
      </c>
      <c r="T84" s="260">
        <v>720</v>
      </c>
      <c r="U84" s="258">
        <v>720</v>
      </c>
      <c r="V84" s="258">
        <v>720</v>
      </c>
      <c r="W84" s="258">
        <v>720</v>
      </c>
      <c r="X84" s="258">
        <v>720</v>
      </c>
      <c r="Y84" s="258">
        <v>720</v>
      </c>
      <c r="Z84" s="357">
        <v>720</v>
      </c>
      <c r="AA84" s="261">
        <v>720</v>
      </c>
    </row>
    <row r="85" spans="1:32" s="414" customFormat="1" x14ac:dyDescent="0.2">
      <c r="A85" s="262" t="s">
        <v>6</v>
      </c>
      <c r="B85" s="263">
        <v>683.2</v>
      </c>
      <c r="C85" s="264">
        <v>703.9</v>
      </c>
      <c r="D85" s="264">
        <v>709.74</v>
      </c>
      <c r="E85" s="264">
        <v>713.91</v>
      </c>
      <c r="F85" s="264">
        <v>733.5</v>
      </c>
      <c r="G85" s="264">
        <v>724.63</v>
      </c>
      <c r="H85" s="264">
        <v>738.24</v>
      </c>
      <c r="I85" s="264">
        <v>731.43</v>
      </c>
      <c r="J85" s="264">
        <v>760.18</v>
      </c>
      <c r="K85" s="264">
        <v>748</v>
      </c>
      <c r="L85" s="265">
        <v>785.88</v>
      </c>
      <c r="M85" s="263">
        <v>696.67</v>
      </c>
      <c r="N85" s="264">
        <v>731.27</v>
      </c>
      <c r="O85" s="264">
        <v>730.47</v>
      </c>
      <c r="P85" s="264">
        <v>742.65</v>
      </c>
      <c r="Q85" s="264">
        <v>746.29</v>
      </c>
      <c r="R85" s="315">
        <v>749.11</v>
      </c>
      <c r="S85" s="265">
        <v>783.64</v>
      </c>
      <c r="T85" s="266">
        <v>705.29</v>
      </c>
      <c r="U85" s="264">
        <v>748</v>
      </c>
      <c r="V85" s="264">
        <v>750.48</v>
      </c>
      <c r="W85" s="264">
        <v>744.72</v>
      </c>
      <c r="X85" s="264">
        <v>761.72</v>
      </c>
      <c r="Y85" s="264">
        <v>775.86</v>
      </c>
      <c r="Z85" s="315">
        <v>790.77</v>
      </c>
      <c r="AA85" s="267">
        <v>739.52</v>
      </c>
    </row>
    <row r="86" spans="1:32" s="414" customFormat="1" x14ac:dyDescent="0.2">
      <c r="A86" s="248" t="s">
        <v>7</v>
      </c>
      <c r="B86" s="268">
        <v>88</v>
      </c>
      <c r="C86" s="269">
        <v>95.12</v>
      </c>
      <c r="D86" s="269">
        <v>100</v>
      </c>
      <c r="E86" s="269">
        <v>95.3</v>
      </c>
      <c r="F86" s="269">
        <v>92.5</v>
      </c>
      <c r="G86" s="269">
        <v>95.12</v>
      </c>
      <c r="H86" s="269">
        <v>91.18</v>
      </c>
      <c r="I86" s="269">
        <v>100</v>
      </c>
      <c r="J86" s="269">
        <v>90.91</v>
      </c>
      <c r="K86" s="269">
        <v>87.5</v>
      </c>
      <c r="L86" s="270">
        <v>88.24</v>
      </c>
      <c r="M86" s="268">
        <v>79.17</v>
      </c>
      <c r="N86" s="269">
        <v>92.73</v>
      </c>
      <c r="O86" s="269">
        <v>92.19</v>
      </c>
      <c r="P86" s="269">
        <v>94.12</v>
      </c>
      <c r="Q86" s="269">
        <v>82.86</v>
      </c>
      <c r="R86" s="318">
        <v>95.56</v>
      </c>
      <c r="S86" s="270">
        <v>90.91</v>
      </c>
      <c r="T86" s="271">
        <v>79.41</v>
      </c>
      <c r="U86" s="269">
        <v>83.64</v>
      </c>
      <c r="V86" s="269">
        <v>92.86</v>
      </c>
      <c r="W86" s="269">
        <v>97.22</v>
      </c>
      <c r="X86" s="269">
        <v>91.38</v>
      </c>
      <c r="Y86" s="269">
        <v>96.55</v>
      </c>
      <c r="Z86" s="318">
        <v>88.46</v>
      </c>
      <c r="AA86" s="272">
        <v>86.84</v>
      </c>
    </row>
    <row r="87" spans="1:32" s="414" customFormat="1" x14ac:dyDescent="0.2">
      <c r="A87" s="248" t="s">
        <v>8</v>
      </c>
      <c r="B87" s="273">
        <v>7.2300000000000003E-2</v>
      </c>
      <c r="C87" s="274">
        <v>5.67E-2</v>
      </c>
      <c r="D87" s="274">
        <v>4.7800000000000002E-2</v>
      </c>
      <c r="E87" s="274">
        <v>4.5900000000000003E-2</v>
      </c>
      <c r="F87" s="274">
        <v>5.8700000000000002E-2</v>
      </c>
      <c r="G87" s="274">
        <v>4.3999999999999997E-2</v>
      </c>
      <c r="H87" s="274">
        <v>5.6000000000000001E-2</v>
      </c>
      <c r="I87" s="274">
        <v>4.2900000000000001E-2</v>
      </c>
      <c r="J87" s="274">
        <v>6.0400000000000002E-2</v>
      </c>
      <c r="K87" s="274">
        <v>6.6400000000000001E-2</v>
      </c>
      <c r="L87" s="275">
        <v>7.1300000000000002E-2</v>
      </c>
      <c r="M87" s="273">
        <v>7.4800000000000005E-2</v>
      </c>
      <c r="N87" s="274">
        <v>5.5100000000000003E-2</v>
      </c>
      <c r="O87" s="274">
        <v>0.06</v>
      </c>
      <c r="P87" s="274">
        <v>5.4899999999999997E-2</v>
      </c>
      <c r="Q87" s="274">
        <v>7.0800000000000002E-2</v>
      </c>
      <c r="R87" s="321">
        <v>5.2600000000000001E-2</v>
      </c>
      <c r="S87" s="275">
        <v>5.5599999999999997E-2</v>
      </c>
      <c r="T87" s="276">
        <v>6.9800000000000001E-2</v>
      </c>
      <c r="U87" s="274">
        <v>6.9699999999999998E-2</v>
      </c>
      <c r="V87" s="274">
        <v>6.2799999999999995E-2</v>
      </c>
      <c r="W87" s="274">
        <v>4.6600000000000003E-2</v>
      </c>
      <c r="X87" s="274">
        <v>5.8299999999999998E-2</v>
      </c>
      <c r="Y87" s="274">
        <v>5.9900000000000002E-2</v>
      </c>
      <c r="Z87" s="321">
        <v>6.4799999999999996E-2</v>
      </c>
      <c r="AA87" s="277">
        <v>6.7900000000000002E-2</v>
      </c>
    </row>
    <row r="88" spans="1:32" s="414" customFormat="1" x14ac:dyDescent="0.2">
      <c r="A88" s="262" t="s">
        <v>1</v>
      </c>
      <c r="B88" s="278">
        <f>B85/B84*100-100</f>
        <v>-5.1111111111111001</v>
      </c>
      <c r="C88" s="279">
        <f t="shared" ref="C88:E88" si="36">C85/C84*100-100</f>
        <v>-2.2361111111111143</v>
      </c>
      <c r="D88" s="279">
        <f t="shared" si="36"/>
        <v>-1.4249999999999972</v>
      </c>
      <c r="E88" s="279">
        <f t="shared" si="36"/>
        <v>-0.84583333333333144</v>
      </c>
      <c r="F88" s="279">
        <f>F85/F84*100-100</f>
        <v>1.875</v>
      </c>
      <c r="G88" s="279">
        <f t="shared" ref="G88:M88" si="37">G85/G84*100-100</f>
        <v>0.64305555555554861</v>
      </c>
      <c r="H88" s="279">
        <f t="shared" si="37"/>
        <v>2.5333333333333456</v>
      </c>
      <c r="I88" s="279">
        <f t="shared" si="37"/>
        <v>1.5874999999999915</v>
      </c>
      <c r="J88" s="279">
        <f t="shared" si="37"/>
        <v>5.5805555555555486</v>
      </c>
      <c r="K88" s="279">
        <f t="shared" si="37"/>
        <v>3.8888888888888999</v>
      </c>
      <c r="L88" s="280">
        <f t="shared" si="37"/>
        <v>9.1499999999999915</v>
      </c>
      <c r="M88" s="278">
        <f t="shared" si="37"/>
        <v>-3.2402777777777771</v>
      </c>
      <c r="N88" s="279">
        <f>N85/N84*100-100</f>
        <v>1.56527777777778</v>
      </c>
      <c r="O88" s="279">
        <f t="shared" ref="O88:AA88" si="38">O85/O84*100-100</f>
        <v>1.4541666666666657</v>
      </c>
      <c r="P88" s="279">
        <f t="shared" si="38"/>
        <v>3.1458333333333428</v>
      </c>
      <c r="Q88" s="279">
        <f t="shared" si="38"/>
        <v>3.6513888888888744</v>
      </c>
      <c r="R88" s="279">
        <f t="shared" si="38"/>
        <v>4.0430555555555543</v>
      </c>
      <c r="S88" s="280">
        <f t="shared" si="38"/>
        <v>8.8388888888888886</v>
      </c>
      <c r="T88" s="281">
        <f t="shared" si="38"/>
        <v>-2.0430555555555685</v>
      </c>
      <c r="U88" s="279">
        <f t="shared" si="38"/>
        <v>3.8888888888888999</v>
      </c>
      <c r="V88" s="279">
        <f t="shared" si="38"/>
        <v>4.2333333333333343</v>
      </c>
      <c r="W88" s="279">
        <f t="shared" si="38"/>
        <v>3.4333333333333371</v>
      </c>
      <c r="X88" s="279">
        <f t="shared" si="38"/>
        <v>5.7944444444444514</v>
      </c>
      <c r="Y88" s="279">
        <f t="shared" si="38"/>
        <v>7.75833333333334</v>
      </c>
      <c r="Z88" s="358">
        <f t="shared" si="38"/>
        <v>9.8291666666666657</v>
      </c>
      <c r="AA88" s="282">
        <f t="shared" si="38"/>
        <v>2.7111111111111086</v>
      </c>
    </row>
    <row r="89" spans="1:32" s="414" customFormat="1" ht="13.5" thickBot="1" x14ac:dyDescent="0.25">
      <c r="A89" s="401" t="s">
        <v>27</v>
      </c>
      <c r="B89" s="402">
        <f>B85-B71</f>
        <v>85.200000000000045</v>
      </c>
      <c r="C89" s="403">
        <f t="shared" ref="C89:AA89" si="39">C85-C71</f>
        <v>78.399999999999977</v>
      </c>
      <c r="D89" s="403">
        <f t="shared" si="39"/>
        <v>96.055789473684172</v>
      </c>
      <c r="E89" s="403">
        <f t="shared" si="39"/>
        <v>91.334242424242348</v>
      </c>
      <c r="F89" s="403">
        <f t="shared" si="39"/>
        <v>88.763157894736878</v>
      </c>
      <c r="G89" s="403">
        <f t="shared" si="39"/>
        <v>74.893157894736873</v>
      </c>
      <c r="H89" s="403">
        <f t="shared" si="39"/>
        <v>75.668571428571454</v>
      </c>
      <c r="I89" s="403">
        <f t="shared" si="39"/>
        <v>68.702727272727202</v>
      </c>
      <c r="J89" s="403">
        <f t="shared" si="39"/>
        <v>86.258431372549012</v>
      </c>
      <c r="K89" s="403">
        <f t="shared" si="39"/>
        <v>75.714285714285666</v>
      </c>
      <c r="L89" s="404">
        <f t="shared" si="39"/>
        <v>72.08689655172418</v>
      </c>
      <c r="M89" s="405">
        <f t="shared" si="39"/>
        <v>72.124545454545455</v>
      </c>
      <c r="N89" s="406">
        <f t="shared" si="39"/>
        <v>80.360909090909104</v>
      </c>
      <c r="O89" s="406">
        <f t="shared" si="39"/>
        <v>60.001250000000027</v>
      </c>
      <c r="P89" s="406">
        <f t="shared" si="39"/>
        <v>62.061764705882297</v>
      </c>
      <c r="Q89" s="406">
        <f t="shared" si="39"/>
        <v>52.575714285714298</v>
      </c>
      <c r="R89" s="406">
        <f t="shared" si="39"/>
        <v>68.644883720930238</v>
      </c>
      <c r="S89" s="407">
        <f t="shared" si="39"/>
        <v>54.639999999999986</v>
      </c>
      <c r="T89" s="408">
        <f t="shared" si="39"/>
        <v>62.865757575757584</v>
      </c>
      <c r="U89" s="403">
        <f t="shared" si="39"/>
        <v>101.50877192982455</v>
      </c>
      <c r="V89" s="403">
        <f t="shared" si="39"/>
        <v>49.980000000000018</v>
      </c>
      <c r="W89" s="403">
        <f t="shared" si="39"/>
        <v>65.910476190476174</v>
      </c>
      <c r="X89" s="403">
        <f t="shared" si="39"/>
        <v>69.686101694915237</v>
      </c>
      <c r="Y89" s="403">
        <f t="shared" si="39"/>
        <v>75.145714285714348</v>
      </c>
      <c r="Z89" s="409">
        <f t="shared" si="39"/>
        <v>63.169999999999959</v>
      </c>
      <c r="AA89" s="410">
        <f t="shared" si="39"/>
        <v>74.746130653266277</v>
      </c>
      <c r="AB89" s="394"/>
      <c r="AC89" s="395"/>
      <c r="AD89" s="395"/>
      <c r="AE89" s="395"/>
      <c r="AF89" s="395"/>
    </row>
    <row r="90" spans="1:32" s="414" customFormat="1" x14ac:dyDescent="0.2">
      <c r="A90" s="289" t="s">
        <v>51</v>
      </c>
      <c r="B90" s="290">
        <v>342</v>
      </c>
      <c r="C90" s="291">
        <v>517</v>
      </c>
      <c r="D90" s="291">
        <v>518</v>
      </c>
      <c r="E90" s="291">
        <v>850</v>
      </c>
      <c r="F90" s="291">
        <v>500</v>
      </c>
      <c r="G90" s="291">
        <v>499</v>
      </c>
      <c r="H90" s="291">
        <v>449</v>
      </c>
      <c r="I90" s="291">
        <v>448</v>
      </c>
      <c r="J90" s="291">
        <v>710</v>
      </c>
      <c r="K90" s="291">
        <v>482</v>
      </c>
      <c r="L90" s="292">
        <v>386</v>
      </c>
      <c r="M90" s="290">
        <v>265</v>
      </c>
      <c r="N90" s="291">
        <v>698</v>
      </c>
      <c r="O90" s="291">
        <v>803</v>
      </c>
      <c r="P90" s="291">
        <v>445</v>
      </c>
      <c r="Q90" s="291">
        <v>445</v>
      </c>
      <c r="R90" s="291">
        <v>580</v>
      </c>
      <c r="S90" s="292">
        <v>439</v>
      </c>
      <c r="T90" s="290">
        <v>420</v>
      </c>
      <c r="U90" s="291">
        <v>754</v>
      </c>
      <c r="V90" s="291">
        <v>507</v>
      </c>
      <c r="W90" s="291">
        <v>506</v>
      </c>
      <c r="X90" s="291">
        <v>747</v>
      </c>
      <c r="Y90" s="291">
        <v>341</v>
      </c>
      <c r="Z90" s="292">
        <v>317</v>
      </c>
      <c r="AA90" s="373">
        <f>SUM(B90:Z90)</f>
        <v>12968</v>
      </c>
      <c r="AB90" s="227" t="s">
        <v>56</v>
      </c>
      <c r="AC90" s="294">
        <f>AA76-AA90</f>
        <v>10</v>
      </c>
      <c r="AD90" s="295">
        <f>AC90/AA76</f>
        <v>7.7053475111727538E-4</v>
      </c>
    </row>
    <row r="91" spans="1:32" s="414" customFormat="1" x14ac:dyDescent="0.2">
      <c r="A91" s="296" t="s">
        <v>28</v>
      </c>
      <c r="B91" s="242">
        <v>43</v>
      </c>
      <c r="C91" s="240">
        <v>42</v>
      </c>
      <c r="D91" s="240">
        <v>42</v>
      </c>
      <c r="E91" s="240">
        <v>41.5</v>
      </c>
      <c r="F91" s="240">
        <v>41</v>
      </c>
      <c r="G91" s="240">
        <v>41</v>
      </c>
      <c r="H91" s="240">
        <v>41</v>
      </c>
      <c r="I91" s="240">
        <v>41</v>
      </c>
      <c r="J91" s="240">
        <v>40</v>
      </c>
      <c r="K91" s="240">
        <v>40.5</v>
      </c>
      <c r="L91" s="243">
        <v>39.5</v>
      </c>
      <c r="M91" s="242">
        <v>42.5</v>
      </c>
      <c r="N91" s="240">
        <v>41</v>
      </c>
      <c r="O91" s="240">
        <v>41</v>
      </c>
      <c r="P91" s="240">
        <v>40.5</v>
      </c>
      <c r="Q91" s="240">
        <v>40.5</v>
      </c>
      <c r="R91" s="240">
        <v>40</v>
      </c>
      <c r="S91" s="243">
        <v>39</v>
      </c>
      <c r="T91" s="242">
        <v>42.5</v>
      </c>
      <c r="U91" s="240">
        <v>41</v>
      </c>
      <c r="V91" s="240">
        <v>41</v>
      </c>
      <c r="W91" s="240">
        <v>41</v>
      </c>
      <c r="X91" s="240">
        <v>40</v>
      </c>
      <c r="Y91" s="240">
        <v>39.5</v>
      </c>
      <c r="Z91" s="243">
        <v>39</v>
      </c>
      <c r="AA91" s="233"/>
      <c r="AB91" s="227" t="s">
        <v>57</v>
      </c>
      <c r="AC91" s="227">
        <v>39.06</v>
      </c>
      <c r="AD91" s="227"/>
    </row>
    <row r="92" spans="1:32" s="414" customFormat="1" ht="13.5" thickBot="1" x14ac:dyDescent="0.25">
      <c r="A92" s="297" t="s">
        <v>26</v>
      </c>
      <c r="B92" s="244">
        <f>B91-B77</f>
        <v>2</v>
      </c>
      <c r="C92" s="241">
        <f t="shared" ref="C92:Z92" si="40">C91-C77</f>
        <v>2</v>
      </c>
      <c r="D92" s="241">
        <f t="shared" si="40"/>
        <v>2</v>
      </c>
      <c r="E92" s="241">
        <f t="shared" si="40"/>
        <v>2</v>
      </c>
      <c r="F92" s="241">
        <f t="shared" si="40"/>
        <v>2</v>
      </c>
      <c r="G92" s="241">
        <f t="shared" si="40"/>
        <v>2</v>
      </c>
      <c r="H92" s="241">
        <f t="shared" si="40"/>
        <v>2</v>
      </c>
      <c r="I92" s="241">
        <f t="shared" si="40"/>
        <v>2</v>
      </c>
      <c r="J92" s="241">
        <f t="shared" si="40"/>
        <v>1.5</v>
      </c>
      <c r="K92" s="241">
        <f t="shared" si="40"/>
        <v>2</v>
      </c>
      <c r="L92" s="245">
        <f t="shared" si="40"/>
        <v>1.5</v>
      </c>
      <c r="M92" s="244">
        <f t="shared" si="40"/>
        <v>2</v>
      </c>
      <c r="N92" s="241">
        <f t="shared" si="40"/>
        <v>1.5</v>
      </c>
      <c r="O92" s="241">
        <f t="shared" si="40"/>
        <v>2</v>
      </c>
      <c r="P92" s="241">
        <f t="shared" si="40"/>
        <v>2</v>
      </c>
      <c r="Q92" s="241">
        <f t="shared" si="40"/>
        <v>2</v>
      </c>
      <c r="R92" s="241">
        <f t="shared" si="40"/>
        <v>1.5</v>
      </c>
      <c r="S92" s="245">
        <f t="shared" si="40"/>
        <v>1.5</v>
      </c>
      <c r="T92" s="244">
        <f t="shared" si="40"/>
        <v>2</v>
      </c>
      <c r="U92" s="241">
        <f t="shared" si="40"/>
        <v>1.5</v>
      </c>
      <c r="V92" s="241">
        <f t="shared" si="40"/>
        <v>2</v>
      </c>
      <c r="W92" s="241">
        <f t="shared" si="40"/>
        <v>2</v>
      </c>
      <c r="X92" s="241">
        <f t="shared" si="40"/>
        <v>1.5</v>
      </c>
      <c r="Y92" s="241">
        <f t="shared" si="40"/>
        <v>1.5</v>
      </c>
      <c r="Z92" s="245">
        <f t="shared" si="40"/>
        <v>1.5</v>
      </c>
      <c r="AA92" s="234"/>
      <c r="AB92" s="227" t="s">
        <v>26</v>
      </c>
      <c r="AC92" s="227">
        <f>AC91-AC77</f>
        <v>1.2199999999999989</v>
      </c>
      <c r="AD92" s="227"/>
    </row>
    <row r="93" spans="1:32" x14ac:dyDescent="0.2">
      <c r="B93" s="237">
        <v>43</v>
      </c>
      <c r="C93" s="237">
        <v>42</v>
      </c>
      <c r="D93" s="237">
        <v>42</v>
      </c>
      <c r="E93" s="237">
        <v>41.5</v>
      </c>
      <c r="F93" s="237">
        <v>41</v>
      </c>
      <c r="G93" s="237">
        <v>41</v>
      </c>
      <c r="H93" s="237">
        <v>41</v>
      </c>
      <c r="I93" s="237">
        <v>41</v>
      </c>
      <c r="K93" s="237">
        <v>40.5</v>
      </c>
      <c r="M93" s="237" t="s">
        <v>67</v>
      </c>
      <c r="O93" s="237">
        <v>41</v>
      </c>
      <c r="P93" s="237">
        <v>40.5</v>
      </c>
      <c r="Q93" s="237" t="s">
        <v>67</v>
      </c>
      <c r="T93" s="355" t="s">
        <v>67</v>
      </c>
      <c r="U93" s="237" t="s">
        <v>67</v>
      </c>
      <c r="V93" s="237">
        <v>41</v>
      </c>
      <c r="W93" s="237">
        <v>41</v>
      </c>
    </row>
    <row r="94" spans="1:32" x14ac:dyDescent="0.2">
      <c r="M94" s="237">
        <v>42.5</v>
      </c>
      <c r="Q94" s="237">
        <v>40.5</v>
      </c>
      <c r="T94" s="355">
        <v>42.5</v>
      </c>
    </row>
    <row r="95" spans="1:32" s="416" customFormat="1" ht="13.5" thickBot="1" x14ac:dyDescent="0.25">
      <c r="M95" s="416">
        <v>40.6</v>
      </c>
      <c r="N95" s="416">
        <v>40.6</v>
      </c>
      <c r="O95" s="416">
        <v>40.6</v>
      </c>
      <c r="P95" s="416">
        <v>40.6</v>
      </c>
      <c r="Q95" s="416">
        <v>40.6</v>
      </c>
      <c r="R95" s="416">
        <v>40.6</v>
      </c>
      <c r="S95" s="416">
        <v>40.6</v>
      </c>
      <c r="T95" s="416">
        <v>40.6</v>
      </c>
      <c r="U95" s="416">
        <v>40.6</v>
      </c>
      <c r="V95" s="416">
        <v>40.6</v>
      </c>
      <c r="W95" s="416">
        <v>40.6</v>
      </c>
      <c r="X95" s="416">
        <v>40.6</v>
      </c>
      <c r="Y95" s="416">
        <v>40.6</v>
      </c>
      <c r="Z95" s="416">
        <v>40.6</v>
      </c>
    </row>
    <row r="96" spans="1:32" s="415" customFormat="1" ht="13.5" thickBot="1" x14ac:dyDescent="0.25">
      <c r="A96" s="247" t="s">
        <v>86</v>
      </c>
      <c r="B96" s="422" t="s">
        <v>65</v>
      </c>
      <c r="C96" s="423"/>
      <c r="D96" s="423"/>
      <c r="E96" s="423"/>
      <c r="F96" s="423"/>
      <c r="G96" s="423"/>
      <c r="H96" s="423"/>
      <c r="I96" s="423"/>
      <c r="J96" s="423"/>
      <c r="K96" s="423"/>
      <c r="L96" s="424"/>
      <c r="M96" s="422" t="s">
        <v>63</v>
      </c>
      <c r="N96" s="423"/>
      <c r="O96" s="423"/>
      <c r="P96" s="423"/>
      <c r="Q96" s="423"/>
      <c r="R96" s="423"/>
      <c r="S96" s="424"/>
      <c r="T96" s="422" t="s">
        <v>64</v>
      </c>
      <c r="U96" s="423"/>
      <c r="V96" s="423"/>
      <c r="W96" s="423"/>
      <c r="X96" s="423"/>
      <c r="Y96" s="423"/>
      <c r="Z96" s="424"/>
      <c r="AA96" s="372" t="s">
        <v>55</v>
      </c>
    </row>
    <row r="97" spans="1:32" s="415" customFormat="1" x14ac:dyDescent="0.2">
      <c r="A97" s="248" t="s">
        <v>54</v>
      </c>
      <c r="B97" s="249">
        <v>1</v>
      </c>
      <c r="C97" s="250">
        <v>2</v>
      </c>
      <c r="D97" s="250">
        <v>3</v>
      </c>
      <c r="E97" s="250">
        <v>4</v>
      </c>
      <c r="F97" s="250">
        <v>5</v>
      </c>
      <c r="G97" s="250">
        <v>6</v>
      </c>
      <c r="H97" s="250">
        <v>7</v>
      </c>
      <c r="I97" s="250">
        <v>8</v>
      </c>
      <c r="J97" s="250">
        <v>9</v>
      </c>
      <c r="K97" s="250">
        <v>10</v>
      </c>
      <c r="L97" s="251">
        <v>11</v>
      </c>
      <c r="M97" s="249">
        <v>1</v>
      </c>
      <c r="N97" s="250">
        <v>2</v>
      </c>
      <c r="O97" s="250">
        <v>3</v>
      </c>
      <c r="P97" s="250">
        <v>4</v>
      </c>
      <c r="Q97" s="250">
        <v>5</v>
      </c>
      <c r="R97" s="356">
        <v>6</v>
      </c>
      <c r="S97" s="251">
        <v>7</v>
      </c>
      <c r="T97" s="365">
        <v>1</v>
      </c>
      <c r="U97" s="250">
        <v>2</v>
      </c>
      <c r="V97" s="250">
        <v>3</v>
      </c>
      <c r="W97" s="250">
        <v>4</v>
      </c>
      <c r="X97" s="250">
        <v>5</v>
      </c>
      <c r="Y97" s="250">
        <v>6</v>
      </c>
      <c r="Z97" s="356">
        <v>7</v>
      </c>
      <c r="AA97" s="374"/>
    </row>
    <row r="98" spans="1:32" s="415" customFormat="1" x14ac:dyDescent="0.2">
      <c r="A98" s="248" t="s">
        <v>2</v>
      </c>
      <c r="B98" s="252">
        <v>1</v>
      </c>
      <c r="C98" s="353">
        <v>2</v>
      </c>
      <c r="D98" s="353">
        <v>2</v>
      </c>
      <c r="E98" s="253">
        <v>3</v>
      </c>
      <c r="F98" s="335">
        <v>4</v>
      </c>
      <c r="G98" s="335">
        <v>4</v>
      </c>
      <c r="H98" s="398">
        <v>5</v>
      </c>
      <c r="I98" s="398">
        <v>5</v>
      </c>
      <c r="J98" s="399">
        <v>6</v>
      </c>
      <c r="K98" s="400">
        <v>7</v>
      </c>
      <c r="L98" s="360">
        <v>8</v>
      </c>
      <c r="M98" s="362">
        <v>1</v>
      </c>
      <c r="N98" s="334">
        <v>2</v>
      </c>
      <c r="O98" s="253">
        <v>3</v>
      </c>
      <c r="P98" s="255">
        <v>4</v>
      </c>
      <c r="Q98" s="398">
        <v>5</v>
      </c>
      <c r="R98" s="399">
        <v>6</v>
      </c>
      <c r="S98" s="400">
        <v>7</v>
      </c>
      <c r="T98" s="362">
        <v>1</v>
      </c>
      <c r="U98" s="334">
        <v>2</v>
      </c>
      <c r="V98" s="253">
        <v>3</v>
      </c>
      <c r="W98" s="253">
        <v>3</v>
      </c>
      <c r="X98" s="255">
        <v>4</v>
      </c>
      <c r="Y98" s="398">
        <v>5</v>
      </c>
      <c r="Z98" s="298">
        <v>6</v>
      </c>
      <c r="AA98" s="226" t="s">
        <v>0</v>
      </c>
    </row>
    <row r="99" spans="1:32" s="415" customFormat="1" x14ac:dyDescent="0.2">
      <c r="A99" s="256" t="s">
        <v>75</v>
      </c>
      <c r="B99" s="257">
        <v>810</v>
      </c>
      <c r="C99" s="258">
        <v>810</v>
      </c>
      <c r="D99" s="258">
        <v>810</v>
      </c>
      <c r="E99" s="258">
        <v>810</v>
      </c>
      <c r="F99" s="258">
        <v>810</v>
      </c>
      <c r="G99" s="258">
        <v>810</v>
      </c>
      <c r="H99" s="258">
        <v>810</v>
      </c>
      <c r="I99" s="258">
        <v>810</v>
      </c>
      <c r="J99" s="258">
        <v>810</v>
      </c>
      <c r="K99" s="258">
        <v>810</v>
      </c>
      <c r="L99" s="259">
        <v>810</v>
      </c>
      <c r="M99" s="257">
        <v>810</v>
      </c>
      <c r="N99" s="258">
        <v>810</v>
      </c>
      <c r="O99" s="258">
        <v>810</v>
      </c>
      <c r="P99" s="258">
        <v>810</v>
      </c>
      <c r="Q99" s="258">
        <v>810</v>
      </c>
      <c r="R99" s="357">
        <v>810</v>
      </c>
      <c r="S99" s="259">
        <v>810</v>
      </c>
      <c r="T99" s="260">
        <v>810</v>
      </c>
      <c r="U99" s="258">
        <v>810</v>
      </c>
      <c r="V99" s="258">
        <v>810</v>
      </c>
      <c r="W99" s="258">
        <v>810</v>
      </c>
      <c r="X99" s="258">
        <v>810</v>
      </c>
      <c r="Y99" s="258">
        <v>810</v>
      </c>
      <c r="Z99" s="357">
        <v>810</v>
      </c>
      <c r="AA99" s="261">
        <v>810</v>
      </c>
    </row>
    <row r="100" spans="1:32" s="415" customFormat="1" x14ac:dyDescent="0.2">
      <c r="A100" s="262" t="s">
        <v>6</v>
      </c>
      <c r="B100" s="263">
        <v>817.5</v>
      </c>
      <c r="C100" s="264">
        <v>780</v>
      </c>
      <c r="D100" s="264">
        <v>810.58823529411768</v>
      </c>
      <c r="E100" s="264">
        <v>817.61194029850742</v>
      </c>
      <c r="F100" s="264">
        <v>808.53658536585363</v>
      </c>
      <c r="G100" s="264">
        <v>795.47619047619048</v>
      </c>
      <c r="H100" s="264">
        <v>827.63157894736844</v>
      </c>
      <c r="I100" s="264">
        <v>822.0512820512821</v>
      </c>
      <c r="J100" s="264">
        <v>843.33333333333337</v>
      </c>
      <c r="K100" s="264">
        <v>826.41025641025647</v>
      </c>
      <c r="L100" s="265">
        <v>850.9375</v>
      </c>
      <c r="M100" s="263">
        <v>709.23076923076928</v>
      </c>
      <c r="N100" s="264">
        <v>779.7560975609756</v>
      </c>
      <c r="O100" s="264">
        <v>814.10714285714289</v>
      </c>
      <c r="P100" s="264">
        <v>838.83333333333337</v>
      </c>
      <c r="Q100" s="264">
        <v>865.36585365853659</v>
      </c>
      <c r="R100" s="315">
        <v>877.16981132075466</v>
      </c>
      <c r="S100" s="265">
        <v>934</v>
      </c>
      <c r="T100" s="266">
        <v>788.57142857142856</v>
      </c>
      <c r="U100" s="264">
        <v>820.34482758620686</v>
      </c>
      <c r="V100" s="264">
        <v>834.56521739130437</v>
      </c>
      <c r="W100" s="264">
        <v>858.47826086956525</v>
      </c>
      <c r="X100" s="264">
        <v>877.75</v>
      </c>
      <c r="Y100" s="264">
        <v>911.77777777777783</v>
      </c>
      <c r="Z100" s="315">
        <v>917.14285714285711</v>
      </c>
      <c r="AA100" s="267">
        <v>836.51162790697674</v>
      </c>
    </row>
    <row r="101" spans="1:32" s="415" customFormat="1" x14ac:dyDescent="0.2">
      <c r="A101" s="248" t="s">
        <v>7</v>
      </c>
      <c r="B101" s="268">
        <v>85.714285714285708</v>
      </c>
      <c r="C101" s="269">
        <v>82.051282051282058</v>
      </c>
      <c r="D101" s="269">
        <v>94.117647058823536</v>
      </c>
      <c r="E101" s="269">
        <v>79.104477611940297</v>
      </c>
      <c r="F101" s="269">
        <v>95.121951219512198</v>
      </c>
      <c r="G101" s="269">
        <v>90.476190476190482</v>
      </c>
      <c r="H101" s="269">
        <v>92.10526315789474</v>
      </c>
      <c r="I101" s="269">
        <v>89.743589743589737</v>
      </c>
      <c r="J101" s="269">
        <v>94.736842105263165</v>
      </c>
      <c r="K101" s="269">
        <v>89.743589743589737</v>
      </c>
      <c r="L101" s="270">
        <v>78.125</v>
      </c>
      <c r="M101" s="268">
        <v>100</v>
      </c>
      <c r="N101" s="269">
        <v>100</v>
      </c>
      <c r="O101" s="269">
        <v>100</v>
      </c>
      <c r="P101" s="269">
        <v>98.333333333333329</v>
      </c>
      <c r="Q101" s="269">
        <v>100</v>
      </c>
      <c r="R101" s="318">
        <v>100</v>
      </c>
      <c r="S101" s="270">
        <v>95</v>
      </c>
      <c r="T101" s="271">
        <v>78.571428571428569</v>
      </c>
      <c r="U101" s="269">
        <v>100</v>
      </c>
      <c r="V101" s="269">
        <v>97.826086956521735</v>
      </c>
      <c r="W101" s="269">
        <v>100</v>
      </c>
      <c r="X101" s="269">
        <v>100</v>
      </c>
      <c r="Y101" s="269">
        <v>100</v>
      </c>
      <c r="Z101" s="318">
        <v>97.142857142857139</v>
      </c>
      <c r="AA101" s="272">
        <v>86.04651162790698</v>
      </c>
    </row>
    <row r="102" spans="1:32" s="415" customFormat="1" x14ac:dyDescent="0.2">
      <c r="A102" s="248" t="s">
        <v>8</v>
      </c>
      <c r="B102" s="273">
        <v>6.9859916697321764E-2</v>
      </c>
      <c r="C102" s="274">
        <v>6.8273262621974057E-2</v>
      </c>
      <c r="D102" s="274">
        <v>5.3379705335256072E-2</v>
      </c>
      <c r="E102" s="274">
        <v>7.2653336042834651E-2</v>
      </c>
      <c r="F102" s="274">
        <v>4.8293732292688206E-2</v>
      </c>
      <c r="G102" s="274">
        <v>6.6418177796874575E-2</v>
      </c>
      <c r="H102" s="274">
        <v>5.456135277750402E-2</v>
      </c>
      <c r="I102" s="274">
        <v>6.0553329494047001E-2</v>
      </c>
      <c r="J102" s="274">
        <v>5.4918332459688218E-2</v>
      </c>
      <c r="K102" s="274">
        <v>6.0439755065836966E-2</v>
      </c>
      <c r="L102" s="275">
        <v>7.7639339035523267E-2</v>
      </c>
      <c r="M102" s="273">
        <v>5.8648615334472277E-2</v>
      </c>
      <c r="N102" s="274">
        <v>3.3091100795592229E-2</v>
      </c>
      <c r="O102" s="274">
        <v>3.1978711608017601E-2</v>
      </c>
      <c r="P102" s="274">
        <v>3.3372005775396486E-2</v>
      </c>
      <c r="Q102" s="274">
        <v>4.116152483320993E-2</v>
      </c>
      <c r="R102" s="321">
        <v>3.2273606080466269E-2</v>
      </c>
      <c r="S102" s="275">
        <v>5.3736231654516506E-2</v>
      </c>
      <c r="T102" s="276">
        <v>7.7782606670393523E-2</v>
      </c>
      <c r="U102" s="274">
        <v>3.8010410234984901E-2</v>
      </c>
      <c r="V102" s="274">
        <v>3.4139373397921204E-2</v>
      </c>
      <c r="W102" s="274">
        <v>3.5195140735883319E-2</v>
      </c>
      <c r="X102" s="274">
        <v>2.4893583875513353E-2</v>
      </c>
      <c r="Y102" s="274">
        <v>3.2394225130279668E-2</v>
      </c>
      <c r="Z102" s="321">
        <v>4.7388901856215949E-2</v>
      </c>
      <c r="AA102" s="277">
        <v>7.0962651972154303E-2</v>
      </c>
    </row>
    <row r="103" spans="1:32" s="415" customFormat="1" x14ac:dyDescent="0.2">
      <c r="A103" s="262" t="s">
        <v>1</v>
      </c>
      <c r="B103" s="278">
        <f>B100/B99*100-100</f>
        <v>0.92592592592592382</v>
      </c>
      <c r="C103" s="279">
        <f t="shared" ref="C103:E103" si="41">C100/C99*100-100</f>
        <v>-3.7037037037037095</v>
      </c>
      <c r="D103" s="279">
        <f t="shared" si="41"/>
        <v>7.2621641249099866E-2</v>
      </c>
      <c r="E103" s="279">
        <f t="shared" si="41"/>
        <v>0.93974571586510081</v>
      </c>
      <c r="F103" s="279">
        <f>F100/F99*100-100</f>
        <v>-0.18066847335140324</v>
      </c>
      <c r="G103" s="279">
        <f t="shared" ref="G103:M103" si="42">G100/G99*100-100</f>
        <v>-1.7930629041740076</v>
      </c>
      <c r="H103" s="279">
        <f t="shared" si="42"/>
        <v>2.1767381416504179</v>
      </c>
      <c r="I103" s="279">
        <f t="shared" si="42"/>
        <v>1.4878125989237247</v>
      </c>
      <c r="J103" s="279">
        <f t="shared" si="42"/>
        <v>4.1152263374485614</v>
      </c>
      <c r="K103" s="279">
        <f t="shared" si="42"/>
        <v>2.0259575815131399</v>
      </c>
      <c r="L103" s="280">
        <f t="shared" si="42"/>
        <v>5.0540123456790127</v>
      </c>
      <c r="M103" s="278">
        <f t="shared" si="42"/>
        <v>-12.440645773979099</v>
      </c>
      <c r="N103" s="279">
        <f>N100/N99*100-100</f>
        <v>-3.7338151159289339</v>
      </c>
      <c r="O103" s="279">
        <f t="shared" ref="O103:AA103" si="43">O100/O99*100-100</f>
        <v>0.50705467372134194</v>
      </c>
      <c r="P103" s="279">
        <f t="shared" si="43"/>
        <v>3.5596707818930042</v>
      </c>
      <c r="Q103" s="279">
        <f t="shared" si="43"/>
        <v>6.8352905751279707</v>
      </c>
      <c r="R103" s="279">
        <f t="shared" si="43"/>
        <v>8.2925692988585951</v>
      </c>
      <c r="S103" s="280">
        <f t="shared" si="43"/>
        <v>15.308641975308632</v>
      </c>
      <c r="T103" s="281">
        <f t="shared" si="43"/>
        <v>-2.6455026455026456</v>
      </c>
      <c r="U103" s="279">
        <f t="shared" si="43"/>
        <v>1.2771392081736934</v>
      </c>
      <c r="V103" s="279">
        <f t="shared" si="43"/>
        <v>3.0327428878153597</v>
      </c>
      <c r="W103" s="279">
        <f t="shared" si="43"/>
        <v>5.9849704777241044</v>
      </c>
      <c r="X103" s="279">
        <f t="shared" si="43"/>
        <v>8.3641975308641889</v>
      </c>
      <c r="Y103" s="279">
        <f t="shared" si="43"/>
        <v>12.565157750342948</v>
      </c>
      <c r="Z103" s="358">
        <f t="shared" si="43"/>
        <v>13.227513227513228</v>
      </c>
      <c r="AA103" s="282">
        <f t="shared" si="43"/>
        <v>3.2730404823428074</v>
      </c>
    </row>
    <row r="104" spans="1:32" s="415" customFormat="1" ht="13.5" thickBot="1" x14ac:dyDescent="0.25">
      <c r="A104" s="401" t="s">
        <v>27</v>
      </c>
      <c r="B104" s="402">
        <f>B100-B85</f>
        <v>134.29999999999995</v>
      </c>
      <c r="C104" s="403">
        <f t="shared" ref="C104:AA104" si="44">C100-C85</f>
        <v>76.100000000000023</v>
      </c>
      <c r="D104" s="403">
        <f t="shared" si="44"/>
        <v>100.84823529411767</v>
      </c>
      <c r="E104" s="403">
        <f t="shared" si="44"/>
        <v>103.70194029850745</v>
      </c>
      <c r="F104" s="403">
        <f t="shared" si="44"/>
        <v>75.036585365853625</v>
      </c>
      <c r="G104" s="403">
        <f t="shared" si="44"/>
        <v>70.846190476190486</v>
      </c>
      <c r="H104" s="403">
        <f t="shared" si="44"/>
        <v>89.39157894736843</v>
      </c>
      <c r="I104" s="403">
        <f t="shared" si="44"/>
        <v>90.621282051282151</v>
      </c>
      <c r="J104" s="403">
        <f t="shared" si="44"/>
        <v>83.153333333333421</v>
      </c>
      <c r="K104" s="403">
        <f t="shared" si="44"/>
        <v>78.410256410256466</v>
      </c>
      <c r="L104" s="404">
        <f t="shared" si="44"/>
        <v>65.057500000000005</v>
      </c>
      <c r="M104" s="405">
        <f t="shared" si="44"/>
        <v>12.560769230769324</v>
      </c>
      <c r="N104" s="406">
        <f t="shared" si="44"/>
        <v>48.486097560975622</v>
      </c>
      <c r="O104" s="406">
        <f t="shared" si="44"/>
        <v>83.637142857142862</v>
      </c>
      <c r="P104" s="406">
        <f t="shared" si="44"/>
        <v>96.183333333333394</v>
      </c>
      <c r="Q104" s="406">
        <f t="shared" si="44"/>
        <v>119.07585365853663</v>
      </c>
      <c r="R104" s="406">
        <f t="shared" si="44"/>
        <v>128.05981132075465</v>
      </c>
      <c r="S104" s="407">
        <f t="shared" si="44"/>
        <v>150.36000000000001</v>
      </c>
      <c r="T104" s="408">
        <f t="shared" si="44"/>
        <v>83.281428571428592</v>
      </c>
      <c r="U104" s="403">
        <f t="shared" si="44"/>
        <v>72.344827586206861</v>
      </c>
      <c r="V104" s="403">
        <f t="shared" si="44"/>
        <v>84.085217391304354</v>
      </c>
      <c r="W104" s="403">
        <f t="shared" si="44"/>
        <v>113.75826086956522</v>
      </c>
      <c r="X104" s="403">
        <f t="shared" si="44"/>
        <v>116.02999999999997</v>
      </c>
      <c r="Y104" s="403">
        <f t="shared" si="44"/>
        <v>135.91777777777781</v>
      </c>
      <c r="Z104" s="409">
        <f t="shared" si="44"/>
        <v>126.37285714285713</v>
      </c>
      <c r="AA104" s="410">
        <f t="shared" si="44"/>
        <v>96.99162790697676</v>
      </c>
      <c r="AB104" s="394"/>
      <c r="AC104" s="395"/>
      <c r="AD104" s="395"/>
      <c r="AE104" s="395"/>
      <c r="AF104" s="395"/>
    </row>
    <row r="105" spans="1:32" s="415" customFormat="1" x14ac:dyDescent="0.2">
      <c r="A105" s="289" t="s">
        <v>51</v>
      </c>
      <c r="B105" s="290">
        <v>339</v>
      </c>
      <c r="C105" s="291">
        <v>517</v>
      </c>
      <c r="D105" s="291">
        <v>517</v>
      </c>
      <c r="E105" s="291">
        <v>850</v>
      </c>
      <c r="F105" s="291">
        <v>500</v>
      </c>
      <c r="G105" s="291">
        <v>499</v>
      </c>
      <c r="H105" s="291">
        <v>449</v>
      </c>
      <c r="I105" s="291">
        <v>448</v>
      </c>
      <c r="J105" s="291">
        <v>710</v>
      </c>
      <c r="K105" s="291">
        <v>482</v>
      </c>
      <c r="L105" s="292">
        <v>386</v>
      </c>
      <c r="M105" s="290">
        <v>141</v>
      </c>
      <c r="N105" s="291">
        <v>501</v>
      </c>
      <c r="O105" s="291">
        <v>676</v>
      </c>
      <c r="P105" s="291">
        <v>739</v>
      </c>
      <c r="Q105" s="291">
        <v>490</v>
      </c>
      <c r="R105" s="291">
        <v>664</v>
      </c>
      <c r="S105" s="292">
        <v>456</v>
      </c>
      <c r="T105" s="290">
        <v>349</v>
      </c>
      <c r="U105" s="291">
        <v>694</v>
      </c>
      <c r="V105" s="291">
        <v>571</v>
      </c>
      <c r="W105" s="291">
        <v>571</v>
      </c>
      <c r="X105" s="291">
        <v>494</v>
      </c>
      <c r="Y105" s="291">
        <v>527</v>
      </c>
      <c r="Z105" s="292">
        <v>384</v>
      </c>
      <c r="AA105" s="373">
        <f>SUM(B105:Z105)</f>
        <v>12954</v>
      </c>
      <c r="AB105" s="227" t="s">
        <v>56</v>
      </c>
      <c r="AC105" s="294">
        <f>AA90-AA105</f>
        <v>14</v>
      </c>
      <c r="AD105" s="295">
        <f>AC105/AA90</f>
        <v>1.0795805058605799E-3</v>
      </c>
      <c r="AE105" s="376" t="s">
        <v>87</v>
      </c>
    </row>
    <row r="106" spans="1:32" s="415" customFormat="1" x14ac:dyDescent="0.2">
      <c r="A106" s="296" t="s">
        <v>28</v>
      </c>
      <c r="B106" s="242">
        <v>44.5</v>
      </c>
      <c r="C106" s="240">
        <v>44</v>
      </c>
      <c r="D106" s="240">
        <v>43.5</v>
      </c>
      <c r="E106" s="240">
        <v>43</v>
      </c>
      <c r="F106" s="240">
        <v>43</v>
      </c>
      <c r="G106" s="240">
        <v>43</v>
      </c>
      <c r="H106" s="240">
        <v>42.5</v>
      </c>
      <c r="I106" s="240">
        <v>42.5</v>
      </c>
      <c r="J106" s="240">
        <v>41.5</v>
      </c>
      <c r="K106" s="240">
        <v>42</v>
      </c>
      <c r="L106" s="243">
        <v>41.5</v>
      </c>
      <c r="M106" s="242">
        <v>44</v>
      </c>
      <c r="N106" s="240">
        <v>43.5</v>
      </c>
      <c r="O106" s="240">
        <v>43</v>
      </c>
      <c r="P106" s="240">
        <v>42</v>
      </c>
      <c r="Q106" s="240">
        <v>41.5</v>
      </c>
      <c r="R106" s="240">
        <v>41</v>
      </c>
      <c r="S106" s="243">
        <v>41</v>
      </c>
      <c r="T106" s="242">
        <v>43.5</v>
      </c>
      <c r="U106" s="240">
        <v>43</v>
      </c>
      <c r="V106" s="240">
        <v>42</v>
      </c>
      <c r="W106" s="240">
        <v>42</v>
      </c>
      <c r="X106" s="240">
        <v>41.5</v>
      </c>
      <c r="Y106" s="240">
        <v>41</v>
      </c>
      <c r="Z106" s="243">
        <v>41</v>
      </c>
      <c r="AA106" s="233"/>
      <c r="AB106" s="227" t="s">
        <v>57</v>
      </c>
      <c r="AC106" s="227">
        <v>40.880000000000003</v>
      </c>
      <c r="AD106" s="227"/>
    </row>
    <row r="107" spans="1:32" s="415" customFormat="1" ht="13.5" thickBot="1" x14ac:dyDescent="0.25">
      <c r="A107" s="297" t="s">
        <v>26</v>
      </c>
      <c r="B107" s="244">
        <f>B106-B91</f>
        <v>1.5</v>
      </c>
      <c r="C107" s="241">
        <f t="shared" ref="C107:Z107" si="45">C106-C91</f>
        <v>2</v>
      </c>
      <c r="D107" s="241">
        <f t="shared" si="45"/>
        <v>1.5</v>
      </c>
      <c r="E107" s="241">
        <f t="shared" si="45"/>
        <v>1.5</v>
      </c>
      <c r="F107" s="241">
        <f t="shared" si="45"/>
        <v>2</v>
      </c>
      <c r="G107" s="241">
        <f t="shared" si="45"/>
        <v>2</v>
      </c>
      <c r="H107" s="241">
        <f t="shared" si="45"/>
        <v>1.5</v>
      </c>
      <c r="I107" s="241">
        <f t="shared" si="45"/>
        <v>1.5</v>
      </c>
      <c r="J107" s="241">
        <f t="shared" si="45"/>
        <v>1.5</v>
      </c>
      <c r="K107" s="241">
        <f t="shared" si="45"/>
        <v>1.5</v>
      </c>
      <c r="L107" s="245">
        <f t="shared" si="45"/>
        <v>2</v>
      </c>
      <c r="M107" s="244">
        <f t="shared" ref="M107:R107" si="46">M106-M95</f>
        <v>3.3999999999999986</v>
      </c>
      <c r="N107" s="241">
        <f t="shared" si="46"/>
        <v>2.8999999999999986</v>
      </c>
      <c r="O107" s="241">
        <f t="shared" si="46"/>
        <v>2.3999999999999986</v>
      </c>
      <c r="P107" s="241">
        <f t="shared" si="46"/>
        <v>1.3999999999999986</v>
      </c>
      <c r="Q107" s="241">
        <f t="shared" si="46"/>
        <v>0.89999999999999858</v>
      </c>
      <c r="R107" s="241">
        <f t="shared" si="46"/>
        <v>0.39999999999999858</v>
      </c>
      <c r="S107" s="245">
        <f>S106-S95</f>
        <v>0.39999999999999858</v>
      </c>
      <c r="T107" s="244">
        <f t="shared" ref="T107:Z107" si="47">T106-T95</f>
        <v>2.8999999999999986</v>
      </c>
      <c r="U107" s="241">
        <f t="shared" si="47"/>
        <v>2.3999999999999986</v>
      </c>
      <c r="V107" s="241">
        <f t="shared" si="47"/>
        <v>1.3999999999999986</v>
      </c>
      <c r="W107" s="241">
        <f t="shared" si="47"/>
        <v>1.3999999999999986</v>
      </c>
      <c r="X107" s="241">
        <f t="shared" si="47"/>
        <v>0.89999999999999858</v>
      </c>
      <c r="Y107" s="241">
        <f t="shared" si="47"/>
        <v>0.39999999999999858</v>
      </c>
      <c r="Z107" s="245">
        <f t="shared" si="47"/>
        <v>0.39999999999999858</v>
      </c>
      <c r="AA107" s="234"/>
      <c r="AB107" s="227" t="s">
        <v>26</v>
      </c>
      <c r="AC107" s="227">
        <f>AC106-AC91</f>
        <v>1.8200000000000003</v>
      </c>
      <c r="AD107" s="227"/>
    </row>
    <row r="108" spans="1:32" x14ac:dyDescent="0.2">
      <c r="B108" s="237" t="s">
        <v>67</v>
      </c>
      <c r="C108" s="416" t="s">
        <v>67</v>
      </c>
      <c r="D108" s="416"/>
      <c r="E108" s="416"/>
      <c r="F108" s="416"/>
      <c r="G108" s="416"/>
      <c r="H108" s="416"/>
      <c r="I108" s="416"/>
      <c r="J108" s="416"/>
      <c r="K108" s="416"/>
      <c r="L108" s="416"/>
      <c r="M108" s="416"/>
      <c r="N108" s="416"/>
      <c r="O108" s="416"/>
      <c r="P108" s="416"/>
      <c r="Q108" s="416"/>
      <c r="R108" s="416"/>
      <c r="S108" s="416"/>
      <c r="T108" s="416"/>
      <c r="U108" s="416"/>
      <c r="V108" s="416"/>
      <c r="W108" s="416"/>
      <c r="X108" s="416"/>
      <c r="Y108" s="416"/>
      <c r="Z108" s="416"/>
    </row>
  </sheetData>
  <mergeCells count="26">
    <mergeCell ref="F2:I2"/>
    <mergeCell ref="P9:U9"/>
    <mergeCell ref="J9:O9"/>
    <mergeCell ref="B9:I9"/>
    <mergeCell ref="B23:I23"/>
    <mergeCell ref="J23:O23"/>
    <mergeCell ref="P23:U23"/>
    <mergeCell ref="B37:I37"/>
    <mergeCell ref="J37:O37"/>
    <mergeCell ref="P37:U37"/>
    <mergeCell ref="B53:L53"/>
    <mergeCell ref="M53:S53"/>
    <mergeCell ref="T53:Z53"/>
    <mergeCell ref="W39:AA41"/>
    <mergeCell ref="W42:AA42"/>
    <mergeCell ref="B67:L67"/>
    <mergeCell ref="M67:S67"/>
    <mergeCell ref="T67:Z67"/>
    <mergeCell ref="AB39:AB42"/>
    <mergeCell ref="W43:AA44"/>
    <mergeCell ref="B96:L96"/>
    <mergeCell ref="M96:S96"/>
    <mergeCell ref="T96:Z96"/>
    <mergeCell ref="B81:L81"/>
    <mergeCell ref="M81:S81"/>
    <mergeCell ref="T81:Z81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Semana 1</vt:lpstr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1</vt:lpstr>
      <vt:lpstr>CEPA 7 MODULO 1</vt:lpstr>
      <vt:lpstr>CEPA 4 MODULO 1</vt:lpstr>
      <vt:lpstr>CEPA 1 MODULO 1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Jbarbosa</cp:lastModifiedBy>
  <cp:lastPrinted>2018-07-16T23:48:49Z</cp:lastPrinted>
  <dcterms:created xsi:type="dcterms:W3CDTF">1996-11-27T10:00:04Z</dcterms:created>
  <dcterms:modified xsi:type="dcterms:W3CDTF">2022-09-18T23:00:37Z</dcterms:modified>
</cp:coreProperties>
</file>