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mrueda\Documents\Alabama\"/>
    </mc:Choice>
  </mc:AlternateContent>
  <bookViews>
    <workbookView xWindow="0" yWindow="0" windowWidth="20490" windowHeight="7530" tabRatio="733" firstSheet="8" activeTab="8"/>
  </bookViews>
  <sheets>
    <sheet name="Semana 1" sheetId="233" state="hidden" r:id="rId1"/>
    <sheet name="Semana 2" sheetId="234" state="hidden" r:id="rId2"/>
    <sheet name="Semana 3" sheetId="235" state="hidden" r:id="rId3"/>
    <sheet name="Semana 4" sheetId="236" state="hidden" r:id="rId4"/>
    <sheet name="Resumen 8" sheetId="237" state="hidden" r:id="rId5"/>
    <sheet name="Resumen 7" sheetId="238" state="hidden" r:id="rId6"/>
    <sheet name="Resumen 4" sheetId="239" state="hidden" r:id="rId7"/>
    <sheet name="Resumen 1" sheetId="240" state="hidden" r:id="rId8"/>
    <sheet name="CEPA 9 MODULO 1" sheetId="248" r:id="rId9"/>
    <sheet name="CEPA 7 MODULO 1" sheetId="249" r:id="rId10"/>
    <sheet name="CEPA 4 MODULO 1" sheetId="250" r:id="rId11"/>
    <sheet name="CEPA 1 MODULO 1" sheetId="251" r:id="rId12"/>
  </sheets>
  <calcPr calcId="162913"/>
</workbook>
</file>

<file path=xl/calcChain.xml><?xml version="1.0" encoding="utf-8"?>
<calcChain xmlns="http://schemas.openxmlformats.org/spreadsheetml/2006/main">
  <c r="G207" i="250" l="1"/>
  <c r="F207" i="250"/>
  <c r="E207" i="250"/>
  <c r="D207" i="250"/>
  <c r="C207" i="250"/>
  <c r="B207" i="250"/>
  <c r="X206" i="248"/>
  <c r="W206" i="248"/>
  <c r="V206" i="248"/>
  <c r="U206" i="248"/>
  <c r="T206" i="248"/>
  <c r="S206" i="248"/>
  <c r="R206" i="248"/>
  <c r="Q206" i="248"/>
  <c r="P206" i="248"/>
  <c r="O206" i="248"/>
  <c r="N206" i="248"/>
  <c r="M206" i="248"/>
  <c r="L206" i="248"/>
  <c r="K206" i="248"/>
  <c r="J206" i="248"/>
  <c r="I206" i="248"/>
  <c r="H206" i="248"/>
  <c r="G206" i="248"/>
  <c r="F206" i="248"/>
  <c r="E206" i="248"/>
  <c r="D206" i="248"/>
  <c r="C206" i="248"/>
  <c r="B206" i="248"/>
  <c r="AA206" i="248" l="1"/>
  <c r="J207" i="250"/>
  <c r="H204" i="250" l="1"/>
  <c r="Y203" i="248"/>
  <c r="C203" i="248"/>
  <c r="D203" i="248"/>
  <c r="E203" i="248"/>
  <c r="F203" i="248"/>
  <c r="G203" i="248"/>
  <c r="H203" i="248"/>
  <c r="I203" i="248"/>
  <c r="J203" i="248"/>
  <c r="K203" i="248"/>
  <c r="L203" i="248"/>
  <c r="M203" i="248"/>
  <c r="N203" i="248"/>
  <c r="O203" i="248"/>
  <c r="P203" i="248"/>
  <c r="Q203" i="248"/>
  <c r="R203" i="248"/>
  <c r="S203" i="248"/>
  <c r="T203" i="248"/>
  <c r="U203" i="248"/>
  <c r="V203" i="248"/>
  <c r="W203" i="248"/>
  <c r="X203" i="248"/>
  <c r="B203" i="248"/>
  <c r="C204" i="250"/>
  <c r="D204" i="250"/>
  <c r="E204" i="250"/>
  <c r="F204" i="250"/>
  <c r="G204" i="250"/>
  <c r="B204" i="250"/>
  <c r="I188" i="251"/>
  <c r="F188" i="251"/>
  <c r="E188" i="251"/>
  <c r="D188" i="251"/>
  <c r="C188" i="251"/>
  <c r="B188" i="251"/>
  <c r="G186" i="251"/>
  <c r="G185" i="251"/>
  <c r="F185" i="251"/>
  <c r="E185" i="251"/>
  <c r="D185" i="251"/>
  <c r="C185" i="251"/>
  <c r="B185" i="251"/>
  <c r="G184" i="251"/>
  <c r="F184" i="251"/>
  <c r="E184" i="251"/>
  <c r="D184" i="251"/>
  <c r="C184" i="251"/>
  <c r="B184" i="251"/>
  <c r="H205" i="250"/>
  <c r="H203" i="250"/>
  <c r="G203" i="250"/>
  <c r="F203" i="250"/>
  <c r="E203" i="250"/>
  <c r="D203" i="250"/>
  <c r="C203" i="250"/>
  <c r="B203" i="250"/>
  <c r="I188" i="249"/>
  <c r="F188" i="249"/>
  <c r="E188" i="249"/>
  <c r="D188" i="249"/>
  <c r="C188" i="249"/>
  <c r="B188" i="249"/>
  <c r="G186" i="249"/>
  <c r="G185" i="249"/>
  <c r="F185" i="249"/>
  <c r="E185" i="249"/>
  <c r="D185" i="249"/>
  <c r="C185" i="249"/>
  <c r="B185" i="249"/>
  <c r="G184" i="249"/>
  <c r="F184" i="249"/>
  <c r="E184" i="249"/>
  <c r="D184" i="249"/>
  <c r="C184" i="249"/>
  <c r="B184" i="249"/>
  <c r="Y204" i="248"/>
  <c r="Y202" i="248"/>
  <c r="X202" i="248"/>
  <c r="W202" i="248"/>
  <c r="V202" i="248"/>
  <c r="U202" i="248"/>
  <c r="T202" i="248"/>
  <c r="S202" i="248"/>
  <c r="R202" i="248"/>
  <c r="Q202" i="248"/>
  <c r="P202" i="248"/>
  <c r="O202" i="248"/>
  <c r="N202" i="248"/>
  <c r="M202" i="248"/>
  <c r="L202" i="248"/>
  <c r="K202" i="248"/>
  <c r="J202" i="248"/>
  <c r="I202" i="248"/>
  <c r="H202" i="248"/>
  <c r="G202" i="248"/>
  <c r="F202" i="248"/>
  <c r="E202" i="248"/>
  <c r="D202" i="248"/>
  <c r="C202" i="248"/>
  <c r="B202" i="248"/>
  <c r="I175" i="251" l="1"/>
  <c r="F175" i="251"/>
  <c r="E175" i="251"/>
  <c r="B175" i="251"/>
  <c r="G173" i="251"/>
  <c r="G172" i="251"/>
  <c r="F172" i="251"/>
  <c r="E172" i="251"/>
  <c r="D172" i="251"/>
  <c r="C172" i="251"/>
  <c r="B172" i="251"/>
  <c r="G171" i="251"/>
  <c r="F171" i="251"/>
  <c r="E171" i="251"/>
  <c r="D171" i="251"/>
  <c r="C171" i="251"/>
  <c r="B171" i="251"/>
  <c r="G193" i="250"/>
  <c r="F193" i="250"/>
  <c r="E193" i="250"/>
  <c r="D193" i="250"/>
  <c r="C193" i="250"/>
  <c r="B193" i="250"/>
  <c r="H190" i="250"/>
  <c r="G190" i="250"/>
  <c r="F190" i="250"/>
  <c r="E190" i="250"/>
  <c r="D190" i="250"/>
  <c r="C190" i="250"/>
  <c r="B190" i="250"/>
  <c r="J193" i="250"/>
  <c r="H191" i="250"/>
  <c r="H189" i="250"/>
  <c r="G189" i="250"/>
  <c r="F189" i="250"/>
  <c r="E189" i="250"/>
  <c r="D189" i="250"/>
  <c r="C189" i="250"/>
  <c r="B189" i="250"/>
  <c r="I175" i="249"/>
  <c r="E175" i="249"/>
  <c r="B175" i="249"/>
  <c r="G173" i="249"/>
  <c r="G172" i="249"/>
  <c r="F172" i="249"/>
  <c r="E172" i="249"/>
  <c r="D172" i="249"/>
  <c r="C172" i="249"/>
  <c r="B172" i="249"/>
  <c r="G171" i="249"/>
  <c r="F171" i="249"/>
  <c r="E171" i="249"/>
  <c r="D171" i="249"/>
  <c r="C171" i="249"/>
  <c r="B171" i="249"/>
  <c r="X192" i="248"/>
  <c r="W192" i="248"/>
  <c r="V192" i="248"/>
  <c r="U192" i="248"/>
  <c r="T192" i="248"/>
  <c r="S192" i="248"/>
  <c r="R192" i="248"/>
  <c r="Q192" i="248"/>
  <c r="P192" i="248"/>
  <c r="O192" i="248"/>
  <c r="N192" i="248"/>
  <c r="X189" i="248"/>
  <c r="W189" i="248"/>
  <c r="V189" i="248"/>
  <c r="U189" i="248"/>
  <c r="T189" i="248"/>
  <c r="S189" i="248"/>
  <c r="R189" i="248"/>
  <c r="Q189" i="248"/>
  <c r="P189" i="248"/>
  <c r="O189" i="248"/>
  <c r="N189" i="248"/>
  <c r="I192" i="248"/>
  <c r="H192" i="248"/>
  <c r="G192" i="248"/>
  <c r="F192" i="248"/>
  <c r="E192" i="248"/>
  <c r="D192" i="248"/>
  <c r="C192" i="248"/>
  <c r="B192" i="248"/>
  <c r="I189" i="248"/>
  <c r="H189" i="248"/>
  <c r="G189" i="248"/>
  <c r="F189" i="248"/>
  <c r="E189" i="248"/>
  <c r="D189" i="248"/>
  <c r="C189" i="248"/>
  <c r="B189" i="248"/>
  <c r="V188" i="248"/>
  <c r="AA192" i="248"/>
  <c r="M192" i="248"/>
  <c r="L192" i="248"/>
  <c r="K192" i="248"/>
  <c r="J192" i="248"/>
  <c r="Y190" i="248"/>
  <c r="AA204" i="248" s="1"/>
  <c r="AB204" i="248" s="1"/>
  <c r="Y189" i="248"/>
  <c r="M189" i="248"/>
  <c r="L189" i="248"/>
  <c r="K189" i="248"/>
  <c r="J189" i="248"/>
  <c r="Y188" i="248"/>
  <c r="X188" i="248"/>
  <c r="W188" i="248"/>
  <c r="U188" i="248"/>
  <c r="T188" i="248"/>
  <c r="S188" i="248"/>
  <c r="R188" i="248"/>
  <c r="Q188" i="248"/>
  <c r="P188" i="248"/>
  <c r="O188" i="248"/>
  <c r="N188" i="248"/>
  <c r="M188" i="248"/>
  <c r="L188" i="248"/>
  <c r="K188" i="248"/>
  <c r="J188" i="248"/>
  <c r="I188" i="248"/>
  <c r="H188" i="248"/>
  <c r="G188" i="248"/>
  <c r="F188" i="248"/>
  <c r="E188" i="248"/>
  <c r="D188" i="248"/>
  <c r="C188" i="248"/>
  <c r="B188" i="248"/>
  <c r="J205" i="250" l="1"/>
  <c r="K205" i="250" s="1"/>
  <c r="I186" i="249"/>
  <c r="J186" i="249" s="1"/>
  <c r="I186" i="251"/>
  <c r="J186" i="251" s="1"/>
  <c r="M176" i="248"/>
  <c r="L176" i="248"/>
  <c r="K176" i="248"/>
  <c r="J176" i="248"/>
  <c r="G177" i="250" l="1"/>
  <c r="F177" i="250"/>
  <c r="E177" i="250"/>
  <c r="D161" i="249"/>
  <c r="D175" i="249" s="1"/>
  <c r="W176" i="248"/>
  <c r="S176" i="248"/>
  <c r="O176" i="248"/>
  <c r="I162" i="251"/>
  <c r="F162" i="251"/>
  <c r="E162" i="251"/>
  <c r="G160" i="251"/>
  <c r="I173" i="251" s="1"/>
  <c r="J173" i="251" s="1"/>
  <c r="G159" i="251"/>
  <c r="F159" i="251"/>
  <c r="E159" i="251"/>
  <c r="D159" i="251"/>
  <c r="C159" i="251"/>
  <c r="B159" i="251"/>
  <c r="G158" i="251"/>
  <c r="F158" i="251"/>
  <c r="E158" i="251"/>
  <c r="D158" i="251"/>
  <c r="C158" i="251"/>
  <c r="B158" i="251"/>
  <c r="J178" i="250"/>
  <c r="G178" i="250"/>
  <c r="F178" i="250"/>
  <c r="E178" i="250"/>
  <c r="C178" i="250"/>
  <c r="H176" i="250"/>
  <c r="J191" i="250" s="1"/>
  <c r="K191" i="250" s="1"/>
  <c r="H175" i="250"/>
  <c r="G175" i="250"/>
  <c r="F175" i="250"/>
  <c r="E175" i="250"/>
  <c r="D175" i="250"/>
  <c r="C175" i="250"/>
  <c r="B175" i="250"/>
  <c r="H174" i="250"/>
  <c r="G174" i="250"/>
  <c r="F174" i="250"/>
  <c r="E174" i="250"/>
  <c r="D174" i="250"/>
  <c r="C174" i="250"/>
  <c r="B174" i="250"/>
  <c r="I162" i="249"/>
  <c r="D162" i="249"/>
  <c r="G160" i="249"/>
  <c r="I173" i="249" s="1"/>
  <c r="J173" i="249" s="1"/>
  <c r="G159" i="249"/>
  <c r="F159" i="249"/>
  <c r="E159" i="249"/>
  <c r="D159" i="249"/>
  <c r="C159" i="249"/>
  <c r="B159" i="249"/>
  <c r="G158" i="249"/>
  <c r="F158" i="249"/>
  <c r="E158" i="249"/>
  <c r="D158" i="249"/>
  <c r="C158" i="249"/>
  <c r="B158" i="249"/>
  <c r="Z176" i="248"/>
  <c r="U176" i="248"/>
  <c r="T176" i="248"/>
  <c r="R176" i="248"/>
  <c r="Q176" i="248"/>
  <c r="N176" i="248"/>
  <c r="I176" i="248"/>
  <c r="H176" i="248"/>
  <c r="G176" i="248"/>
  <c r="F176" i="248"/>
  <c r="X174" i="248"/>
  <c r="AA190" i="248" s="1"/>
  <c r="AB190" i="248" s="1"/>
  <c r="X173" i="248"/>
  <c r="W173" i="248"/>
  <c r="V173" i="248"/>
  <c r="U173" i="248"/>
  <c r="T173" i="248"/>
  <c r="S173" i="248"/>
  <c r="R173" i="248"/>
  <c r="Q173" i="248"/>
  <c r="P173" i="248"/>
  <c r="O173" i="248"/>
  <c r="N173" i="248"/>
  <c r="M173" i="248"/>
  <c r="L173" i="248"/>
  <c r="K173" i="248"/>
  <c r="J173" i="248"/>
  <c r="I173" i="248"/>
  <c r="H173" i="248"/>
  <c r="G173" i="248"/>
  <c r="F173" i="248"/>
  <c r="E173" i="248"/>
  <c r="D173" i="248"/>
  <c r="C173" i="248"/>
  <c r="B173" i="248"/>
  <c r="X172" i="248"/>
  <c r="W172" i="248"/>
  <c r="V172" i="248"/>
  <c r="U172" i="248"/>
  <c r="T172" i="248"/>
  <c r="S172" i="248"/>
  <c r="R172" i="248"/>
  <c r="Q172" i="248"/>
  <c r="P172" i="248"/>
  <c r="O172" i="248"/>
  <c r="N172" i="248"/>
  <c r="M172" i="248"/>
  <c r="L172" i="248"/>
  <c r="K172" i="248"/>
  <c r="J172" i="248"/>
  <c r="I172" i="248"/>
  <c r="H172" i="248"/>
  <c r="G172" i="248"/>
  <c r="F172" i="248"/>
  <c r="E172" i="248"/>
  <c r="D172" i="248"/>
  <c r="C172" i="248"/>
  <c r="B172" i="248"/>
  <c r="E161" i="248" l="1"/>
  <c r="E176" i="248" s="1"/>
  <c r="V161" i="248"/>
  <c r="V176" i="248" s="1"/>
  <c r="P161" i="248"/>
  <c r="P176" i="248" s="1"/>
  <c r="K161" i="248"/>
  <c r="J161" i="248"/>
  <c r="D161" i="248"/>
  <c r="D176" i="248" s="1"/>
  <c r="C161" i="248"/>
  <c r="C176" i="248" s="1"/>
  <c r="D148" i="251" l="1"/>
  <c r="D161" i="251" s="1"/>
  <c r="C148" i="251"/>
  <c r="C161" i="251" s="1"/>
  <c r="B148" i="251"/>
  <c r="B162" i="251" s="1"/>
  <c r="B148" i="249"/>
  <c r="B162" i="249" s="1"/>
  <c r="D163" i="250"/>
  <c r="D177" i="250" s="1"/>
  <c r="D178" i="250" s="1"/>
  <c r="B163" i="250"/>
  <c r="B177" i="250" s="1"/>
  <c r="B178" i="250" s="1"/>
  <c r="B161" i="248"/>
  <c r="B176" i="248" s="1"/>
  <c r="C162" i="251" l="1"/>
  <c r="C175" i="251"/>
  <c r="D162" i="251"/>
  <c r="D175" i="251"/>
  <c r="I149" i="251"/>
  <c r="F149" i="251"/>
  <c r="E149" i="251"/>
  <c r="D149" i="251"/>
  <c r="C149" i="251"/>
  <c r="B149" i="251"/>
  <c r="G147" i="251"/>
  <c r="I160" i="251" s="1"/>
  <c r="J160" i="251" s="1"/>
  <c r="G146" i="251"/>
  <c r="F146" i="251"/>
  <c r="E146" i="251"/>
  <c r="D146" i="251"/>
  <c r="C146" i="251"/>
  <c r="B146" i="251"/>
  <c r="G145" i="251"/>
  <c r="F145" i="251"/>
  <c r="E145" i="251"/>
  <c r="D145" i="251"/>
  <c r="C145" i="251"/>
  <c r="B145" i="251"/>
  <c r="J164" i="250"/>
  <c r="G164" i="250"/>
  <c r="F164" i="250"/>
  <c r="E164" i="250"/>
  <c r="D164" i="250"/>
  <c r="B164" i="250"/>
  <c r="H162" i="250"/>
  <c r="J176" i="250" s="1"/>
  <c r="K176" i="250" s="1"/>
  <c r="H161" i="250"/>
  <c r="G161" i="250"/>
  <c r="F161" i="250"/>
  <c r="E161" i="250"/>
  <c r="D161" i="250"/>
  <c r="C161" i="250"/>
  <c r="B161" i="250"/>
  <c r="H160" i="250"/>
  <c r="G160" i="250"/>
  <c r="F160" i="250"/>
  <c r="E160" i="250"/>
  <c r="D160" i="250"/>
  <c r="C160" i="250"/>
  <c r="B160" i="250"/>
  <c r="I149" i="249"/>
  <c r="B149" i="249"/>
  <c r="G147" i="249"/>
  <c r="I160" i="249" s="1"/>
  <c r="J160" i="249" s="1"/>
  <c r="G146" i="249"/>
  <c r="F146" i="249"/>
  <c r="E146" i="249"/>
  <c r="D146" i="249"/>
  <c r="C146" i="249"/>
  <c r="B146" i="249"/>
  <c r="G145" i="249"/>
  <c r="F145" i="249"/>
  <c r="E145" i="249"/>
  <c r="D145" i="249"/>
  <c r="C145" i="249"/>
  <c r="B145" i="249"/>
  <c r="Z162" i="248"/>
  <c r="W162" i="248"/>
  <c r="V162" i="248"/>
  <c r="U162" i="248"/>
  <c r="T162" i="248"/>
  <c r="S162" i="248"/>
  <c r="R162" i="248"/>
  <c r="Q162" i="248"/>
  <c r="P162" i="248"/>
  <c r="O162" i="248"/>
  <c r="N162" i="248"/>
  <c r="M162" i="248"/>
  <c r="L162" i="248"/>
  <c r="K162" i="248"/>
  <c r="J162" i="248"/>
  <c r="I162" i="248"/>
  <c r="H162" i="248"/>
  <c r="G162" i="248"/>
  <c r="F162" i="248"/>
  <c r="E162" i="248"/>
  <c r="D162" i="248"/>
  <c r="C162" i="248"/>
  <c r="B162" i="248"/>
  <c r="X160" i="248"/>
  <c r="Z174" i="248" s="1"/>
  <c r="AA174" i="248" s="1"/>
  <c r="X159" i="248"/>
  <c r="W159" i="248"/>
  <c r="V159" i="248"/>
  <c r="U159" i="248"/>
  <c r="T159" i="248"/>
  <c r="S159" i="248"/>
  <c r="R159" i="248"/>
  <c r="Q159" i="248"/>
  <c r="P159" i="248"/>
  <c r="O159" i="248"/>
  <c r="N159" i="248"/>
  <c r="M159" i="248"/>
  <c r="L159" i="248"/>
  <c r="K159" i="248"/>
  <c r="J159" i="248"/>
  <c r="I159" i="248"/>
  <c r="H159" i="248"/>
  <c r="G159" i="248"/>
  <c r="F159" i="248"/>
  <c r="E159" i="248"/>
  <c r="D159" i="248"/>
  <c r="C159" i="248"/>
  <c r="B159" i="248"/>
  <c r="X158" i="248"/>
  <c r="W158" i="248"/>
  <c r="V158" i="248"/>
  <c r="U158" i="248"/>
  <c r="T158" i="248"/>
  <c r="S158" i="248"/>
  <c r="R158" i="248"/>
  <c r="Q158" i="248"/>
  <c r="P158" i="248"/>
  <c r="O158" i="248"/>
  <c r="N158" i="248"/>
  <c r="M158" i="248"/>
  <c r="L158" i="248"/>
  <c r="K158" i="248"/>
  <c r="J158" i="248"/>
  <c r="I158" i="248"/>
  <c r="H158" i="248"/>
  <c r="G158" i="248"/>
  <c r="F158" i="248"/>
  <c r="E158" i="248"/>
  <c r="D158" i="248"/>
  <c r="C158" i="248"/>
  <c r="B158" i="248"/>
  <c r="C149" i="250" l="1"/>
  <c r="C164" i="250" s="1"/>
  <c r="C135" i="249"/>
  <c r="C148" i="249" s="1"/>
  <c r="V148" i="248"/>
  <c r="R148" i="248"/>
  <c r="Q148" i="248"/>
  <c r="P148" i="248"/>
  <c r="N148" i="248"/>
  <c r="J148" i="248"/>
  <c r="I148" i="248"/>
  <c r="H148" i="248"/>
  <c r="F148" i="248"/>
  <c r="W148" i="248"/>
  <c r="U148" i="248"/>
  <c r="T148" i="248"/>
  <c r="S148" i="248"/>
  <c r="O148" i="248"/>
  <c r="M148" i="248"/>
  <c r="L148" i="248"/>
  <c r="K148" i="248"/>
  <c r="G148" i="248"/>
  <c r="E148" i="248"/>
  <c r="D148" i="248"/>
  <c r="C148" i="248"/>
  <c r="B148" i="248"/>
  <c r="C149" i="249" l="1"/>
  <c r="C161" i="249"/>
  <c r="I136" i="251"/>
  <c r="F136" i="251"/>
  <c r="E136" i="251"/>
  <c r="D136" i="251"/>
  <c r="C136" i="251"/>
  <c r="B136" i="251"/>
  <c r="G134" i="251"/>
  <c r="I147" i="251" s="1"/>
  <c r="J147" i="251" s="1"/>
  <c r="G133" i="251"/>
  <c r="F133" i="251"/>
  <c r="E133" i="251"/>
  <c r="D133" i="251"/>
  <c r="C133" i="251"/>
  <c r="B133" i="251"/>
  <c r="G132" i="251"/>
  <c r="F132" i="251"/>
  <c r="E132" i="251"/>
  <c r="D132" i="251"/>
  <c r="C132" i="251"/>
  <c r="B132" i="251"/>
  <c r="J150" i="250"/>
  <c r="F150" i="250"/>
  <c r="D150" i="250"/>
  <c r="C150" i="250"/>
  <c r="H148" i="250"/>
  <c r="J162" i="250" s="1"/>
  <c r="K162" i="250" s="1"/>
  <c r="H147" i="250"/>
  <c r="G147" i="250"/>
  <c r="F147" i="250"/>
  <c r="E147" i="250"/>
  <c r="D147" i="250"/>
  <c r="C147" i="250"/>
  <c r="B147" i="250"/>
  <c r="H146" i="250"/>
  <c r="G146" i="250"/>
  <c r="F146" i="250"/>
  <c r="E146" i="250"/>
  <c r="D146" i="250"/>
  <c r="C146" i="250"/>
  <c r="B146" i="250"/>
  <c r="I136" i="249"/>
  <c r="C136" i="249"/>
  <c r="G134" i="249"/>
  <c r="I147" i="249" s="1"/>
  <c r="J147" i="249" s="1"/>
  <c r="G133" i="249"/>
  <c r="F133" i="249"/>
  <c r="E133" i="249"/>
  <c r="D133" i="249"/>
  <c r="C133" i="249"/>
  <c r="B133" i="249"/>
  <c r="G132" i="249"/>
  <c r="F132" i="249"/>
  <c r="E132" i="249"/>
  <c r="D132" i="249"/>
  <c r="C132" i="249"/>
  <c r="B132" i="249"/>
  <c r="X145" i="248"/>
  <c r="W145" i="248"/>
  <c r="V145" i="248"/>
  <c r="U145" i="248"/>
  <c r="T145" i="248"/>
  <c r="S145" i="248"/>
  <c r="R145" i="248"/>
  <c r="Q145" i="248"/>
  <c r="P145" i="248"/>
  <c r="O145" i="248"/>
  <c r="N145" i="248"/>
  <c r="M145" i="248"/>
  <c r="L145" i="248"/>
  <c r="K145" i="248"/>
  <c r="J145" i="248"/>
  <c r="I145" i="248"/>
  <c r="H145" i="248"/>
  <c r="G145" i="248"/>
  <c r="F145" i="248"/>
  <c r="E145" i="248"/>
  <c r="D145" i="248"/>
  <c r="C145" i="248"/>
  <c r="Z148" i="248"/>
  <c r="X146" i="248"/>
  <c r="Z160" i="248" s="1"/>
  <c r="AA160" i="248" s="1"/>
  <c r="B145" i="248"/>
  <c r="X144" i="248"/>
  <c r="W144" i="248"/>
  <c r="V144" i="248"/>
  <c r="U144" i="248"/>
  <c r="T144" i="248"/>
  <c r="S144" i="248"/>
  <c r="R144" i="248"/>
  <c r="Q144" i="248"/>
  <c r="P144" i="248"/>
  <c r="O144" i="248"/>
  <c r="N144" i="248"/>
  <c r="M144" i="248"/>
  <c r="L144" i="248"/>
  <c r="K144" i="248"/>
  <c r="J144" i="248"/>
  <c r="I144" i="248"/>
  <c r="H144" i="248"/>
  <c r="G144" i="248"/>
  <c r="F144" i="248"/>
  <c r="E144" i="248"/>
  <c r="D144" i="248"/>
  <c r="C144" i="248"/>
  <c r="B144" i="248"/>
  <c r="C162" i="249" l="1"/>
  <c r="C175" i="249"/>
  <c r="G135" i="250"/>
  <c r="G150" i="250" s="1"/>
  <c r="E135" i="250"/>
  <c r="E150" i="250" s="1"/>
  <c r="B135" i="250"/>
  <c r="B150" i="250" s="1"/>
  <c r="F122" i="249"/>
  <c r="F135" i="249" s="1"/>
  <c r="E122" i="249"/>
  <c r="E135" i="249" s="1"/>
  <c r="D122" i="249"/>
  <c r="D135" i="249" s="1"/>
  <c r="B122" i="249"/>
  <c r="B136" i="249" s="1"/>
  <c r="W134" i="248"/>
  <c r="V134" i="248"/>
  <c r="U134" i="248"/>
  <c r="T134" i="248"/>
  <c r="S134" i="248"/>
  <c r="R134" i="248"/>
  <c r="Q134" i="248"/>
  <c r="P134" i="248"/>
  <c r="O134" i="248"/>
  <c r="N134" i="248"/>
  <c r="M134" i="248"/>
  <c r="L134" i="248"/>
  <c r="K134" i="248"/>
  <c r="J134" i="248"/>
  <c r="I134" i="248"/>
  <c r="H134" i="248"/>
  <c r="G134" i="248"/>
  <c r="F134" i="248"/>
  <c r="E134" i="248"/>
  <c r="D134" i="248"/>
  <c r="C134" i="248"/>
  <c r="B134" i="248"/>
  <c r="D136" i="249" l="1"/>
  <c r="D149" i="249"/>
  <c r="E136" i="249"/>
  <c r="E148" i="249"/>
  <c r="F136" i="249"/>
  <c r="F148" i="249"/>
  <c r="I123" i="251"/>
  <c r="F123" i="251"/>
  <c r="E123" i="251"/>
  <c r="D123" i="251"/>
  <c r="C123" i="251"/>
  <c r="B123" i="251"/>
  <c r="G121" i="251"/>
  <c r="I134" i="251" s="1"/>
  <c r="J134" i="251" s="1"/>
  <c r="G120" i="251"/>
  <c r="F120" i="251"/>
  <c r="E120" i="251"/>
  <c r="D120" i="251"/>
  <c r="C120" i="251"/>
  <c r="B120" i="251"/>
  <c r="G119" i="251"/>
  <c r="F119" i="251"/>
  <c r="E119" i="251"/>
  <c r="D119" i="251"/>
  <c r="C119" i="251"/>
  <c r="B119" i="251"/>
  <c r="J136" i="250"/>
  <c r="G136" i="250"/>
  <c r="F136" i="250"/>
  <c r="E136" i="250"/>
  <c r="D136" i="250"/>
  <c r="C136" i="250"/>
  <c r="B136" i="250"/>
  <c r="H134" i="250"/>
  <c r="J148" i="250" s="1"/>
  <c r="K148" i="250" s="1"/>
  <c r="H133" i="250"/>
  <c r="G133" i="250"/>
  <c r="F133" i="250"/>
  <c r="E133" i="250"/>
  <c r="D133" i="250"/>
  <c r="C133" i="250"/>
  <c r="B133" i="250"/>
  <c r="H132" i="250"/>
  <c r="G132" i="250"/>
  <c r="F132" i="250"/>
  <c r="E132" i="250"/>
  <c r="D132" i="250"/>
  <c r="C132" i="250"/>
  <c r="B132" i="250"/>
  <c r="I123" i="249"/>
  <c r="F123" i="249"/>
  <c r="E123" i="249"/>
  <c r="D123" i="249"/>
  <c r="C123" i="249"/>
  <c r="B123" i="249"/>
  <c r="G121" i="249"/>
  <c r="I134" i="249" s="1"/>
  <c r="J134" i="249" s="1"/>
  <c r="G120" i="249"/>
  <c r="F120" i="249"/>
  <c r="E120" i="249"/>
  <c r="D120" i="249"/>
  <c r="C120" i="249"/>
  <c r="B120" i="249"/>
  <c r="G119" i="249"/>
  <c r="F119" i="249"/>
  <c r="E119" i="249"/>
  <c r="D119" i="249"/>
  <c r="C119" i="249"/>
  <c r="B119" i="249"/>
  <c r="Z134" i="248"/>
  <c r="X132" i="248"/>
  <c r="Z146" i="248" s="1"/>
  <c r="AA146" i="248" s="1"/>
  <c r="X131" i="248"/>
  <c r="W131" i="248"/>
  <c r="V131" i="248"/>
  <c r="U131" i="248"/>
  <c r="T131" i="248"/>
  <c r="S131" i="248"/>
  <c r="R131" i="248"/>
  <c r="Q131" i="248"/>
  <c r="P131" i="248"/>
  <c r="O131" i="248"/>
  <c r="N131" i="248"/>
  <c r="M131" i="248"/>
  <c r="L131" i="248"/>
  <c r="K131" i="248"/>
  <c r="J131" i="248"/>
  <c r="I131" i="248"/>
  <c r="H131" i="248"/>
  <c r="G131" i="248"/>
  <c r="F131" i="248"/>
  <c r="E131" i="248"/>
  <c r="D131" i="248"/>
  <c r="C131" i="248"/>
  <c r="B131" i="248"/>
  <c r="X130" i="248"/>
  <c r="W130" i="248"/>
  <c r="V130" i="248"/>
  <c r="U130" i="248"/>
  <c r="T130" i="248"/>
  <c r="S130" i="248"/>
  <c r="R130" i="248"/>
  <c r="Q130" i="248"/>
  <c r="P130" i="248"/>
  <c r="O130" i="248"/>
  <c r="N130" i="248"/>
  <c r="M130" i="248"/>
  <c r="L130" i="248"/>
  <c r="K130" i="248"/>
  <c r="J130" i="248"/>
  <c r="I130" i="248"/>
  <c r="H130" i="248"/>
  <c r="G130" i="248"/>
  <c r="F130" i="248"/>
  <c r="E130" i="248"/>
  <c r="D130" i="248"/>
  <c r="C130" i="248"/>
  <c r="B130" i="248"/>
  <c r="F149" i="249" l="1"/>
  <c r="F161" i="249"/>
  <c r="E149" i="249"/>
  <c r="E162" i="249"/>
  <c r="G122" i="250"/>
  <c r="F122" i="250"/>
  <c r="E122" i="250"/>
  <c r="D122" i="250"/>
  <c r="C122" i="250"/>
  <c r="B122" i="250"/>
  <c r="H119" i="250"/>
  <c r="G119" i="250"/>
  <c r="F119" i="250"/>
  <c r="E119" i="250"/>
  <c r="D119" i="250"/>
  <c r="C119" i="250"/>
  <c r="B119" i="250"/>
  <c r="F162" i="249" l="1"/>
  <c r="F175" i="249"/>
  <c r="G107" i="249"/>
  <c r="F107" i="249"/>
  <c r="E107" i="249"/>
  <c r="D107" i="249"/>
  <c r="C107" i="249"/>
  <c r="B107" i="249"/>
  <c r="J116" i="248"/>
  <c r="G108" i="249" l="1"/>
  <c r="I121" i="249" s="1"/>
  <c r="J121" i="249" s="1"/>
  <c r="I110" i="251" l="1"/>
  <c r="F110" i="251"/>
  <c r="E110" i="251"/>
  <c r="D110" i="251"/>
  <c r="C110" i="251"/>
  <c r="B110" i="251"/>
  <c r="G108" i="251"/>
  <c r="I121" i="251" s="1"/>
  <c r="J121" i="251" s="1"/>
  <c r="G107" i="251"/>
  <c r="F107" i="251"/>
  <c r="E107" i="251"/>
  <c r="D107" i="251"/>
  <c r="C107" i="251"/>
  <c r="B107" i="251"/>
  <c r="G106" i="251"/>
  <c r="F106" i="251"/>
  <c r="E106" i="251"/>
  <c r="D106" i="251"/>
  <c r="C106" i="251"/>
  <c r="B106" i="251"/>
  <c r="J122" i="250"/>
  <c r="H120" i="250"/>
  <c r="J134" i="250" s="1"/>
  <c r="K134" i="250" s="1"/>
  <c r="H118" i="250"/>
  <c r="G118" i="250"/>
  <c r="F118" i="250"/>
  <c r="E118" i="250"/>
  <c r="D118" i="250"/>
  <c r="C118" i="250"/>
  <c r="B118" i="250"/>
  <c r="I110" i="249"/>
  <c r="F110" i="249"/>
  <c r="E110" i="249"/>
  <c r="D110" i="249"/>
  <c r="C110" i="249"/>
  <c r="B110" i="249"/>
  <c r="G106" i="249"/>
  <c r="F106" i="249"/>
  <c r="E106" i="249"/>
  <c r="D106" i="249"/>
  <c r="C106" i="249"/>
  <c r="B106" i="249"/>
  <c r="Z120" i="248"/>
  <c r="W120" i="248"/>
  <c r="V120" i="248"/>
  <c r="U120" i="248"/>
  <c r="T120" i="248"/>
  <c r="S120" i="248"/>
  <c r="R120" i="248"/>
  <c r="Q120" i="248"/>
  <c r="P120" i="248"/>
  <c r="O120" i="248"/>
  <c r="N120" i="248"/>
  <c r="M120" i="248"/>
  <c r="L120" i="248"/>
  <c r="K120" i="248"/>
  <c r="J120" i="248"/>
  <c r="I120" i="248"/>
  <c r="H120" i="248"/>
  <c r="G120" i="248"/>
  <c r="F120" i="248"/>
  <c r="E120" i="248"/>
  <c r="D120" i="248"/>
  <c r="C120" i="248"/>
  <c r="B120" i="248"/>
  <c r="X118" i="248"/>
  <c r="Z132" i="248" s="1"/>
  <c r="AA132" i="248" s="1"/>
  <c r="X117" i="248"/>
  <c r="W117" i="248"/>
  <c r="V117" i="248"/>
  <c r="U117" i="248"/>
  <c r="T117" i="248"/>
  <c r="S117" i="248"/>
  <c r="R117" i="248"/>
  <c r="Q117" i="248"/>
  <c r="P117" i="248"/>
  <c r="O117" i="248"/>
  <c r="N117" i="248"/>
  <c r="M117" i="248"/>
  <c r="L117" i="248"/>
  <c r="K117" i="248"/>
  <c r="J117" i="248"/>
  <c r="I117" i="248"/>
  <c r="H117" i="248"/>
  <c r="G117" i="248"/>
  <c r="F117" i="248"/>
  <c r="E117" i="248"/>
  <c r="D117" i="248"/>
  <c r="C117" i="248"/>
  <c r="B117" i="248"/>
  <c r="X116" i="248"/>
  <c r="W116" i="248"/>
  <c r="V116" i="248"/>
  <c r="U116" i="248"/>
  <c r="T116" i="248"/>
  <c r="S116" i="248"/>
  <c r="R116" i="248"/>
  <c r="Q116" i="248"/>
  <c r="P116" i="248"/>
  <c r="O116" i="248"/>
  <c r="N116" i="248"/>
  <c r="M116" i="248"/>
  <c r="L116" i="248"/>
  <c r="K116" i="248"/>
  <c r="I116" i="248"/>
  <c r="H116" i="248"/>
  <c r="G116" i="248"/>
  <c r="F116" i="248"/>
  <c r="E116" i="248"/>
  <c r="D116" i="248"/>
  <c r="C116" i="248"/>
  <c r="B116" i="248"/>
  <c r="I97" i="251" l="1"/>
  <c r="F97" i="251"/>
  <c r="E97" i="251"/>
  <c r="D97" i="251"/>
  <c r="C97" i="251"/>
  <c r="B97" i="251"/>
  <c r="G95" i="251"/>
  <c r="I108" i="251" s="1"/>
  <c r="J108" i="251" s="1"/>
  <c r="G94" i="251"/>
  <c r="F94" i="251"/>
  <c r="E94" i="251"/>
  <c r="D94" i="251"/>
  <c r="C94" i="251"/>
  <c r="B94" i="251"/>
  <c r="G93" i="251"/>
  <c r="F93" i="251"/>
  <c r="E93" i="251"/>
  <c r="D93" i="251"/>
  <c r="C93" i="251"/>
  <c r="B93" i="251"/>
  <c r="J106" i="250"/>
  <c r="G106" i="250"/>
  <c r="F106" i="250"/>
  <c r="E106" i="250"/>
  <c r="D106" i="250"/>
  <c r="C106" i="250"/>
  <c r="B106" i="250"/>
  <c r="H104" i="250"/>
  <c r="J120" i="250" s="1"/>
  <c r="K120" i="250" s="1"/>
  <c r="H103" i="250"/>
  <c r="G103" i="250"/>
  <c r="F103" i="250"/>
  <c r="E103" i="250"/>
  <c r="D103" i="250"/>
  <c r="C103" i="250"/>
  <c r="B103" i="250"/>
  <c r="H102" i="250"/>
  <c r="G102" i="250"/>
  <c r="F102" i="250"/>
  <c r="E102" i="250"/>
  <c r="D102" i="250"/>
  <c r="C102" i="250"/>
  <c r="B102" i="250"/>
  <c r="B93" i="249"/>
  <c r="C93" i="249"/>
  <c r="D93" i="249"/>
  <c r="E93" i="249"/>
  <c r="F93" i="249"/>
  <c r="G93" i="249"/>
  <c r="I97" i="249"/>
  <c r="F97" i="249"/>
  <c r="E97" i="249"/>
  <c r="D97" i="249"/>
  <c r="C97" i="249"/>
  <c r="B97" i="249"/>
  <c r="G95" i="249"/>
  <c r="I108" i="249" s="1"/>
  <c r="J108" i="249" s="1"/>
  <c r="G94" i="249"/>
  <c r="F94" i="249"/>
  <c r="E94" i="249"/>
  <c r="D94" i="249"/>
  <c r="C94" i="249"/>
  <c r="B94" i="249"/>
  <c r="Z106" i="248"/>
  <c r="W106" i="248"/>
  <c r="V106" i="248"/>
  <c r="U106" i="248"/>
  <c r="T106" i="248"/>
  <c r="S106" i="248"/>
  <c r="R106" i="248"/>
  <c r="Q106" i="248"/>
  <c r="P106" i="248"/>
  <c r="O106" i="248"/>
  <c r="N106" i="248"/>
  <c r="M106" i="248"/>
  <c r="L106" i="248"/>
  <c r="K106" i="248"/>
  <c r="J106" i="248"/>
  <c r="I106" i="248"/>
  <c r="H106" i="248"/>
  <c r="G106" i="248"/>
  <c r="F106" i="248"/>
  <c r="E106" i="248"/>
  <c r="D106" i="248"/>
  <c r="C106" i="248"/>
  <c r="B106" i="248"/>
  <c r="X104" i="248"/>
  <c r="Z118" i="248" s="1"/>
  <c r="AA118" i="248" s="1"/>
  <c r="X103" i="248"/>
  <c r="W103" i="248"/>
  <c r="V103" i="248"/>
  <c r="U103" i="248"/>
  <c r="T103" i="248"/>
  <c r="S103" i="248"/>
  <c r="R103" i="248"/>
  <c r="Q103" i="248"/>
  <c r="P103" i="248"/>
  <c r="O103" i="248"/>
  <c r="N103" i="248"/>
  <c r="M103" i="248"/>
  <c r="L103" i="248"/>
  <c r="K103" i="248"/>
  <c r="J103" i="248"/>
  <c r="I103" i="248"/>
  <c r="H103" i="248"/>
  <c r="G103" i="248"/>
  <c r="F103" i="248"/>
  <c r="E103" i="248"/>
  <c r="D103" i="248"/>
  <c r="C103" i="248"/>
  <c r="B103" i="248"/>
  <c r="X102" i="248"/>
  <c r="W102" i="248"/>
  <c r="V102" i="248"/>
  <c r="U102" i="248"/>
  <c r="T102" i="248"/>
  <c r="S102" i="248"/>
  <c r="R102" i="248"/>
  <c r="Q102" i="248"/>
  <c r="P102" i="248"/>
  <c r="O102" i="248"/>
  <c r="N102" i="248"/>
  <c r="M102" i="248"/>
  <c r="L102" i="248"/>
  <c r="K102" i="248"/>
  <c r="J102" i="248"/>
  <c r="I102" i="248"/>
  <c r="H102" i="248"/>
  <c r="G102" i="248"/>
  <c r="F102" i="248"/>
  <c r="E102" i="248"/>
  <c r="D102" i="248"/>
  <c r="C102" i="248"/>
  <c r="B102" i="248"/>
  <c r="F92" i="250" l="1"/>
  <c r="W92" i="248"/>
  <c r="O92" i="248"/>
  <c r="L92" i="248"/>
  <c r="K92" i="248"/>
  <c r="J92" i="248"/>
  <c r="I92" i="248"/>
  <c r="H92" i="248"/>
  <c r="G92" i="248"/>
  <c r="B92" i="248"/>
  <c r="V92" i="248"/>
  <c r="U92" i="248"/>
  <c r="N92" i="248"/>
  <c r="M92" i="248"/>
  <c r="F92" i="248"/>
  <c r="E92" i="248"/>
  <c r="I84" i="251"/>
  <c r="F84" i="251"/>
  <c r="E84" i="251"/>
  <c r="D84" i="251"/>
  <c r="C84" i="251"/>
  <c r="B84" i="251"/>
  <c r="G82" i="251"/>
  <c r="I95" i="251" s="1"/>
  <c r="J95" i="251" s="1"/>
  <c r="G81" i="251"/>
  <c r="F81" i="251"/>
  <c r="E81" i="251"/>
  <c r="D81" i="251"/>
  <c r="C81" i="251"/>
  <c r="B81" i="251"/>
  <c r="G80" i="251"/>
  <c r="F80" i="251"/>
  <c r="E80" i="251"/>
  <c r="D80" i="251"/>
  <c r="C80" i="251"/>
  <c r="B80" i="251"/>
  <c r="J92" i="250"/>
  <c r="G92" i="250"/>
  <c r="E92" i="250"/>
  <c r="D92" i="250"/>
  <c r="C92" i="250"/>
  <c r="B92" i="250"/>
  <c r="H90" i="250"/>
  <c r="J104" i="250" s="1"/>
  <c r="K104" i="250" s="1"/>
  <c r="H89" i="250"/>
  <c r="G89" i="250"/>
  <c r="F89" i="250"/>
  <c r="E89" i="250"/>
  <c r="D89" i="250"/>
  <c r="C89" i="250"/>
  <c r="B89" i="250"/>
  <c r="H88" i="250"/>
  <c r="G88" i="250"/>
  <c r="F88" i="250"/>
  <c r="E88" i="250"/>
  <c r="D88" i="250"/>
  <c r="C88" i="250"/>
  <c r="B88" i="250"/>
  <c r="I84" i="249"/>
  <c r="F84" i="249"/>
  <c r="E84" i="249"/>
  <c r="D84" i="249"/>
  <c r="C84" i="249"/>
  <c r="B84" i="249"/>
  <c r="G82" i="249"/>
  <c r="I95" i="249" s="1"/>
  <c r="J95" i="249" s="1"/>
  <c r="G81" i="249"/>
  <c r="F81" i="249"/>
  <c r="E81" i="249"/>
  <c r="D81" i="249"/>
  <c r="C81" i="249"/>
  <c r="B81" i="249"/>
  <c r="G80" i="249"/>
  <c r="F80" i="249"/>
  <c r="E80" i="249"/>
  <c r="D80" i="249"/>
  <c r="C80" i="249"/>
  <c r="B80" i="249"/>
  <c r="Z92" i="248"/>
  <c r="T92" i="248"/>
  <c r="S92" i="248"/>
  <c r="R92" i="248"/>
  <c r="Q92" i="248"/>
  <c r="P92" i="248"/>
  <c r="D92" i="248"/>
  <c r="C92" i="248"/>
  <c r="X90" i="248"/>
  <c r="Z104" i="248" s="1"/>
  <c r="AA104" i="248" s="1"/>
  <c r="X89" i="248"/>
  <c r="W89" i="248"/>
  <c r="V89" i="248"/>
  <c r="U89" i="248"/>
  <c r="T89" i="248"/>
  <c r="S89" i="248"/>
  <c r="R89" i="248"/>
  <c r="Q89" i="248"/>
  <c r="P89" i="248"/>
  <c r="O89" i="248"/>
  <c r="N89" i="248"/>
  <c r="M89" i="248"/>
  <c r="L89" i="248"/>
  <c r="K89" i="248"/>
  <c r="J89" i="248"/>
  <c r="I89" i="248"/>
  <c r="H89" i="248"/>
  <c r="G89" i="248"/>
  <c r="F89" i="248"/>
  <c r="E89" i="248"/>
  <c r="D89" i="248"/>
  <c r="C89" i="248"/>
  <c r="B89" i="248"/>
  <c r="X88" i="248"/>
  <c r="W88" i="248"/>
  <c r="V88" i="248"/>
  <c r="U88" i="248"/>
  <c r="T88" i="248"/>
  <c r="S88" i="248"/>
  <c r="R88" i="248"/>
  <c r="Q88" i="248"/>
  <c r="P88" i="248"/>
  <c r="O88" i="248"/>
  <c r="N88" i="248"/>
  <c r="M88" i="248"/>
  <c r="L88" i="248"/>
  <c r="K88" i="248"/>
  <c r="J88" i="248"/>
  <c r="I88" i="248"/>
  <c r="H88" i="248"/>
  <c r="G88" i="248"/>
  <c r="F88" i="248"/>
  <c r="E88" i="248"/>
  <c r="D88" i="248"/>
  <c r="C88" i="248"/>
  <c r="B88" i="248"/>
  <c r="I71" i="251" l="1"/>
  <c r="F71" i="251"/>
  <c r="E71" i="251"/>
  <c r="D71" i="251"/>
  <c r="C71" i="251"/>
  <c r="B71" i="251"/>
  <c r="G69" i="251"/>
  <c r="I82" i="251" s="1"/>
  <c r="J82" i="251" s="1"/>
  <c r="G68" i="251"/>
  <c r="F68" i="251"/>
  <c r="E68" i="251"/>
  <c r="D68" i="251"/>
  <c r="C68" i="251"/>
  <c r="B68" i="251"/>
  <c r="G67" i="251"/>
  <c r="F67" i="251"/>
  <c r="E67" i="251"/>
  <c r="D67" i="251"/>
  <c r="C67" i="251"/>
  <c r="B67" i="251"/>
  <c r="J78" i="250"/>
  <c r="G78" i="250"/>
  <c r="F78" i="250"/>
  <c r="D78" i="250"/>
  <c r="C78" i="250"/>
  <c r="B78" i="250"/>
  <c r="H75" i="250"/>
  <c r="G75" i="250"/>
  <c r="F75" i="250"/>
  <c r="E75" i="250"/>
  <c r="D75" i="250"/>
  <c r="C75" i="250"/>
  <c r="B75" i="250"/>
  <c r="H76" i="250"/>
  <c r="J90" i="250" s="1"/>
  <c r="K90" i="250" s="1"/>
  <c r="H74" i="250"/>
  <c r="G74" i="250"/>
  <c r="F74" i="250"/>
  <c r="E74" i="250"/>
  <c r="D74" i="250"/>
  <c r="C74" i="250"/>
  <c r="B74" i="250"/>
  <c r="I71" i="249"/>
  <c r="F71" i="249"/>
  <c r="E71" i="249"/>
  <c r="D71" i="249"/>
  <c r="C71" i="249"/>
  <c r="B71" i="249"/>
  <c r="G69" i="249"/>
  <c r="I82" i="249" s="1"/>
  <c r="J82" i="249" s="1"/>
  <c r="G68" i="249"/>
  <c r="F68" i="249"/>
  <c r="E68" i="249"/>
  <c r="D68" i="249"/>
  <c r="C68" i="249"/>
  <c r="B68" i="249"/>
  <c r="G67" i="249"/>
  <c r="F67" i="249"/>
  <c r="E67" i="249"/>
  <c r="D67" i="249"/>
  <c r="C67" i="249"/>
  <c r="B67" i="249"/>
  <c r="Z78" i="248"/>
  <c r="W78" i="248"/>
  <c r="V78" i="248"/>
  <c r="U78" i="248"/>
  <c r="T78" i="248"/>
  <c r="S78" i="248"/>
  <c r="R78" i="248"/>
  <c r="Q78" i="248"/>
  <c r="P78" i="248"/>
  <c r="O78" i="248"/>
  <c r="N78" i="248"/>
  <c r="M78" i="248"/>
  <c r="L78" i="248"/>
  <c r="K78" i="248"/>
  <c r="J78" i="248"/>
  <c r="I78" i="248"/>
  <c r="H78" i="248"/>
  <c r="G78" i="248"/>
  <c r="F78" i="248"/>
  <c r="E78" i="248"/>
  <c r="D78" i="248"/>
  <c r="C78" i="248"/>
  <c r="B78" i="248"/>
  <c r="X75" i="248"/>
  <c r="W75" i="248"/>
  <c r="V75" i="248"/>
  <c r="U75" i="248"/>
  <c r="T75" i="248"/>
  <c r="S75" i="248"/>
  <c r="R75" i="248"/>
  <c r="Q75" i="248"/>
  <c r="P75" i="248"/>
  <c r="O75" i="248"/>
  <c r="N75" i="248"/>
  <c r="M75" i="248"/>
  <c r="L75" i="248"/>
  <c r="K75" i="248"/>
  <c r="J75" i="248"/>
  <c r="I75" i="248"/>
  <c r="H75" i="248"/>
  <c r="G75" i="248"/>
  <c r="F75" i="248"/>
  <c r="E75" i="248"/>
  <c r="D75" i="248"/>
  <c r="C75" i="248"/>
  <c r="B75" i="248"/>
  <c r="X76" i="248"/>
  <c r="Z90" i="248" s="1"/>
  <c r="AA90" i="248" s="1"/>
  <c r="X74" i="248"/>
  <c r="W74" i="248"/>
  <c r="V74" i="248"/>
  <c r="U74" i="248"/>
  <c r="T74" i="248"/>
  <c r="S74" i="248"/>
  <c r="R74" i="248"/>
  <c r="Q74" i="248"/>
  <c r="P74" i="248"/>
  <c r="O74" i="248"/>
  <c r="N74" i="248"/>
  <c r="M74" i="248"/>
  <c r="L74" i="248"/>
  <c r="K74" i="248"/>
  <c r="J74" i="248"/>
  <c r="I74" i="248"/>
  <c r="H74" i="248"/>
  <c r="G74" i="248"/>
  <c r="F74" i="248"/>
  <c r="E74" i="248"/>
  <c r="D74" i="248"/>
  <c r="C74" i="248"/>
  <c r="B74" i="248"/>
  <c r="G64" i="250" l="1"/>
  <c r="F64" i="250"/>
  <c r="D64" i="250"/>
  <c r="C64" i="250"/>
  <c r="B64" i="250"/>
  <c r="E63" i="250"/>
  <c r="E64" i="250" l="1"/>
  <c r="E78" i="250"/>
  <c r="I32" i="251"/>
  <c r="I45" i="251"/>
  <c r="I58" i="251"/>
  <c r="H61" i="250" l="1"/>
  <c r="G61" i="250"/>
  <c r="F61" i="250"/>
  <c r="E61" i="250"/>
  <c r="D61" i="250"/>
  <c r="C61" i="250"/>
  <c r="B61" i="250"/>
  <c r="W64" i="248"/>
  <c r="V64" i="248"/>
  <c r="U64" i="248"/>
  <c r="T64" i="248"/>
  <c r="S64" i="248"/>
  <c r="R64" i="248"/>
  <c r="Q64" i="248"/>
  <c r="P64" i="248"/>
  <c r="O64" i="248"/>
  <c r="N64" i="248"/>
  <c r="M64" i="248"/>
  <c r="L64" i="248"/>
  <c r="K64" i="248"/>
  <c r="J64" i="248"/>
  <c r="I64" i="248"/>
  <c r="H64" i="248"/>
  <c r="G64" i="248"/>
  <c r="F64" i="248"/>
  <c r="E64" i="248"/>
  <c r="D64" i="248"/>
  <c r="C64" i="248"/>
  <c r="B64" i="248"/>
  <c r="X61" i="248"/>
  <c r="W61" i="248"/>
  <c r="V61" i="248"/>
  <c r="U61" i="248"/>
  <c r="T61" i="248"/>
  <c r="S61" i="248"/>
  <c r="R61" i="248"/>
  <c r="Q61" i="248"/>
  <c r="P61" i="248"/>
  <c r="O61" i="248"/>
  <c r="N61" i="248"/>
  <c r="M61" i="248"/>
  <c r="L61" i="248"/>
  <c r="K61" i="248"/>
  <c r="J61" i="248"/>
  <c r="I61" i="248"/>
  <c r="H61" i="248"/>
  <c r="G61" i="248"/>
  <c r="F61" i="248"/>
  <c r="E61" i="248"/>
  <c r="D61" i="248"/>
  <c r="C61" i="248"/>
  <c r="B61" i="248"/>
  <c r="R60" i="248"/>
  <c r="S60" i="248"/>
  <c r="T60" i="248"/>
  <c r="F58" i="251" l="1"/>
  <c r="E58" i="251"/>
  <c r="D58" i="251"/>
  <c r="C58" i="251"/>
  <c r="B58" i="251"/>
  <c r="G56" i="251"/>
  <c r="I69" i="251" s="1"/>
  <c r="J69" i="251" s="1"/>
  <c r="G55" i="251"/>
  <c r="F55" i="251"/>
  <c r="E55" i="251"/>
  <c r="D55" i="251"/>
  <c r="C55" i="251"/>
  <c r="B55" i="251"/>
  <c r="G54" i="251"/>
  <c r="F54" i="251"/>
  <c r="E54" i="251"/>
  <c r="D54" i="251"/>
  <c r="C54" i="251"/>
  <c r="B54" i="251"/>
  <c r="J64" i="250"/>
  <c r="H62" i="250"/>
  <c r="J76" i="250" s="1"/>
  <c r="K76" i="250" s="1"/>
  <c r="H60" i="250"/>
  <c r="G60" i="250"/>
  <c r="F60" i="250"/>
  <c r="E60" i="250"/>
  <c r="D60" i="250"/>
  <c r="C60" i="250"/>
  <c r="B60" i="250"/>
  <c r="I58" i="249"/>
  <c r="F58" i="249"/>
  <c r="E58" i="249"/>
  <c r="D58" i="249"/>
  <c r="C58" i="249"/>
  <c r="B58" i="249"/>
  <c r="G56" i="249"/>
  <c r="I69" i="249" s="1"/>
  <c r="J69" i="249" s="1"/>
  <c r="G55" i="249"/>
  <c r="F55" i="249"/>
  <c r="E55" i="249"/>
  <c r="D55" i="249"/>
  <c r="C55" i="249"/>
  <c r="B55" i="249"/>
  <c r="G54" i="249"/>
  <c r="F54" i="249"/>
  <c r="E54" i="249"/>
  <c r="D54" i="249"/>
  <c r="C54" i="249"/>
  <c r="B54" i="249"/>
  <c r="Z64" i="248"/>
  <c r="X62" i="248"/>
  <c r="Z76" i="248" s="1"/>
  <c r="AA76" i="248" s="1"/>
  <c r="X60" i="248"/>
  <c r="W60" i="248"/>
  <c r="V60" i="248"/>
  <c r="U60" i="248"/>
  <c r="Q60" i="248"/>
  <c r="P60" i="248"/>
  <c r="O60" i="248"/>
  <c r="N60" i="248"/>
  <c r="M60" i="248"/>
  <c r="L60" i="248"/>
  <c r="K60" i="248"/>
  <c r="J60" i="248"/>
  <c r="I60" i="248"/>
  <c r="H60" i="248"/>
  <c r="G60" i="248"/>
  <c r="F60" i="248"/>
  <c r="E60" i="248"/>
  <c r="D60" i="248"/>
  <c r="C60" i="248"/>
  <c r="B60" i="248"/>
  <c r="B47" i="248" l="1"/>
  <c r="F45" i="251" l="1"/>
  <c r="E45" i="251"/>
  <c r="D45" i="251"/>
  <c r="C45" i="251"/>
  <c r="B45" i="251"/>
  <c r="G43" i="251"/>
  <c r="I56" i="251" s="1"/>
  <c r="J56" i="251" s="1"/>
  <c r="G42" i="251"/>
  <c r="F42" i="251"/>
  <c r="E42" i="251"/>
  <c r="D42" i="251"/>
  <c r="C42" i="251"/>
  <c r="B42" i="251"/>
  <c r="G41" i="251"/>
  <c r="F41" i="251"/>
  <c r="E41" i="251"/>
  <c r="D41" i="251"/>
  <c r="C41" i="251"/>
  <c r="B41" i="251"/>
  <c r="J48" i="250"/>
  <c r="F48" i="250"/>
  <c r="E48" i="250"/>
  <c r="D48" i="250"/>
  <c r="C48" i="250"/>
  <c r="B48" i="250"/>
  <c r="H46" i="250"/>
  <c r="J62" i="250" s="1"/>
  <c r="K62" i="250" s="1"/>
  <c r="H45" i="250"/>
  <c r="G45" i="250"/>
  <c r="F45" i="250"/>
  <c r="E45" i="250"/>
  <c r="D45" i="250"/>
  <c r="C45" i="250"/>
  <c r="B45" i="250"/>
  <c r="H44" i="250"/>
  <c r="G44" i="250"/>
  <c r="F44" i="250"/>
  <c r="E44" i="250"/>
  <c r="D44" i="250"/>
  <c r="C44" i="250"/>
  <c r="B44" i="250"/>
  <c r="I45" i="249"/>
  <c r="F45" i="249"/>
  <c r="E45" i="249"/>
  <c r="D45" i="249"/>
  <c r="C45" i="249"/>
  <c r="B45" i="249"/>
  <c r="G43" i="249"/>
  <c r="I56" i="249" s="1"/>
  <c r="J56" i="249" s="1"/>
  <c r="G42" i="249"/>
  <c r="F42" i="249"/>
  <c r="E42" i="249"/>
  <c r="D42" i="249"/>
  <c r="C42" i="249"/>
  <c r="B42" i="249"/>
  <c r="G41" i="249"/>
  <c r="F41" i="249"/>
  <c r="E41" i="249"/>
  <c r="D41" i="249"/>
  <c r="C41" i="249"/>
  <c r="B41" i="249"/>
  <c r="X48" i="248"/>
  <c r="U48" i="248"/>
  <c r="S48" i="248"/>
  <c r="R48" i="248"/>
  <c r="Q48" i="248"/>
  <c r="P48" i="248"/>
  <c r="O48" i="248"/>
  <c r="N48" i="248"/>
  <c r="M48" i="248"/>
  <c r="L48" i="248"/>
  <c r="K48" i="248"/>
  <c r="J48" i="248"/>
  <c r="I48" i="248"/>
  <c r="H48" i="248"/>
  <c r="G48" i="248"/>
  <c r="F48" i="248"/>
  <c r="E48" i="248"/>
  <c r="D48" i="248"/>
  <c r="C48" i="248"/>
  <c r="B48" i="248"/>
  <c r="V46" i="248"/>
  <c r="Z62" i="248" s="1"/>
  <c r="AA62" i="248" s="1"/>
  <c r="V45" i="248"/>
  <c r="U45" i="248"/>
  <c r="T45" i="248"/>
  <c r="S45" i="248"/>
  <c r="R45" i="248"/>
  <c r="Q45" i="248"/>
  <c r="P45" i="248"/>
  <c r="O45" i="248"/>
  <c r="N45" i="248"/>
  <c r="M45" i="248"/>
  <c r="L45" i="248"/>
  <c r="K45" i="248"/>
  <c r="J45" i="248"/>
  <c r="I45" i="248"/>
  <c r="H45" i="248"/>
  <c r="G45" i="248"/>
  <c r="F45" i="248"/>
  <c r="E45" i="248"/>
  <c r="D45" i="248"/>
  <c r="C45" i="248"/>
  <c r="B45" i="248"/>
  <c r="V44" i="248"/>
  <c r="U44" i="248"/>
  <c r="T44" i="248"/>
  <c r="S44" i="248"/>
  <c r="R44" i="248"/>
  <c r="Q44" i="248"/>
  <c r="P44" i="248"/>
  <c r="O44" i="248"/>
  <c r="N44" i="248"/>
  <c r="M44" i="248"/>
  <c r="L44" i="248"/>
  <c r="K44" i="248"/>
  <c r="J44" i="248"/>
  <c r="I44" i="248"/>
  <c r="H44" i="248"/>
  <c r="G44" i="248"/>
  <c r="F44" i="248"/>
  <c r="E44" i="248"/>
  <c r="D44" i="248"/>
  <c r="C44" i="248"/>
  <c r="B44" i="248"/>
  <c r="T33" i="248" l="1"/>
  <c r="T48" i="248" s="1"/>
  <c r="G33" i="250"/>
  <c r="G48" i="250" s="1"/>
  <c r="G29" i="251" l="1"/>
  <c r="F29" i="251"/>
  <c r="E29" i="251"/>
  <c r="D29" i="251"/>
  <c r="C29" i="251"/>
  <c r="B29" i="251"/>
  <c r="F32" i="251"/>
  <c r="E32" i="251"/>
  <c r="D32" i="251"/>
  <c r="C32" i="251"/>
  <c r="B32" i="251"/>
  <c r="G30" i="251"/>
  <c r="I43" i="251" s="1"/>
  <c r="J43" i="251" s="1"/>
  <c r="G28" i="251"/>
  <c r="F28" i="251"/>
  <c r="E28" i="251"/>
  <c r="D28" i="251"/>
  <c r="C28" i="251"/>
  <c r="B28" i="251"/>
  <c r="J34" i="250"/>
  <c r="G34" i="250"/>
  <c r="F34" i="250"/>
  <c r="E34" i="250"/>
  <c r="D34" i="250"/>
  <c r="C34" i="250"/>
  <c r="B34" i="250"/>
  <c r="H31" i="250"/>
  <c r="G31" i="250"/>
  <c r="F31" i="250"/>
  <c r="E31" i="250"/>
  <c r="D31" i="250"/>
  <c r="C31" i="250"/>
  <c r="B31" i="250"/>
  <c r="H32" i="250"/>
  <c r="J46" i="250" s="1"/>
  <c r="K46" i="250" s="1"/>
  <c r="H30" i="250"/>
  <c r="G30" i="250"/>
  <c r="F30" i="250"/>
  <c r="E30" i="250"/>
  <c r="D30" i="250"/>
  <c r="C30" i="250"/>
  <c r="B30" i="250"/>
  <c r="I32" i="249" l="1"/>
  <c r="F32" i="249"/>
  <c r="E32" i="249"/>
  <c r="D32" i="249"/>
  <c r="C32" i="249"/>
  <c r="B32" i="249"/>
  <c r="G29" i="249"/>
  <c r="F29" i="249"/>
  <c r="E29" i="249"/>
  <c r="D29" i="249"/>
  <c r="C29" i="249"/>
  <c r="B29" i="249"/>
  <c r="G30" i="249"/>
  <c r="I43" i="249" s="1"/>
  <c r="J43" i="249" s="1"/>
  <c r="G28" i="249"/>
  <c r="F28" i="249"/>
  <c r="E28" i="249"/>
  <c r="D28" i="249"/>
  <c r="C28" i="249"/>
  <c r="B28" i="249"/>
  <c r="X34" i="248"/>
  <c r="U34" i="248"/>
  <c r="T34" i="248"/>
  <c r="S34" i="248"/>
  <c r="R34" i="248"/>
  <c r="Q34" i="248"/>
  <c r="P34" i="248"/>
  <c r="O34" i="248"/>
  <c r="N34" i="248"/>
  <c r="M34" i="248"/>
  <c r="L34" i="248"/>
  <c r="K34" i="248"/>
  <c r="J34" i="248"/>
  <c r="I34" i="248"/>
  <c r="H34" i="248"/>
  <c r="G34" i="248"/>
  <c r="F34" i="248"/>
  <c r="E34" i="248"/>
  <c r="D34" i="248"/>
  <c r="C34" i="248"/>
  <c r="B34" i="248"/>
  <c r="V31" i="248"/>
  <c r="U31" i="248"/>
  <c r="T31" i="248"/>
  <c r="S31" i="248"/>
  <c r="R31" i="248"/>
  <c r="Q31" i="248"/>
  <c r="P31" i="248"/>
  <c r="O31" i="248"/>
  <c r="N31" i="248"/>
  <c r="M31" i="248"/>
  <c r="L31" i="248"/>
  <c r="K31" i="248"/>
  <c r="J31" i="248"/>
  <c r="I31" i="248"/>
  <c r="H31" i="248"/>
  <c r="G31" i="248"/>
  <c r="F31" i="248"/>
  <c r="E31" i="248"/>
  <c r="D31" i="248"/>
  <c r="C31" i="248"/>
  <c r="B31" i="248"/>
  <c r="V32" i="248"/>
  <c r="X46" i="248" s="1"/>
  <c r="Y46" i="248" s="1"/>
  <c r="V30" i="248"/>
  <c r="U30" i="248"/>
  <c r="T30" i="248"/>
  <c r="S30" i="248"/>
  <c r="R30" i="248"/>
  <c r="Q30" i="248"/>
  <c r="P30" i="248"/>
  <c r="O30" i="248"/>
  <c r="N30" i="248"/>
  <c r="M30" i="248"/>
  <c r="L30" i="248"/>
  <c r="K30" i="248"/>
  <c r="J30" i="248"/>
  <c r="I30" i="248"/>
  <c r="H30" i="248"/>
  <c r="G30" i="248"/>
  <c r="F30" i="248"/>
  <c r="E30" i="248"/>
  <c r="D30" i="248"/>
  <c r="C30" i="248"/>
  <c r="B30" i="248"/>
  <c r="H20" i="248" l="1"/>
  <c r="I20" i="248"/>
  <c r="J20" i="248"/>
  <c r="H16" i="248"/>
  <c r="I16" i="248"/>
  <c r="J16" i="248"/>
  <c r="H17" i="248"/>
  <c r="I17" i="248"/>
  <c r="J17" i="248"/>
  <c r="Q20" i="248" l="1"/>
  <c r="Q17" i="248"/>
  <c r="Q16" i="248"/>
  <c r="V18" i="248" l="1"/>
  <c r="X32" i="248" s="1"/>
  <c r="Y32" i="248" s="1"/>
  <c r="M20" i="248" l="1"/>
  <c r="L20" i="248"/>
  <c r="K20" i="248"/>
  <c r="G20" i="248"/>
  <c r="F20" i="248"/>
  <c r="E20" i="248"/>
  <c r="D20" i="248"/>
  <c r="C20" i="248"/>
  <c r="B20" i="248"/>
  <c r="M17" i="248"/>
  <c r="L17" i="248"/>
  <c r="K17" i="248"/>
  <c r="G17" i="248"/>
  <c r="F17" i="248"/>
  <c r="E17" i="248"/>
  <c r="D17" i="248"/>
  <c r="C17" i="248"/>
  <c r="B17" i="248"/>
  <c r="M16" i="248"/>
  <c r="L16" i="248"/>
  <c r="K16" i="248"/>
  <c r="G16" i="248"/>
  <c r="F16" i="248"/>
  <c r="E16" i="248"/>
  <c r="D16" i="248"/>
  <c r="C16" i="248"/>
  <c r="B16" i="248"/>
  <c r="F16" i="250" l="1"/>
  <c r="F17" i="250"/>
  <c r="F20" i="250"/>
  <c r="F19" i="249"/>
  <c r="F19" i="251" l="1"/>
  <c r="F15" i="249"/>
  <c r="F16" i="249"/>
  <c r="F15" i="251"/>
  <c r="F16" i="251"/>
  <c r="E19" i="251"/>
  <c r="D19" i="251"/>
  <c r="C19" i="251"/>
  <c r="B19" i="251"/>
  <c r="G17" i="251"/>
  <c r="G16" i="251"/>
  <c r="E16" i="251"/>
  <c r="D16" i="251"/>
  <c r="C16" i="251"/>
  <c r="B16" i="251"/>
  <c r="G15" i="251"/>
  <c r="E15" i="251"/>
  <c r="D15" i="251"/>
  <c r="C15" i="251"/>
  <c r="B15" i="251"/>
  <c r="E16" i="250"/>
  <c r="E17" i="250"/>
  <c r="E20" i="250"/>
  <c r="I17" i="251" l="1"/>
  <c r="I30" i="251"/>
  <c r="T16" i="248"/>
  <c r="U16" i="248"/>
  <c r="T17" i="248"/>
  <c r="U17" i="248"/>
  <c r="T20" i="248"/>
  <c r="U20" i="248"/>
  <c r="J30" i="251" l="1"/>
  <c r="J17" i="251"/>
  <c r="S20" i="248"/>
  <c r="R20" i="248"/>
  <c r="H17" i="250" l="1"/>
  <c r="G17" i="250"/>
  <c r="D17" i="250"/>
  <c r="C17" i="250"/>
  <c r="V17" i="248"/>
  <c r="S17" i="248"/>
  <c r="R17" i="248"/>
  <c r="P17" i="248"/>
  <c r="C20" i="250"/>
  <c r="C16" i="250"/>
  <c r="E19" i="249" l="1"/>
  <c r="P20" i="248"/>
  <c r="P16" i="248"/>
  <c r="S16" i="248" l="1"/>
  <c r="O16" i="248"/>
  <c r="O17" i="248"/>
  <c r="O20" i="248"/>
  <c r="H16" i="250" l="1"/>
  <c r="G16" i="250"/>
  <c r="D16" i="250"/>
  <c r="B16" i="250"/>
  <c r="G15" i="249"/>
  <c r="E15" i="249"/>
  <c r="D15" i="249"/>
  <c r="C15" i="249"/>
  <c r="B15" i="249"/>
  <c r="V16" i="248"/>
  <c r="R16" i="248"/>
  <c r="N16" i="248"/>
  <c r="E16" i="249"/>
  <c r="N20" i="248" l="1"/>
  <c r="X18" i="248" l="1"/>
  <c r="Y18" i="248" s="1"/>
  <c r="N17" i="248"/>
  <c r="C19" i="249"/>
  <c r="D19" i="249"/>
  <c r="B19" i="249"/>
  <c r="C16" i="249"/>
  <c r="D16" i="249"/>
  <c r="G16" i="249"/>
  <c r="B16" i="249"/>
  <c r="D20" i="250"/>
  <c r="G20" i="250"/>
  <c r="B20" i="250"/>
  <c r="B17" i="250"/>
  <c r="H18" i="250"/>
  <c r="G17" i="249"/>
  <c r="B3" i="238"/>
  <c r="B4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B3" i="240"/>
  <c r="D3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D3" i="239" s="1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 s="1"/>
  <c r="G5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D3" i="237" s="1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G4" i="237" s="1"/>
  <c r="G5" i="237" s="1"/>
  <c r="H42" i="236"/>
  <c r="I30" i="236"/>
  <c r="G18" i="236"/>
  <c r="Y5" i="236"/>
  <c r="X5" i="236"/>
  <c r="H42" i="235"/>
  <c r="I30" i="235"/>
  <c r="G18" i="235"/>
  <c r="Y5" i="235"/>
  <c r="X5" i="235"/>
  <c r="H42" i="234"/>
  <c r="I30" i="234"/>
  <c r="G18" i="234"/>
  <c r="Y5" i="234"/>
  <c r="X5" i="234"/>
  <c r="G18" i="233"/>
  <c r="H42" i="233"/>
  <c r="H30" i="233"/>
  <c r="V5" i="233"/>
  <c r="U5" i="233"/>
  <c r="Z5" i="236" l="1"/>
  <c r="J18" i="250"/>
  <c r="K18" i="250" s="1"/>
  <c r="J32" i="250"/>
  <c r="K32" i="250" s="1"/>
  <c r="I17" i="249"/>
  <c r="J17" i="249" s="1"/>
  <c r="I30" i="249"/>
  <c r="J30" i="249" s="1"/>
  <c r="B4" i="239"/>
  <c r="D4" i="239" s="1"/>
  <c r="D3" i="238"/>
  <c r="B4" i="240"/>
  <c r="D4" i="240" s="1"/>
  <c r="H3" i="238"/>
  <c r="G4" i="239"/>
  <c r="G5" i="239" s="1"/>
  <c r="G6" i="239" s="1"/>
  <c r="H3" i="237"/>
  <c r="Z5" i="235"/>
  <c r="B4" i="237"/>
  <c r="H4" i="237"/>
  <c r="W5" i="233"/>
  <c r="Z5" i="234"/>
  <c r="H5" i="238"/>
  <c r="G6" i="238"/>
  <c r="G4" i="240"/>
  <c r="H3" i="240"/>
  <c r="B5" i="238"/>
  <c r="D4" i="238"/>
  <c r="H4" i="238"/>
  <c r="G6" i="237"/>
  <c r="H5" i="237"/>
  <c r="H4" i="239"/>
  <c r="H5" i="239"/>
  <c r="B5" i="240" l="1"/>
  <c r="B6" i="240" s="1"/>
  <c r="B7" i="240" s="1"/>
  <c r="B5" i="239"/>
  <c r="B6" i="239" s="1"/>
  <c r="B7" i="239" s="1"/>
  <c r="D7" i="239" s="1"/>
  <c r="B5" i="237"/>
  <c r="D4" i="237"/>
  <c r="G7" i="237"/>
  <c r="H6" i="237"/>
  <c r="B6" i="238"/>
  <c r="D5" i="238"/>
  <c r="G5" i="240"/>
  <c r="H4" i="240"/>
  <c r="H6" i="238"/>
  <c r="G7" i="238"/>
  <c r="G7" i="239"/>
  <c r="H6" i="239"/>
  <c r="D5" i="239" l="1"/>
  <c r="D5" i="240"/>
  <c r="D6" i="240"/>
  <c r="B8" i="239"/>
  <c r="D8" i="239" s="1"/>
  <c r="D6" i="239"/>
  <c r="B9" i="239"/>
  <c r="B10" i="239" s="1"/>
  <c r="D5" i="237"/>
  <c r="B6" i="237"/>
  <c r="G8" i="239"/>
  <c r="H7" i="239"/>
  <c r="D7" i="240"/>
  <c r="B8" i="240"/>
  <c r="G8" i="238"/>
  <c r="H7" i="238"/>
  <c r="B7" i="238"/>
  <c r="D6" i="238"/>
  <c r="H5" i="240"/>
  <c r="G6" i="240"/>
  <c r="H7" i="237"/>
  <c r="G8" i="237"/>
  <c r="D9" i="239" l="1"/>
  <c r="D6" i="237"/>
  <c r="B7" i="237"/>
  <c r="H8" i="237"/>
  <c r="G9" i="237"/>
  <c r="D8" i="240"/>
  <c r="B9" i="240"/>
  <c r="B11" i="239"/>
  <c r="D10" i="239"/>
  <c r="G7" i="240"/>
  <c r="H6" i="240"/>
  <c r="B8" i="238"/>
  <c r="D7" i="238"/>
  <c r="H8" i="239"/>
  <c r="G9" i="239"/>
  <c r="G9" i="238"/>
  <c r="H8" i="238"/>
  <c r="B8" i="237" l="1"/>
  <c r="D7" i="237"/>
  <c r="H9" i="238"/>
  <c r="G10" i="238"/>
  <c r="D11" i="239"/>
  <c r="B12" i="239"/>
  <c r="H9" i="239"/>
  <c r="G10" i="239"/>
  <c r="G10" i="237"/>
  <c r="H9" i="237"/>
  <c r="G8" i="240"/>
  <c r="H7" i="240"/>
  <c r="B10" i="240"/>
  <c r="D9" i="240"/>
  <c r="B9" i="238"/>
  <c r="D8" i="238"/>
  <c r="D8" i="237" l="1"/>
  <c r="B9" i="237"/>
  <c r="B10" i="238"/>
  <c r="D9" i="238"/>
  <c r="B13" i="239"/>
  <c r="D12" i="239"/>
  <c r="G11" i="239"/>
  <c r="H10" i="239"/>
  <c r="G11" i="238"/>
  <c r="H10" i="238"/>
  <c r="D10" i="240"/>
  <c r="B11" i="240"/>
  <c r="H8" i="240"/>
  <c r="G9" i="240"/>
  <c r="H10" i="237"/>
  <c r="G11" i="237"/>
  <c r="B10" i="237" l="1"/>
  <c r="D9" i="237"/>
  <c r="H11" i="238"/>
  <c r="G12" i="238"/>
  <c r="H11" i="237"/>
  <c r="G12" i="237"/>
  <c r="G12" i="239"/>
  <c r="H11" i="239"/>
  <c r="G10" i="240"/>
  <c r="H9" i="240"/>
  <c r="B14" i="239"/>
  <c r="D13" i="239"/>
  <c r="D11" i="240"/>
  <c r="B12" i="240"/>
  <c r="D10" i="238"/>
  <c r="B11" i="238"/>
  <c r="D10" i="237" l="1"/>
  <c r="B11" i="237"/>
  <c r="G13" i="237"/>
  <c r="H12" i="237"/>
  <c r="G13" i="238"/>
  <c r="H12" i="238"/>
  <c r="B12" i="238"/>
  <c r="D11" i="238"/>
  <c r="B13" i="240"/>
  <c r="D12" i="240"/>
  <c r="H12" i="239"/>
  <c r="G13" i="239"/>
  <c r="D14" i="239"/>
  <c r="B15" i="239"/>
  <c r="G11" i="240"/>
  <c r="H10" i="240"/>
  <c r="D11" i="237" l="1"/>
  <c r="B12" i="237"/>
  <c r="D15" i="239"/>
  <c r="B16" i="239"/>
  <c r="B13" i="238"/>
  <c r="D12" i="238"/>
  <c r="G14" i="237"/>
  <c r="H13" i="237"/>
  <c r="H11" i="240"/>
  <c r="G12" i="240"/>
  <c r="H13" i="238"/>
  <c r="G14" i="238"/>
  <c r="H13" i="239"/>
  <c r="G14" i="239"/>
  <c r="D13" i="240"/>
  <c r="B14" i="240"/>
  <c r="D12" i="237" l="1"/>
  <c r="B13" i="237"/>
  <c r="D14" i="240"/>
  <c r="B15" i="240"/>
  <c r="D13" i="238"/>
  <c r="B14" i="238"/>
  <c r="G15" i="237"/>
  <c r="H14" i="237"/>
  <c r="D16" i="239"/>
  <c r="B17" i="239"/>
  <c r="G15" i="239"/>
  <c r="H14" i="239"/>
  <c r="G15" i="238"/>
  <c r="H14" i="238"/>
  <c r="H12" i="240"/>
  <c r="G13" i="240"/>
  <c r="D13" i="237" l="1"/>
  <c r="B14" i="237"/>
  <c r="H15" i="238"/>
  <c r="G16" i="238"/>
  <c r="G16" i="237"/>
  <c r="H15" i="237"/>
  <c r="B15" i="238"/>
  <c r="D14" i="238"/>
  <c r="D17" i="239"/>
  <c r="B18" i="239"/>
  <c r="B16" i="240"/>
  <c r="D15" i="240"/>
  <c r="H13" i="240"/>
  <c r="G14" i="240"/>
  <c r="G16" i="239"/>
  <c r="H15" i="239"/>
  <c r="B15" i="237" l="1"/>
  <c r="D14" i="237"/>
  <c r="G17" i="237"/>
  <c r="H16" i="237"/>
  <c r="H16" i="239"/>
  <c r="G17" i="239"/>
  <c r="D16" i="240"/>
  <c r="B17" i="240"/>
  <c r="D15" i="238"/>
  <c r="B16" i="238"/>
  <c r="B19" i="239"/>
  <c r="D18" i="239"/>
  <c r="G17" i="238"/>
  <c r="H16" i="238"/>
  <c r="G15" i="240"/>
  <c r="H14" i="240"/>
  <c r="B16" i="237" l="1"/>
  <c r="D15" i="237"/>
  <c r="G16" i="240"/>
  <c r="H15" i="240"/>
  <c r="B18" i="240"/>
  <c r="D17" i="240"/>
  <c r="H17" i="238"/>
  <c r="G18" i="238"/>
  <c r="D19" i="239"/>
  <c r="B20" i="239"/>
  <c r="D16" i="238"/>
  <c r="B17" i="238"/>
  <c r="H17" i="239"/>
  <c r="G18" i="239"/>
  <c r="H17" i="237"/>
  <c r="G18" i="237"/>
  <c r="D16" i="237" l="1"/>
  <c r="B17" i="237"/>
  <c r="H18" i="237"/>
  <c r="G19" i="237"/>
  <c r="D20" i="239"/>
  <c r="B21" i="239"/>
  <c r="G19" i="239"/>
  <c r="H18" i="239"/>
  <c r="H18" i="238"/>
  <c r="G19" i="238"/>
  <c r="B18" i="238"/>
  <c r="D17" i="238"/>
  <c r="B19" i="240"/>
  <c r="D18" i="240"/>
  <c r="H16" i="240"/>
  <c r="G17" i="240"/>
  <c r="D17" i="237" l="1"/>
  <c r="B18" i="237"/>
  <c r="G20" i="239"/>
  <c r="H19" i="239"/>
  <c r="G20" i="237"/>
  <c r="H19" i="237"/>
  <c r="H17" i="240"/>
  <c r="G18" i="240"/>
  <c r="B20" i="240"/>
  <c r="D19" i="240"/>
  <c r="B22" i="239"/>
  <c r="D21" i="239"/>
  <c r="B19" i="238"/>
  <c r="D18" i="238"/>
  <c r="G20" i="238"/>
  <c r="H19" i="238"/>
  <c r="D18" i="237" l="1"/>
  <c r="B19" i="237"/>
  <c r="G19" i="240"/>
  <c r="H18" i="240"/>
  <c r="H20" i="239"/>
  <c r="G21" i="239"/>
  <c r="G21" i="237"/>
  <c r="H20" i="237"/>
  <c r="G21" i="238"/>
  <c r="H20" i="238"/>
  <c r="D19" i="238"/>
  <c r="B20" i="238"/>
  <c r="D22" i="239"/>
  <c r="B23" i="239"/>
  <c r="B21" i="240"/>
  <c r="D20" i="240"/>
  <c r="D19" i="237" l="1"/>
  <c r="B20" i="237"/>
  <c r="H21" i="239"/>
  <c r="G22" i="239"/>
  <c r="H21" i="238"/>
  <c r="G22" i="238"/>
  <c r="D21" i="240"/>
  <c r="B22" i="240"/>
  <c r="D23" i="239"/>
  <c r="B24" i="239"/>
  <c r="B21" i="238"/>
  <c r="D20" i="238"/>
  <c r="G22" i="237"/>
  <c r="H21" i="237"/>
  <c r="G20" i="240"/>
  <c r="H19" i="240"/>
  <c r="B21" i="237" l="1"/>
  <c r="D20" i="237"/>
  <c r="B23" i="240"/>
  <c r="D22" i="240"/>
  <c r="G23" i="238"/>
  <c r="H22" i="238"/>
  <c r="B22" i="238"/>
  <c r="D21" i="238"/>
  <c r="G21" i="240"/>
  <c r="H20" i="240"/>
  <c r="B25" i="239"/>
  <c r="D24" i="239"/>
  <c r="H22" i="239"/>
  <c r="G23" i="239"/>
  <c r="G23" i="237"/>
  <c r="H22" i="237"/>
  <c r="D21" i="237" l="1"/>
  <c r="B22" i="237"/>
  <c r="G24" i="237"/>
  <c r="H23" i="237"/>
  <c r="H23" i="239"/>
  <c r="G24" i="239"/>
  <c r="B23" i="238"/>
  <c r="D22" i="238"/>
  <c r="G24" i="238"/>
  <c r="H23" i="238"/>
  <c r="B26" i="239"/>
  <c r="D26" i="239" s="1"/>
  <c r="D25" i="239"/>
  <c r="G22" i="240"/>
  <c r="H21" i="240"/>
  <c r="B24" i="240"/>
  <c r="D23" i="240"/>
  <c r="D22" i="237" l="1"/>
  <c r="B23" i="237"/>
  <c r="H24" i="238"/>
  <c r="G25" i="238"/>
  <c r="H24" i="239"/>
  <c r="G25" i="239"/>
  <c r="B25" i="240"/>
  <c r="D24" i="240"/>
  <c r="H22" i="240"/>
  <c r="G23" i="240"/>
  <c r="D23" i="238"/>
  <c r="B24" i="238"/>
  <c r="G25" i="237"/>
  <c r="H24" i="237"/>
  <c r="B24" i="237" l="1"/>
  <c r="D23" i="237"/>
  <c r="H25" i="239"/>
  <c r="G26" i="239"/>
  <c r="H26" i="239" s="1"/>
  <c r="G26" i="237"/>
  <c r="H26" i="237" s="1"/>
  <c r="H25" i="237"/>
  <c r="G24" i="240"/>
  <c r="H23" i="240"/>
  <c r="D25" i="240"/>
  <c r="B26" i="240"/>
  <c r="D26" i="240" s="1"/>
  <c r="G26" i="238"/>
  <c r="H26" i="238" s="1"/>
  <c r="H25" i="238"/>
  <c r="B25" i="238"/>
  <c r="D24" i="238"/>
  <c r="B25" i="237" l="1"/>
  <c r="D24" i="237"/>
  <c r="G25" i="240"/>
  <c r="H24" i="240"/>
  <c r="D25" i="238"/>
  <c r="B26" i="238"/>
  <c r="D26" i="238" s="1"/>
  <c r="D25" i="237" l="1"/>
  <c r="B26" i="237"/>
  <c r="D26" i="237" s="1"/>
  <c r="G26" i="240"/>
  <c r="H26" i="240" s="1"/>
  <c r="H25" i="240"/>
</calcChain>
</file>

<file path=xl/sharedStrings.xml><?xml version="1.0" encoding="utf-8"?>
<sst xmlns="http://schemas.openxmlformats.org/spreadsheetml/2006/main" count="1355" uniqueCount="98">
  <si>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</si>
  <si>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</si>
  <si>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</si>
  <si>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</si>
  <si>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</si>
  <si>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</si>
  <si>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</si>
  <si>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</si>
  <si>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</si>
  <si>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</si>
  <si>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</si>
  <si>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</si>
  <si>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</si>
  <si>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</si>
  <si>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</si>
  <si>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</si>
  <si>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</si>
  <si>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</si>
  <si>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</si>
  <si>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</si>
  <si>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</si>
  <si>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</si>
  <si>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SEMANA 1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</si>
  <si>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</si>
  <si>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</si>
  <si>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</si>
  <si>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</si>
  <si>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</si>
  <si>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</si>
  <si>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</si>
  <si>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</si>
  <si>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</si>
  <si>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</si>
  <si>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</si>
  <si>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</si>
  <si>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</si>
  <si>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</si>
  <si>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</si>
  <si>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</si>
  <si>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</si>
  <si>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</si>
  <si>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</si>
  <si>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</si>
  <si>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</si>
  <si>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</si>
  <si>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</si>
  <si>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</si>
  <si>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</si>
  <si>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</si>
  <si>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</si>
  <si>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</si>
  <si>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</si>
  <si>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</si>
  <si>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</si>
  <si>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</si>
  <si>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</si>
  <si>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</si>
  <si>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</si>
  <si>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</si>
  <si>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</si>
  <si>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</si>
  <si>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</si>
  <si>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</si>
  <si>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CASETA D</t>
  </si>
  <si>
    <t>Rango</t>
  </si>
  <si>
    <t>Grading Caseta D hoy</t>
  </si>
  <si>
    <t>Con los incrementos propuestos tendriamos un incremento de 7,4 grs en la semana 2</t>
  </si>
  <si>
    <t>Semana 2</t>
  </si>
  <si>
    <t>contar</t>
  </si>
  <si>
    <t>La desuniformidad del corral 1 es principalmente por luz en el corral 1 por reflejo de la luz de la cepa 1</t>
  </si>
  <si>
    <t>Al momento de quitar sobretecho, quitaron el plastico que teniamos puesto, esto ya se soluciono</t>
  </si>
  <si>
    <t>Que pasará en este corral???</t>
  </si>
  <si>
    <t>CASETA C</t>
  </si>
  <si>
    <t>Semana 3</t>
  </si>
  <si>
    <t>El martes iniciamos grading en este modulo</t>
  </si>
  <si>
    <t>Oscurecimiento del modulo en un 85%</t>
  </si>
  <si>
    <t>Al momento del pesaje encontramos un paso de aves en el corral 6, ya se corrigio</t>
  </si>
  <si>
    <t>Semana 4</t>
  </si>
  <si>
    <t>Semana 5</t>
  </si>
  <si>
    <t>Contar</t>
  </si>
  <si>
    <t>Semana 6</t>
  </si>
  <si>
    <t>Semana 7</t>
  </si>
  <si>
    <t>Semana 8</t>
  </si>
  <si>
    <t>El lunes inciamos grading en esta cepa</t>
  </si>
  <si>
    <t>Se realizo grading esta semana</t>
  </si>
  <si>
    <t>Semana 9</t>
  </si>
  <si>
    <t>Semana 10</t>
  </si>
  <si>
    <t>|</t>
  </si>
  <si>
    <t>Semana 11</t>
  </si>
  <si>
    <t>Se contaron los corrales y no se hallaron diferencias significactivas</t>
  </si>
  <si>
    <t>Se cuenta corral indicado y tenia una diferencia de 12 aves</t>
  </si>
  <si>
    <t>Semana 12</t>
  </si>
  <si>
    <t>89 descartes por tarsos cortos</t>
  </si>
  <si>
    <t>Se realiza grading en la caseta C</t>
  </si>
  <si>
    <t>Esta semana realizamos manejo en el resto de cepa 9</t>
  </si>
  <si>
    <t>Esta semana se realizara grading</t>
  </si>
  <si>
    <t>Semana 13</t>
  </si>
  <si>
    <t>Semana 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</si>
</sst>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0.0"/>
    <numFmt numFmtId="165" formatCode="0.0%"/>
    <numFmt numFmtId="166" formatCode="_-* #,##0.00\ [$€]_-;\-* #,##0.00\ [$€]_-;_-* &quot;-&quot;??\ [$€]_-;_-@_-"/>
  </numFmts>
  <fonts count="28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8"/>
        <bgColor indexed="64"/>
      </patternFill>
    </fill>
  </fills>
  <borders count="6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</borders>
  <cellStyleXfs count="491">
    <xf numFmtId="0" fontId="0" fillId="0" borderId="0"/>
    <xf numFmtId="166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6" fillId="0" borderId="0" applyFont="0" applyFill="0" applyBorder="0" applyAlignment="0" applyProtection="0"/>
  </cellStyleXfs>
  <cellXfs count="443">
    <xf numFmtId="0" fontId="0" fillId="0" borderId="0" xfId="0"/>
    <xf numFmtId="0" fontId="2" fillId="0" borderId="0" xfId="0" applyFont="1"/>
    <xf numFmtId="0" fontId="3" fillId="0" borderId="0" xfId="0" applyFont="1" applyBorder="1"/>
    <xf numFmtId="0" fontId="4" fillId="2" borderId="0" xfId="0" applyFont="1" applyFill="1" applyBorder="1" applyAlignment="1">
      <alignment horizontal="center"/>
    </xf>
    <xf numFmtId="0" fontId="0" fillId="0" borderId="0" xfId="0" applyBorder="1"/>
    <xf numFmtId="0" fontId="3" fillId="0" borderId="0" xfId="0" applyFont="1" applyBorder="1" applyAlignment="1">
      <alignment horizontal="center"/>
    </xf>
    <xf numFmtId="0" fontId="2" fillId="0" borderId="0" xfId="0" applyFont="1" applyBorder="1"/>
    <xf numFmtId="0" fontId="5" fillId="0" borderId="1" xfId="0" applyFont="1" applyBorder="1" applyAlignment="1">
      <alignment horizontal="center"/>
    </xf>
    <xf numFmtId="0" fontId="4" fillId="0" borderId="0" xfId="0" applyFont="1"/>
    <xf numFmtId="0" fontId="4" fillId="0" borderId="0" xfId="0" applyFont="1" applyBorder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0" fontId="4" fillId="0" borderId="6" xfId="3" applyNumberFormat="1" applyFont="1" applyBorder="1" applyAlignment="1">
      <alignment horizontal="center"/>
    </xf>
    <xf numFmtId="10" fontId="4" fillId="0" borderId="5" xfId="3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0" xfId="0" applyFont="1" applyBorder="1" applyAlignment="1">
      <alignment horizontal="center"/>
    </xf>
    <xf numFmtId="10" fontId="4" fillId="0" borderId="0" xfId="3" applyNumberFormat="1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10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10" fontId="2" fillId="0" borderId="6" xfId="3" applyNumberFormat="1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0" fontId="2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4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1" fillId="0" borderId="5" xfId="3" applyNumberFormat="1" applyFont="1" applyBorder="1" applyAlignment="1">
      <alignment horizontal="center"/>
    </xf>
    <xf numFmtId="4" fontId="7" fillId="0" borderId="5" xfId="3" applyNumberFormat="1" applyFont="1" applyBorder="1" applyAlignment="1">
      <alignment horizontal="center"/>
    </xf>
    <xf numFmtId="4" fontId="4" fillId="0" borderId="5" xfId="0" applyNumberFormat="1" applyFont="1" applyBorder="1" applyAlignment="1">
      <alignment horizontal="center"/>
    </xf>
    <xf numFmtId="1" fontId="4" fillId="0" borderId="5" xfId="3" applyNumberFormat="1" applyFont="1" applyBorder="1" applyAlignment="1">
      <alignment horizontal="center"/>
    </xf>
    <xf numFmtId="2" fontId="4" fillId="2" borderId="13" xfId="0" applyNumberFormat="1" applyFont="1" applyFill="1" applyBorder="1" applyAlignment="1">
      <alignment horizontal="center"/>
    </xf>
    <xf numFmtId="2" fontId="4" fillId="2" borderId="14" xfId="0" applyNumberFormat="1" applyFont="1" applyFill="1" applyBorder="1" applyAlignment="1">
      <alignment horizontal="center"/>
    </xf>
    <xf numFmtId="164" fontId="4" fillId="2" borderId="5" xfId="0" applyNumberFormat="1" applyFont="1" applyFill="1" applyBorder="1" applyAlignment="1">
      <alignment horizontal="center"/>
    </xf>
    <xf numFmtId="164" fontId="4" fillId="2" borderId="8" xfId="0" applyNumberFormat="1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2" fontId="4" fillId="2" borderId="5" xfId="0" applyNumberFormat="1" applyFont="1" applyFill="1" applyBorder="1" applyAlignment="1">
      <alignment horizontal="center"/>
    </xf>
    <xf numFmtId="10" fontId="4" fillId="2" borderId="5" xfId="0" applyNumberFormat="1" applyFont="1" applyFill="1" applyBorder="1" applyAlignment="1">
      <alignment horizontal="center"/>
    </xf>
    <xf numFmtId="10" fontId="4" fillId="2" borderId="8" xfId="0" applyNumberFormat="1" applyFont="1" applyFill="1" applyBorder="1" applyAlignment="1">
      <alignment horizontal="center"/>
    </xf>
    <xf numFmtId="10" fontId="4" fillId="2" borderId="9" xfId="3" applyNumberFormat="1" applyFont="1" applyFill="1" applyBorder="1" applyAlignment="1">
      <alignment horizontal="center"/>
    </xf>
    <xf numFmtId="2" fontId="4" fillId="2" borderId="8" xfId="0" applyNumberFormat="1" applyFont="1" applyFill="1" applyBorder="1" applyAlignment="1">
      <alignment horizontal="center"/>
    </xf>
    <xf numFmtId="10" fontId="2" fillId="2" borderId="6" xfId="3" applyNumberFormat="1" applyFont="1" applyFill="1" applyBorder="1" applyAlignment="1">
      <alignment horizontal="center"/>
    </xf>
    <xf numFmtId="10" fontId="2" fillId="2" borderId="7" xfId="3" applyNumberFormat="1" applyFont="1" applyFill="1" applyBorder="1" applyAlignment="1">
      <alignment horizontal="center"/>
    </xf>
    <xf numFmtId="10" fontId="4" fillId="2" borderId="6" xfId="3" applyNumberFormat="1" applyFont="1" applyFill="1" applyBorder="1" applyAlignment="1">
      <alignment horizontal="center"/>
    </xf>
    <xf numFmtId="10" fontId="4" fillId="2" borderId="7" xfId="3" applyNumberFormat="1" applyFont="1" applyFill="1" applyBorder="1" applyAlignment="1">
      <alignment horizontal="center"/>
    </xf>
    <xf numFmtId="2" fontId="4" fillId="0" borderId="0" xfId="0" applyNumberFormat="1" applyFont="1" applyBorder="1"/>
    <xf numFmtId="10" fontId="4" fillId="2" borderId="5" xfId="3" applyNumberFormat="1" applyFont="1" applyFill="1" applyBorder="1" applyAlignment="1">
      <alignment horizontal="center"/>
    </xf>
    <xf numFmtId="0" fontId="5" fillId="0" borderId="15" xfId="0" applyFont="1" applyBorder="1" applyAlignment="1">
      <alignment horizontal="center"/>
    </xf>
    <xf numFmtId="164" fontId="2" fillId="2" borderId="5" xfId="0" applyNumberFormat="1" applyFont="1" applyFill="1" applyBorder="1" applyAlignment="1">
      <alignment horizontal="center"/>
    </xf>
    <xf numFmtId="10" fontId="2" fillId="2" borderId="16" xfId="3" applyNumberFormat="1" applyFont="1" applyFill="1" applyBorder="1" applyAlignment="1">
      <alignment horizontal="center"/>
    </xf>
    <xf numFmtId="1" fontId="12" fillId="0" borderId="0" xfId="0" applyNumberFormat="1" applyFont="1" applyBorder="1"/>
    <xf numFmtId="3" fontId="4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2" fontId="4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17" xfId="0" applyFont="1" applyBorder="1" applyAlignment="1">
      <alignment horizontal="center"/>
    </xf>
    <xf numFmtId="1" fontId="3" fillId="0" borderId="0" xfId="0" applyNumberFormat="1" applyFont="1" applyBorder="1"/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10" fontId="4" fillId="0" borderId="2" xfId="0" applyNumberFormat="1" applyFont="1" applyBorder="1" applyAlignment="1">
      <alignment horizontal="center"/>
    </xf>
    <xf numFmtId="10" fontId="2" fillId="0" borderId="4" xfId="3" applyNumberFormat="1" applyFont="1" applyBorder="1" applyAlignment="1">
      <alignment horizontal="center"/>
    </xf>
    <xf numFmtId="10" fontId="2" fillId="0" borderId="19" xfId="3" applyNumberFormat="1" applyFont="1" applyBorder="1" applyAlignment="1">
      <alignment horizontal="center"/>
    </xf>
    <xf numFmtId="0" fontId="10" fillId="0" borderId="0" xfId="0" applyFont="1" applyBorder="1" applyAlignment="1"/>
    <xf numFmtId="4" fontId="0" fillId="0" borderId="8" xfId="0" applyNumberFormat="1" applyBorder="1" applyAlignment="1">
      <alignment horizontal="center"/>
    </xf>
    <xf numFmtId="10" fontId="1" fillId="0" borderId="8" xfId="3" applyNumberFormat="1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2" fontId="4" fillId="2" borderId="17" xfId="0" applyNumberFormat="1" applyFont="1" applyFill="1" applyBorder="1" applyAlignment="1">
      <alignment horizontal="center"/>
    </xf>
    <xf numFmtId="10" fontId="2" fillId="2" borderId="19" xfId="3" applyNumberFormat="1" applyFont="1" applyFill="1" applyBorder="1" applyAlignment="1">
      <alignment horizontal="center"/>
    </xf>
    <xf numFmtId="10" fontId="4" fillId="2" borderId="17" xfId="3" applyNumberFormat="1" applyFont="1" applyFill="1" applyBorder="1" applyAlignment="1">
      <alignment horizontal="center"/>
    </xf>
    <xf numFmtId="9" fontId="2" fillId="2" borderId="6" xfId="3" applyNumberFormat="1" applyFont="1" applyFill="1" applyBorder="1" applyAlignment="1">
      <alignment horizontal="center"/>
    </xf>
    <xf numFmtId="9" fontId="4" fillId="2" borderId="6" xfId="3" applyNumberFormat="1" applyFont="1" applyFill="1" applyBorder="1" applyAlignment="1">
      <alignment horizontal="center"/>
    </xf>
    <xf numFmtId="9" fontId="2" fillId="2" borderId="19" xfId="3" applyNumberFormat="1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10" fontId="4" fillId="0" borderId="8" xfId="0" applyNumberFormat="1" applyFont="1" applyBorder="1" applyAlignment="1">
      <alignment horizontal="center" vertical="center"/>
    </xf>
    <xf numFmtId="10" fontId="4" fillId="0" borderId="8" xfId="3" applyNumberFormat="1" applyFont="1" applyBorder="1" applyAlignment="1">
      <alignment horizontal="center" vertical="center"/>
    </xf>
    <xf numFmtId="2" fontId="4" fillId="0" borderId="3" xfId="3" applyNumberFormat="1" applyFont="1" applyBorder="1" applyAlignment="1">
      <alignment horizontal="center" vertical="center"/>
    </xf>
    <xf numFmtId="2" fontId="4" fillId="0" borderId="14" xfId="3" applyNumberFormat="1" applyFont="1" applyBorder="1" applyAlignment="1">
      <alignment horizontal="center" vertical="center"/>
    </xf>
    <xf numFmtId="2" fontId="4" fillId="0" borderId="13" xfId="3" applyNumberFormat="1" applyFont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 vertical="center"/>
    </xf>
    <xf numFmtId="10" fontId="2" fillId="0" borderId="4" xfId="3" applyNumberFormat="1" applyFont="1" applyBorder="1" applyAlignment="1">
      <alignment horizontal="center" vertical="center"/>
    </xf>
    <xf numFmtId="10" fontId="2" fillId="0" borderId="7" xfId="3" applyNumberFormat="1" applyFont="1" applyBorder="1" applyAlignment="1">
      <alignment horizontal="center" vertical="center"/>
    </xf>
    <xf numFmtId="10" fontId="2" fillId="0" borderId="6" xfId="3" applyNumberFormat="1" applyFont="1" applyBorder="1" applyAlignment="1">
      <alignment horizontal="center" vertical="center"/>
    </xf>
    <xf numFmtId="10" fontId="4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5" fontId="0" fillId="0" borderId="17" xfId="3" applyNumberFormat="1" applyFont="1" applyBorder="1" applyAlignment="1">
      <alignment horizontal="center" vertical="center"/>
    </xf>
    <xf numFmtId="165" fontId="0" fillId="0" borderId="19" xfId="3" applyNumberFormat="1" applyFont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/>
    </xf>
    <xf numFmtId="0" fontId="5" fillId="2" borderId="29" xfId="0" applyFont="1" applyFill="1" applyBorder="1" applyAlignment="1">
      <alignment horizontal="center"/>
    </xf>
    <xf numFmtId="0" fontId="5" fillId="2" borderId="32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1" fontId="3" fillId="2" borderId="10" xfId="0" applyNumberFormat="1" applyFont="1" applyFill="1" applyBorder="1" applyAlignment="1">
      <alignment horizontal="center"/>
    </xf>
    <xf numFmtId="1" fontId="3" fillId="2" borderId="34" xfId="0" applyNumberFormat="1" applyFont="1" applyFill="1" applyBorder="1" applyAlignment="1">
      <alignment horizontal="center"/>
    </xf>
    <xf numFmtId="0" fontId="10" fillId="0" borderId="35" xfId="0" applyFont="1" applyBorder="1" applyAlignment="1"/>
    <xf numFmtId="1" fontId="13" fillId="0" borderId="1" xfId="0" applyNumberFormat="1" applyFont="1" applyFill="1" applyBorder="1" applyAlignment="1">
      <alignment horizontal="center"/>
    </xf>
    <xf numFmtId="1" fontId="13" fillId="0" borderId="10" xfId="0" applyNumberFormat="1" applyFont="1" applyFill="1" applyBorder="1" applyAlignment="1">
      <alignment horizontal="center"/>
    </xf>
    <xf numFmtId="1" fontId="13" fillId="0" borderId="28" xfId="0" applyNumberFormat="1" applyFont="1" applyFill="1" applyBorder="1" applyAlignment="1">
      <alignment horizontal="center"/>
    </xf>
    <xf numFmtId="0" fontId="5" fillId="0" borderId="29" xfId="0" applyFont="1" applyBorder="1" applyAlignment="1">
      <alignment horizontal="center"/>
    </xf>
    <xf numFmtId="1" fontId="13" fillId="0" borderId="36" xfId="0" applyNumberFormat="1" applyFont="1" applyFill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1" fontId="3" fillId="2" borderId="38" xfId="0" applyNumberFormat="1" applyFont="1" applyFill="1" applyBorder="1" applyAlignment="1">
      <alignment horizontal="center"/>
    </xf>
    <xf numFmtId="1" fontId="3" fillId="2" borderId="39" xfId="0" applyNumberFormat="1" applyFont="1" applyFill="1" applyBorder="1" applyAlignment="1">
      <alignment horizontal="center"/>
    </xf>
    <xf numFmtId="1" fontId="3" fillId="2" borderId="36" xfId="0" applyNumberFormat="1" applyFont="1" applyFill="1" applyBorder="1" applyAlignment="1">
      <alignment horizontal="center"/>
    </xf>
    <xf numFmtId="1" fontId="3" fillId="2" borderId="24" xfId="0" applyNumberFormat="1" applyFont="1" applyFill="1" applyBorder="1" applyAlignment="1">
      <alignment horizontal="center"/>
    </xf>
    <xf numFmtId="1" fontId="3" fillId="2" borderId="35" xfId="0" applyNumberFormat="1" applyFont="1" applyFill="1" applyBorder="1" applyAlignment="1">
      <alignment horizontal="center"/>
    </xf>
    <xf numFmtId="2" fontId="4" fillId="0" borderId="5" xfId="3" applyNumberFormat="1" applyFont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2" fontId="4" fillId="0" borderId="2" xfId="3" applyNumberFormat="1" applyFont="1" applyBorder="1" applyAlignment="1">
      <alignment horizontal="center"/>
    </xf>
    <xf numFmtId="0" fontId="5" fillId="2" borderId="41" xfId="0" applyFont="1" applyFill="1" applyBorder="1" applyAlignment="1">
      <alignment horizontal="center"/>
    </xf>
    <xf numFmtId="1" fontId="3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1" fillId="0" borderId="17" xfId="3" applyNumberFormat="1" applyFont="1" applyBorder="1" applyAlignment="1">
      <alignment horizontal="center"/>
    </xf>
    <xf numFmtId="10" fontId="4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5" fontId="0" fillId="0" borderId="20" xfId="3" applyNumberFormat="1" applyFont="1" applyBorder="1" applyAlignment="1">
      <alignment horizontal="center" vertical="center"/>
    </xf>
    <xf numFmtId="0" fontId="3" fillId="0" borderId="40" xfId="0" applyFont="1" applyBorder="1" applyAlignment="1">
      <alignment horizontal="center"/>
    </xf>
    <xf numFmtId="2" fontId="2" fillId="0" borderId="17" xfId="0" applyNumberFormat="1" applyFont="1" applyBorder="1" applyAlignment="1">
      <alignment horizontal="center"/>
    </xf>
    <xf numFmtId="2" fontId="2" fillId="2" borderId="17" xfId="0" applyNumberFormat="1" applyFont="1" applyFill="1" applyBorder="1" applyAlignment="1">
      <alignment horizontal="center"/>
    </xf>
    <xf numFmtId="10" fontId="4" fillId="2" borderId="17" xfId="0" applyNumberFormat="1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2" fontId="4" fillId="0" borderId="20" xfId="0" applyNumberFormat="1" applyFont="1" applyBorder="1" applyAlignment="1">
      <alignment horizontal="center"/>
    </xf>
    <xf numFmtId="10" fontId="4" fillId="0" borderId="20" xfId="0" applyNumberFormat="1" applyFont="1" applyBorder="1" applyAlignment="1">
      <alignment horizontal="center"/>
    </xf>
    <xf numFmtId="10" fontId="2" fillId="0" borderId="43" xfId="3" applyNumberFormat="1" applyFont="1" applyBorder="1" applyAlignment="1">
      <alignment horizontal="center"/>
    </xf>
    <xf numFmtId="1" fontId="3" fillId="2" borderId="26" xfId="0" applyNumberFormat="1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10" fontId="4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2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5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5" fillId="2" borderId="45" xfId="0" applyFont="1" applyFill="1" applyBorder="1" applyAlignment="1">
      <alignment horizontal="center"/>
    </xf>
    <xf numFmtId="0" fontId="4" fillId="0" borderId="46" xfId="0" applyFont="1" applyBorder="1" applyAlignment="1">
      <alignment horizontal="center"/>
    </xf>
    <xf numFmtId="2" fontId="4" fillId="0" borderId="46" xfId="0" applyNumberFormat="1" applyFont="1" applyBorder="1" applyAlignment="1">
      <alignment horizontal="center"/>
    </xf>
    <xf numFmtId="164" fontId="4" fillId="2" borderId="46" xfId="0" applyNumberFormat="1" applyFont="1" applyFill="1" applyBorder="1" applyAlignment="1">
      <alignment horizontal="center"/>
    </xf>
    <xf numFmtId="10" fontId="4" fillId="2" borderId="46" xfId="0" applyNumberFormat="1" applyFont="1" applyFill="1" applyBorder="1" applyAlignment="1">
      <alignment horizontal="center"/>
    </xf>
    <xf numFmtId="2" fontId="4" fillId="2" borderId="46" xfId="0" applyNumberFormat="1" applyFont="1" applyFill="1" applyBorder="1" applyAlignment="1">
      <alignment horizontal="center"/>
    </xf>
    <xf numFmtId="2" fontId="4" fillId="2" borderId="47" xfId="0" applyNumberFormat="1" applyFont="1" applyFill="1" applyBorder="1" applyAlignment="1">
      <alignment horizontal="center"/>
    </xf>
    <xf numFmtId="10" fontId="4" fillId="2" borderId="48" xfId="3" applyNumberFormat="1" applyFont="1" applyFill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1" fontId="13" fillId="0" borderId="49" xfId="0" applyNumberFormat="1" applyFont="1" applyFill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1" fillId="0" borderId="0" xfId="0" applyFont="1"/>
    <xf numFmtId="1" fontId="0" fillId="0" borderId="0" xfId="0" applyNumberFormat="1"/>
    <xf numFmtId="2" fontId="0" fillId="3" borderId="0" xfId="0" applyNumberFormat="1" applyFill="1"/>
    <xf numFmtId="0" fontId="0" fillId="0" borderId="0" xfId="0" applyFill="1"/>
    <xf numFmtId="0" fontId="0" fillId="0" borderId="0" xfId="0" applyAlignment="1"/>
    <xf numFmtId="0" fontId="1" fillId="0" borderId="0" xfId="0" applyFont="1" applyAlignment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1" fillId="0" borderId="0" xfId="0" applyNumberFormat="1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/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1" fillId="0" borderId="0" xfId="0" applyFont="1" applyAlignment="1">
      <alignment vertical="center"/>
    </xf>
    <xf numFmtId="1" fontId="0" fillId="0" borderId="0" xfId="3" applyNumberFormat="1" applyFont="1" applyAlignment="1"/>
    <xf numFmtId="1" fontId="0" fillId="0" borderId="0" xfId="0" applyNumberFormat="1" applyAlignment="1"/>
    <xf numFmtId="0" fontId="0" fillId="3" borderId="0" xfId="0" applyFill="1" applyAlignment="1"/>
    <xf numFmtId="2" fontId="0" fillId="0" borderId="0" xfId="0" applyNumberFormat="1" applyAlignment="1"/>
    <xf numFmtId="0" fontId="0" fillId="0" borderId="0" xfId="0" applyFill="1" applyAlignment="1"/>
    <xf numFmtId="2" fontId="0" fillId="0" borderId="0" xfId="3" applyNumberFormat="1" applyFont="1" applyAlignment="1"/>
    <xf numFmtId="0" fontId="14" fillId="0" borderId="5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4" fillId="0" borderId="53" xfId="0" applyFont="1" applyFill="1" applyBorder="1" applyAlignment="1">
      <alignment horizontal="center" vertical="center"/>
    </xf>
    <xf numFmtId="0" fontId="14" fillId="0" borderId="2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56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9" borderId="5" xfId="0" applyFont="1" applyFill="1" applyBorder="1" applyAlignment="1">
      <alignment horizontal="center" vertical="center"/>
    </xf>
    <xf numFmtId="0" fontId="14" fillId="5" borderId="5" xfId="0" applyFont="1" applyFill="1" applyBorder="1" applyAlignment="1">
      <alignment horizontal="center" vertical="center"/>
    </xf>
    <xf numFmtId="2" fontId="12" fillId="0" borderId="2" xfId="10" applyNumberFormat="1" applyFont="1" applyFill="1" applyBorder="1" applyAlignment="1">
      <alignment horizontal="center" vertical="center"/>
    </xf>
    <xf numFmtId="2" fontId="12" fillId="0" borderId="5" xfId="10" applyNumberFormat="1" applyFont="1" applyFill="1" applyBorder="1" applyAlignment="1">
      <alignment horizontal="center" vertical="center"/>
    </xf>
    <xf numFmtId="2" fontId="12" fillId="0" borderId="17" xfId="10" applyNumberFormat="1" applyFont="1" applyFill="1" applyBorder="1" applyAlignment="1">
      <alignment horizontal="center" vertical="center"/>
    </xf>
    <xf numFmtId="2" fontId="1" fillId="3" borderId="2" xfId="10" applyNumberFormat="1" applyFont="1" applyFill="1" applyBorder="1" applyAlignment="1">
      <alignment horizontal="center" vertical="center"/>
    </xf>
    <xf numFmtId="2" fontId="1" fillId="3" borderId="5" xfId="10" applyNumberFormat="1" applyFont="1" applyFill="1" applyBorder="1" applyAlignment="1">
      <alignment horizontal="center" vertical="center"/>
    </xf>
    <xf numFmtId="2" fontId="1" fillId="3" borderId="17" xfId="10" applyNumberFormat="1" applyFont="1" applyFill="1" applyBorder="1" applyAlignment="1">
      <alignment horizontal="center" vertical="center"/>
    </xf>
    <xf numFmtId="2" fontId="1" fillId="3" borderId="50" xfId="0" applyNumberFormat="1" applyFont="1" applyFill="1" applyBorder="1" applyAlignment="1">
      <alignment horizontal="center" vertical="center"/>
    </xf>
    <xf numFmtId="2" fontId="1" fillId="0" borderId="2" xfId="10" applyNumberFormat="1" applyFont="1" applyFill="1" applyBorder="1" applyAlignment="1">
      <alignment horizontal="center" vertical="center"/>
    </xf>
    <xf numFmtId="2" fontId="1" fillId="0" borderId="5" xfId="10" applyNumberFormat="1" applyFont="1" applyFill="1" applyBorder="1" applyAlignment="1">
      <alignment horizontal="center" vertical="center"/>
    </xf>
    <xf numFmtId="2" fontId="1" fillId="0" borderId="17" xfId="10" applyNumberFormat="1" applyFont="1" applyFill="1" applyBorder="1" applyAlignment="1">
      <alignment horizontal="center" vertical="center"/>
    </xf>
    <xf numFmtId="10" fontId="1" fillId="0" borderId="2" xfId="3" applyNumberFormat="1" applyFont="1" applyFill="1" applyBorder="1" applyAlignment="1">
      <alignment horizontal="center" vertical="center"/>
    </xf>
    <xf numFmtId="10" fontId="1" fillId="0" borderId="5" xfId="3" applyNumberFormat="1" applyFont="1" applyFill="1" applyBorder="1" applyAlignment="1">
      <alignment horizontal="center" vertical="center"/>
    </xf>
    <xf numFmtId="10" fontId="1" fillId="0" borderId="17" xfId="3" applyNumberFormat="1" applyFont="1" applyFill="1" applyBorder="1" applyAlignment="1">
      <alignment horizontal="center" vertical="center"/>
    </xf>
    <xf numFmtId="2" fontId="1" fillId="3" borderId="2" xfId="3" applyNumberFormat="1" applyFont="1" applyFill="1" applyBorder="1" applyAlignment="1">
      <alignment horizontal="center" vertical="center"/>
    </xf>
    <xf numFmtId="2" fontId="1" fillId="3" borderId="5" xfId="3" applyNumberFormat="1" applyFont="1" applyFill="1" applyBorder="1" applyAlignment="1">
      <alignment horizontal="center" vertical="center"/>
    </xf>
    <xf numFmtId="2" fontId="1" fillId="3" borderId="17" xfId="3" applyNumberFormat="1" applyFont="1" applyFill="1" applyBorder="1" applyAlignment="1">
      <alignment horizontal="center" vertical="center"/>
    </xf>
    <xf numFmtId="2" fontId="1" fillId="3" borderId="50" xfId="3" applyNumberFormat="1" applyFont="1" applyFill="1" applyBorder="1" applyAlignment="1">
      <alignment horizontal="center" vertical="center"/>
    </xf>
    <xf numFmtId="2" fontId="1" fillId="0" borderId="3" xfId="0" applyNumberFormat="1" applyFont="1" applyFill="1" applyBorder="1" applyAlignment="1">
      <alignment horizontal="center" vertical="center"/>
    </xf>
    <xf numFmtId="2" fontId="1" fillId="0" borderId="13" xfId="0" applyNumberFormat="1" applyFont="1" applyFill="1" applyBorder="1" applyAlignment="1">
      <alignment horizontal="center" vertical="center"/>
    </xf>
    <xf numFmtId="2" fontId="1" fillId="0" borderId="54" xfId="0" applyNumberFormat="1" applyFont="1" applyFill="1" applyBorder="1" applyAlignment="1">
      <alignment horizontal="center" vertical="center"/>
    </xf>
    <xf numFmtId="2" fontId="1" fillId="0" borderId="51" xfId="0" applyNumberFormat="1" applyFont="1" applyFill="1" applyBorder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2" xfId="0" applyNumberFormat="1" applyFont="1" applyFill="1" applyBorder="1" applyAlignment="1">
      <alignment horizontal="center" vertical="center"/>
    </xf>
    <xf numFmtId="1" fontId="1" fillId="0" borderId="40" xfId="0" applyNumberFormat="1" applyFont="1" applyFill="1" applyBorder="1" applyAlignment="1">
      <alignment horizontal="center" vertical="center"/>
    </xf>
    <xf numFmtId="1" fontId="1" fillId="0" borderId="53" xfId="0" applyNumberFormat="1" applyFont="1" applyFill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10" fontId="1" fillId="0" borderId="0" xfId="3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27" fillId="0" borderId="50" xfId="0" applyFont="1" applyFill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6" fillId="0" borderId="53" xfId="0" applyFont="1" applyFill="1" applyBorder="1" applyAlignment="1">
      <alignment vertical="center"/>
    </xf>
    <xf numFmtId="0" fontId="16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2" fontId="12" fillId="0" borderId="50" xfId="10" applyNumberFormat="1" applyFont="1" applyFill="1" applyBorder="1" applyAlignment="1">
      <alignment horizontal="center" vertical="center"/>
    </xf>
    <xf numFmtId="2" fontId="12" fillId="0" borderId="0" xfId="10" applyNumberFormat="1" applyFont="1" applyFill="1" applyBorder="1" applyAlignment="1">
      <alignment horizontal="center" vertical="center"/>
    </xf>
    <xf numFmtId="0" fontId="14" fillId="3" borderId="50" xfId="0" applyFont="1" applyFill="1" applyBorder="1" applyAlignment="1">
      <alignment horizontal="center" vertical="center"/>
    </xf>
    <xf numFmtId="2" fontId="1" fillId="3" borderId="8" xfId="10" applyNumberFormat="1" applyFont="1" applyFill="1" applyBorder="1" applyAlignment="1">
      <alignment horizontal="center" vertical="center"/>
    </xf>
    <xf numFmtId="2" fontId="1" fillId="3" borderId="50" xfId="10" applyNumberFormat="1" applyFont="1" applyFill="1" applyBorder="1" applyAlignment="1">
      <alignment horizontal="center" vertical="center"/>
    </xf>
    <xf numFmtId="2" fontId="1" fillId="0" borderId="0" xfId="10" applyNumberFormat="1" applyFont="1" applyFill="1" applyBorder="1" applyAlignment="1">
      <alignment horizontal="center" vertical="center"/>
    </xf>
    <xf numFmtId="2" fontId="1" fillId="0" borderId="8" xfId="10" applyNumberFormat="1" applyFont="1" applyFill="1" applyBorder="1" applyAlignment="1">
      <alignment horizontal="center" vertical="center"/>
    </xf>
    <xf numFmtId="2" fontId="19" fillId="0" borderId="50" xfId="10" applyNumberFormat="1" applyFont="1" applyFill="1" applyBorder="1" applyAlignment="1">
      <alignment horizontal="center" vertical="center"/>
    </xf>
    <xf numFmtId="2" fontId="19" fillId="0" borderId="0" xfId="10" applyNumberFormat="1" applyFont="1" applyFill="1" applyBorder="1" applyAlignment="1">
      <alignment horizontal="center" vertical="center"/>
    </xf>
    <xf numFmtId="10" fontId="1" fillId="0" borderId="8" xfId="3" applyNumberFormat="1" applyFont="1" applyFill="1" applyBorder="1" applyAlignment="1">
      <alignment horizontal="center" vertical="center"/>
    </xf>
    <xf numFmtId="10" fontId="1" fillId="0" borderId="50" xfId="3" applyNumberFormat="1" applyFont="1" applyFill="1" applyBorder="1" applyAlignment="1">
      <alignment horizontal="center" vertical="center"/>
    </xf>
    <xf numFmtId="10" fontId="1" fillId="0" borderId="0" xfId="3" applyNumberFormat="1" applyFont="1" applyFill="1" applyBorder="1" applyAlignment="1">
      <alignment horizontal="center" vertical="center"/>
    </xf>
    <xf numFmtId="0" fontId="1" fillId="6" borderId="0" xfId="0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2" fontId="1" fillId="0" borderId="52" xfId="0" applyNumberFormat="1" applyFon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14" fillId="0" borderId="55" xfId="0" applyFont="1" applyFill="1" applyBorder="1" applyAlignment="1">
      <alignment horizontal="center" vertical="center"/>
    </xf>
    <xf numFmtId="1" fontId="1" fillId="0" borderId="0" xfId="0" applyNumberFormat="1" applyFont="1" applyFill="1" applyBorder="1" applyAlignment="1">
      <alignment horizontal="center" vertical="center"/>
    </xf>
    <xf numFmtId="1" fontId="1" fillId="6" borderId="0" xfId="0" applyNumberFormat="1" applyFont="1" applyFill="1" applyBorder="1" applyAlignment="1">
      <alignment horizontal="center" vertical="center"/>
    </xf>
    <xf numFmtId="0" fontId="14" fillId="0" borderId="32" xfId="0" applyFont="1" applyFill="1" applyBorder="1" applyAlignment="1">
      <alignment horizontal="center" vertical="center"/>
    </xf>
    <xf numFmtId="0" fontId="1" fillId="7" borderId="35" xfId="0" applyFont="1" applyFill="1" applyBorder="1" applyAlignment="1">
      <alignment horizontal="center" vertical="center"/>
    </xf>
    <xf numFmtId="0" fontId="1" fillId="7" borderId="34" xfId="0" applyFont="1" applyFill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4" fillId="0" borderId="21" xfId="0" applyFont="1" applyFill="1" applyBorder="1" applyAlignment="1">
      <alignment horizontal="center" vertical="center"/>
    </xf>
    <xf numFmtId="2" fontId="12" fillId="0" borderId="2" xfId="0" applyNumberFormat="1" applyFont="1" applyFill="1" applyBorder="1" applyAlignment="1">
      <alignment horizontal="center" vertical="center"/>
    </xf>
    <xf numFmtId="2" fontId="12" fillId="0" borderId="5" xfId="0" applyNumberFormat="1" applyFont="1" applyFill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50" xfId="0" applyFont="1" applyBorder="1" applyAlignment="1">
      <alignment horizontal="center" vertical="center"/>
    </xf>
    <xf numFmtId="2" fontId="1" fillId="3" borderId="2" xfId="0" applyNumberFormat="1" applyFont="1" applyFill="1" applyBorder="1" applyAlignment="1">
      <alignment horizontal="center" vertical="center"/>
    </xf>
    <xf numFmtId="2" fontId="1" fillId="3" borderId="5" xfId="0" applyNumberFormat="1" applyFont="1" applyFill="1" applyBorder="1" applyAlignment="1">
      <alignment horizontal="center" vertical="center"/>
    </xf>
    <xf numFmtId="164" fontId="1" fillId="0" borderId="2" xfId="0" applyNumberFormat="1" applyFont="1" applyFill="1" applyBorder="1" applyAlignment="1">
      <alignment horizontal="center" vertical="center"/>
    </xf>
    <xf numFmtId="164" fontId="1" fillId="0" borderId="5" xfId="0" applyNumberFormat="1" applyFont="1" applyFill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2" fontId="1" fillId="0" borderId="50" xfId="0" applyNumberFormat="1" applyFont="1" applyBorder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0" fontId="1" fillId="0" borderId="50" xfId="0" applyNumberFormat="1" applyFont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1" fontId="1" fillId="0" borderId="53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0" fontId="1" fillId="0" borderId="0" xfId="3" applyNumberFormat="1" applyFont="1" applyAlignment="1">
      <alignment horizontal="center" vertical="center"/>
    </xf>
    <xf numFmtId="0" fontId="14" fillId="10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5" borderId="17" xfId="0" applyFont="1" applyFill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0" fontId="1" fillId="7" borderId="57" xfId="0" applyFont="1" applyFill="1" applyBorder="1" applyAlignment="1">
      <alignment horizontal="center" vertical="center"/>
    </xf>
    <xf numFmtId="0" fontId="1" fillId="0" borderId="58" xfId="0" applyFont="1" applyBorder="1" applyAlignment="1">
      <alignment horizontal="center" vertical="center"/>
    </xf>
    <xf numFmtId="0" fontId="14" fillId="0" borderId="58" xfId="0" applyFont="1" applyFill="1" applyBorder="1" applyAlignment="1">
      <alignment horizontal="center" vertical="center"/>
    </xf>
    <xf numFmtId="2" fontId="12" fillId="0" borderId="58" xfId="0" applyNumberFormat="1" applyFont="1" applyFill="1" applyBorder="1" applyAlignment="1">
      <alignment horizontal="center" vertical="center"/>
    </xf>
    <xf numFmtId="2" fontId="1" fillId="3" borderId="58" xfId="0" applyNumberFormat="1" applyFont="1" applyFill="1" applyBorder="1" applyAlignment="1">
      <alignment horizontal="center" vertical="center"/>
    </xf>
    <xf numFmtId="2" fontId="1" fillId="0" borderId="58" xfId="0" applyNumberFormat="1" applyFont="1" applyFill="1" applyBorder="1" applyAlignment="1">
      <alignment horizontal="center" vertical="center"/>
    </xf>
    <xf numFmtId="10" fontId="1" fillId="0" borderId="58" xfId="0" applyNumberFormat="1" applyFont="1" applyFill="1" applyBorder="1" applyAlignment="1">
      <alignment horizontal="center" vertical="center"/>
    </xf>
    <xf numFmtId="2" fontId="1" fillId="3" borderId="58" xfId="3" applyNumberFormat="1" applyFont="1" applyFill="1" applyBorder="1" applyAlignment="1">
      <alignment horizontal="center" vertical="center"/>
    </xf>
    <xf numFmtId="2" fontId="1" fillId="0" borderId="59" xfId="0" applyNumberFormat="1" applyFont="1" applyFill="1" applyBorder="1" applyAlignment="1">
      <alignment horizontal="center" vertical="center"/>
    </xf>
    <xf numFmtId="1" fontId="1" fillId="0" borderId="57" xfId="0" applyNumberFormat="1" applyFont="1" applyFill="1" applyBorder="1" applyAlignment="1">
      <alignment horizontal="center" vertical="center"/>
    </xf>
    <xf numFmtId="0" fontId="1" fillId="0" borderId="60" xfId="0" applyFont="1" applyBorder="1" applyAlignment="1">
      <alignment horizontal="center" vertical="center"/>
    </xf>
    <xf numFmtId="0" fontId="14" fillId="0" borderId="51" xfId="0" applyFont="1" applyFill="1" applyBorder="1" applyAlignment="1">
      <alignment horizontal="center" vertical="center"/>
    </xf>
    <xf numFmtId="0" fontId="14" fillId="0" borderId="24" xfId="0" applyFont="1" applyFill="1" applyBorder="1" applyAlignment="1">
      <alignment horizontal="center" vertical="center"/>
    </xf>
    <xf numFmtId="0" fontId="14" fillId="11" borderId="17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2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8" borderId="0" xfId="0" applyFont="1" applyFill="1" applyAlignment="1">
      <alignment horizontal="left" vertical="center"/>
    </xf>
    <xf numFmtId="0" fontId="14" fillId="11" borderId="5" xfId="0" applyFont="1" applyFill="1" applyBorder="1" applyAlignment="1">
      <alignment horizontal="center" vertical="center"/>
    </xf>
    <xf numFmtId="0" fontId="14" fillId="13" borderId="5" xfId="0" applyFont="1" applyFill="1" applyBorder="1" applyAlignment="1">
      <alignment horizontal="center" vertical="center"/>
    </xf>
    <xf numFmtId="2" fontId="1" fillId="14" borderId="5" xfId="3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1" fillId="15" borderId="0" xfId="0" applyFont="1" applyFill="1" applyAlignment="1">
      <alignment horizontal="left" vertical="center"/>
    </xf>
    <xf numFmtId="0" fontId="1" fillId="16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0" borderId="23" xfId="0" applyFont="1" applyFill="1" applyBorder="1" applyAlignment="1">
      <alignment horizontal="center" vertical="center"/>
    </xf>
    <xf numFmtId="0" fontId="14" fillId="0" borderId="61" xfId="0" applyFont="1" applyFill="1" applyBorder="1" applyAlignment="1">
      <alignment horizontal="center" vertical="center"/>
    </xf>
    <xf numFmtId="0" fontId="14" fillId="0" borderId="45" xfId="0" applyFont="1" applyFill="1" applyBorder="1" applyAlignment="1">
      <alignment horizontal="center" vertical="center"/>
    </xf>
    <xf numFmtId="1" fontId="1" fillId="0" borderId="41" xfId="0" applyNumberFormat="1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43" xfId="0" applyFont="1" applyFill="1" applyBorder="1" applyAlignment="1">
      <alignment horizontal="center" vertical="center"/>
    </xf>
    <xf numFmtId="0" fontId="14" fillId="17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9" fillId="3" borderId="2" xfId="0" applyFont="1" applyFill="1" applyBorder="1" applyAlignment="1">
      <alignment horizontal="center" vertical="center"/>
    </xf>
    <xf numFmtId="0" fontId="19" fillId="10" borderId="5" xfId="0" applyFont="1" applyFill="1" applyBorder="1" applyAlignment="1">
      <alignment horizontal="center" vertical="center"/>
    </xf>
    <xf numFmtId="0" fontId="19" fillId="9" borderId="5" xfId="0" applyFont="1" applyFill="1" applyBorder="1" applyAlignment="1">
      <alignment horizontal="center" vertical="center"/>
    </xf>
    <xf numFmtId="0" fontId="19" fillId="8" borderId="5" xfId="0" applyFont="1" applyFill="1" applyBorder="1" applyAlignment="1">
      <alignment horizontal="center" vertical="center"/>
    </xf>
    <xf numFmtId="0" fontId="19" fillId="5" borderId="5" xfId="0" applyFont="1" applyFill="1" applyBorder="1" applyAlignment="1">
      <alignment horizontal="center" vertical="center"/>
    </xf>
    <xf numFmtId="0" fontId="19" fillId="13" borderId="5" xfId="0" applyFont="1" applyFill="1" applyBorder="1" applyAlignment="1">
      <alignment horizontal="center" vertical="center"/>
    </xf>
    <xf numFmtId="0" fontId="19" fillId="17" borderId="5" xfId="0" applyFont="1" applyFill="1" applyBorder="1" applyAlignment="1">
      <alignment horizontal="center" vertical="center"/>
    </xf>
    <xf numFmtId="0" fontId="19" fillId="11" borderId="17" xfId="0" applyFont="1" applyFill="1" applyBorder="1" applyAlignment="1">
      <alignment horizontal="center" vertical="center"/>
    </xf>
    <xf numFmtId="0" fontId="19" fillId="0" borderId="58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Border="1" applyAlignment="1">
      <alignment horizontal="center" vertical="center"/>
    </xf>
    <xf numFmtId="0" fontId="1" fillId="0" borderId="62" xfId="0" applyFont="1" applyBorder="1" applyAlignment="1">
      <alignment horizontal="center" vertical="center"/>
    </xf>
    <xf numFmtId="2" fontId="12" fillId="0" borderId="20" xfId="10" applyNumberFormat="1" applyFont="1" applyFill="1" applyBorder="1" applyAlignment="1">
      <alignment horizontal="center" vertical="center"/>
    </xf>
    <xf numFmtId="2" fontId="1" fillId="3" borderId="20" xfId="10" applyNumberFormat="1" applyFont="1" applyFill="1" applyBorder="1" applyAlignment="1">
      <alignment horizontal="center" vertical="center"/>
    </xf>
    <xf numFmtId="2" fontId="1" fillId="0" borderId="20" xfId="10" applyNumberFormat="1" applyFont="1" applyFill="1" applyBorder="1" applyAlignment="1">
      <alignment horizontal="center" vertical="center"/>
    </xf>
    <xf numFmtId="10" fontId="1" fillId="0" borderId="20" xfId="3" applyNumberFormat="1" applyFont="1" applyFill="1" applyBorder="1" applyAlignment="1">
      <alignment horizontal="center" vertical="center"/>
    </xf>
    <xf numFmtId="2" fontId="1" fillId="3" borderId="20" xfId="3" applyNumberFormat="1" applyFont="1" applyFill="1" applyBorder="1" applyAlignment="1">
      <alignment horizontal="center" vertical="center"/>
    </xf>
    <xf numFmtId="2" fontId="1" fillId="0" borderId="63" xfId="0" applyNumberFormat="1" applyFont="1" applyFill="1" applyBorder="1" applyAlignment="1">
      <alignment horizontal="center" vertical="center"/>
    </xf>
    <xf numFmtId="0" fontId="1" fillId="0" borderId="64" xfId="0" applyFont="1" applyBorder="1" applyAlignment="1">
      <alignment horizontal="center" vertical="center"/>
    </xf>
    <xf numFmtId="2" fontId="12" fillId="0" borderId="8" xfId="10" applyNumberFormat="1" applyFont="1" applyFill="1" applyBorder="1" applyAlignment="1">
      <alignment horizontal="center" vertical="center"/>
    </xf>
    <xf numFmtId="2" fontId="1" fillId="3" borderId="8" xfId="3" applyNumberFormat="1" applyFont="1" applyFill="1" applyBorder="1" applyAlignment="1">
      <alignment horizontal="center" vertical="center"/>
    </xf>
    <xf numFmtId="2" fontId="1" fillId="0" borderId="14" xfId="0" applyNumberFormat="1" applyFont="1" applyFill="1" applyBorder="1" applyAlignment="1">
      <alignment horizontal="center" vertical="center"/>
    </xf>
    <xf numFmtId="1" fontId="1" fillId="0" borderId="65" xfId="0" applyNumberFormat="1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164" fontId="1" fillId="0" borderId="4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14" borderId="13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4" borderId="0" xfId="0" applyFont="1" applyFill="1" applyAlignment="1">
      <alignment horizontal="left" vertical="center"/>
    </xf>
    <xf numFmtId="164" fontId="1" fillId="0" borderId="6" xfId="0" applyNumberFormat="1" applyFont="1" applyFill="1" applyBorder="1" applyAlignment="1">
      <alignment horizontal="center" vertical="center"/>
    </xf>
    <xf numFmtId="164" fontId="1" fillId="0" borderId="7" xfId="0" applyNumberFormat="1" applyFont="1" applyFill="1" applyBorder="1" applyAlignment="1">
      <alignment horizontal="center" vertical="center"/>
    </xf>
    <xf numFmtId="164" fontId="1" fillId="0" borderId="19" xfId="0" applyNumberFormat="1" applyFont="1" applyFill="1" applyBorder="1" applyAlignment="1">
      <alignment horizontal="center" vertical="center"/>
    </xf>
    <xf numFmtId="164" fontId="1" fillId="0" borderId="43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8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Fill="1" applyBorder="1" applyAlignment="1">
      <alignment horizontal="center" vertical="center"/>
    </xf>
    <xf numFmtId="164" fontId="1" fillId="3" borderId="50" xfId="0" applyNumberFormat="1" applyFont="1" applyFill="1" applyBorder="1" applyAlignment="1">
      <alignment horizontal="center" vertical="center"/>
    </xf>
    <xf numFmtId="164" fontId="1" fillId="0" borderId="5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/>
    </xf>
    <xf numFmtId="0" fontId="10" fillId="0" borderId="4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/>
    <xf numFmtId="0" fontId="1" fillId="4" borderId="11" xfId="0" applyFont="1" applyFill="1" applyBorder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1" fillId="4" borderId="28" xfId="0" applyFont="1" applyFill="1" applyBorder="1" applyAlignment="1">
      <alignment horizontal="center" vertical="center"/>
    </xf>
    <xf numFmtId="0" fontId="1" fillId="4" borderId="34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4" borderId="21" xfId="0" applyFont="1" applyFill="1" applyBorder="1" applyAlignment="1">
      <alignment horizontal="center" vertical="center"/>
    </xf>
    <xf numFmtId="0" fontId="1" fillId="4" borderId="22" xfId="0" applyFont="1" applyFill="1" applyBorder="1" applyAlignment="1">
      <alignment horizontal="center" vertical="center"/>
    </xf>
    <xf numFmtId="0" fontId="1" fillId="4" borderId="40" xfId="0" applyFont="1" applyFill="1" applyBorder="1" applyAlignment="1">
      <alignment horizontal="center" vertical="center"/>
    </xf>
  </cellXfs>
  <cellStyles count="491">
    <cellStyle name="Euro" xfId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 2" xfId="15"/>
    <cellStyle name="Normal" xfId="0" builtinId="0"/>
    <cellStyle name="Normal 2" xfId="2"/>
    <cellStyle name="Normal 2 2" xfId="10"/>
    <cellStyle name="Normal 3" xfId="9"/>
    <cellStyle name="Porcentaje" xfId="3" builtinId="5"/>
    <cellStyle name="Porcentaje 2" xfId="7"/>
    <cellStyle name="Porcentaje 3" xfId="8"/>
    <cellStyle name="Porcentaje 3 2" xfId="14"/>
    <cellStyle name="Porcentaje 4" xfId="484"/>
    <cellStyle name="Porcentaje 4 2" xfId="486"/>
    <cellStyle name="Porcentaje 5" xfId="485"/>
    <cellStyle name="Porcentaje 6" xfId="487"/>
    <cellStyle name="Porcentaje 7" xfId="488"/>
    <cellStyle name="Porcentaje 8" xfId="489"/>
    <cellStyle name="Porcentaje 9" xfId="490"/>
    <cellStyle name="Porcentual 2" xfId="4"/>
    <cellStyle name="Porcentual 2 2" xfId="11"/>
    <cellStyle name="Porcentual 3" xfId="5"/>
    <cellStyle name="Porcentual 3 2" xfId="12"/>
    <cellStyle name="Porcentual 4" xfId="6"/>
    <cellStyle name="Porcentual 4 2" xfId="13"/>
  </cellStyles>
  <dxfs count="0"/>
  <tableStyles count="0" defaultTableStyle="TableStyleMedium9" defaultPivotStyle="PivotStyleLight16"/>
  <colors>
    <mruColors>
      <color rgb="FF00FF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250944"/>
        <c:axId val="141252480"/>
      </c:barChart>
      <c:catAx>
        <c:axId val="141250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1252480"/>
        <c:crosses val="autoZero"/>
        <c:auto val="1"/>
        <c:lblAlgn val="ctr"/>
        <c:lblOffset val="100"/>
        <c:noMultiLvlLbl val="0"/>
      </c:catAx>
      <c:valAx>
        <c:axId val="14125248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2509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560256"/>
        <c:axId val="142582528"/>
      </c:barChart>
      <c:catAx>
        <c:axId val="142560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82528"/>
        <c:crosses val="autoZero"/>
        <c:auto val="1"/>
        <c:lblAlgn val="ctr"/>
        <c:lblOffset val="100"/>
        <c:noMultiLvlLbl val="0"/>
      </c:catAx>
      <c:valAx>
        <c:axId val="14258252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602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91872"/>
        <c:axId val="142593408"/>
      </c:lineChart>
      <c:catAx>
        <c:axId val="142591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93408"/>
        <c:crosses val="autoZero"/>
        <c:auto val="1"/>
        <c:lblAlgn val="ctr"/>
        <c:lblOffset val="100"/>
        <c:noMultiLvlLbl val="0"/>
      </c:catAx>
      <c:valAx>
        <c:axId val="142593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91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652544"/>
        <c:axId val="142654080"/>
      </c:lineChart>
      <c:catAx>
        <c:axId val="142652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2654080"/>
        <c:crosses val="autoZero"/>
        <c:auto val="1"/>
        <c:lblAlgn val="ctr"/>
        <c:lblOffset val="100"/>
        <c:noMultiLvlLbl val="0"/>
      </c:catAx>
      <c:valAx>
        <c:axId val="14265408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6525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631360"/>
        <c:axId val="151632896"/>
      </c:lineChart>
      <c:catAx>
        <c:axId val="151631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51632896"/>
        <c:crosses val="autoZero"/>
        <c:auto val="1"/>
        <c:lblAlgn val="ctr"/>
        <c:lblOffset val="100"/>
        <c:noMultiLvlLbl val="0"/>
      </c:catAx>
      <c:valAx>
        <c:axId val="15163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6313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49792"/>
        <c:axId val="209453440"/>
      </c:lineChart>
      <c:catAx>
        <c:axId val="187249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53440"/>
        <c:crosses val="autoZero"/>
        <c:auto val="1"/>
        <c:lblAlgn val="ctr"/>
        <c:lblOffset val="100"/>
        <c:noMultiLvlLbl val="0"/>
      </c:catAx>
      <c:valAx>
        <c:axId val="20945344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2497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904512"/>
        <c:axId val="141906304"/>
      </c:barChart>
      <c:catAx>
        <c:axId val="141904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06304"/>
        <c:crosses val="autoZero"/>
        <c:auto val="1"/>
        <c:lblAlgn val="ctr"/>
        <c:lblOffset val="100"/>
        <c:noMultiLvlLbl val="0"/>
      </c:catAx>
      <c:valAx>
        <c:axId val="14190630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045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923840"/>
        <c:axId val="141925376"/>
      </c:lineChart>
      <c:catAx>
        <c:axId val="141923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25376"/>
        <c:crosses val="autoZero"/>
        <c:auto val="1"/>
        <c:lblAlgn val="ctr"/>
        <c:lblOffset val="100"/>
        <c:noMultiLvlLbl val="0"/>
      </c:catAx>
      <c:valAx>
        <c:axId val="141925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238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091008"/>
        <c:axId val="142092544"/>
      </c:lineChart>
      <c:catAx>
        <c:axId val="142091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092544"/>
        <c:crosses val="autoZero"/>
        <c:auto val="1"/>
        <c:lblAlgn val="ctr"/>
        <c:lblOffset val="100"/>
        <c:noMultiLvlLbl val="0"/>
      </c:catAx>
      <c:valAx>
        <c:axId val="14209254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0910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353536"/>
        <c:axId val="142355072"/>
      </c:barChart>
      <c:catAx>
        <c:axId val="142353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55072"/>
        <c:crosses val="autoZero"/>
        <c:auto val="1"/>
        <c:lblAlgn val="ctr"/>
        <c:lblOffset val="100"/>
        <c:noMultiLvlLbl val="0"/>
      </c:catAx>
      <c:valAx>
        <c:axId val="142355072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5353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89248"/>
        <c:axId val="142390784"/>
      </c:lineChart>
      <c:catAx>
        <c:axId val="142389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90784"/>
        <c:crosses val="autoZero"/>
        <c:auto val="1"/>
        <c:lblAlgn val="ctr"/>
        <c:lblOffset val="100"/>
        <c:noMultiLvlLbl val="0"/>
      </c:catAx>
      <c:valAx>
        <c:axId val="142390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892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43872"/>
        <c:axId val="142549760"/>
      </c:lineChart>
      <c:catAx>
        <c:axId val="142543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49760"/>
        <c:crosses val="autoZero"/>
        <c:auto val="1"/>
        <c:lblAlgn val="ctr"/>
        <c:lblOffset val="100"/>
        <c:noMultiLvlLbl val="0"/>
      </c:catAx>
      <c:valAx>
        <c:axId val="14254976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43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A1:Z52"/>
  <sheetViews>
    <sheetView topLeftCell="A28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6" ht="4.3499999999999996" customHeight="1" x14ac:dyDescent="0.2"/>
    <row r="2" spans="1:26" x14ac:dyDescent="0.2">
      <c r="A2" s="1" t="s">
        <v>22</v>
      </c>
      <c r="D2" s="1"/>
    </row>
    <row r="3" spans="1:26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6" ht="16.5" customHeight="1" thickBot="1" x14ac:dyDescent="0.3">
      <c r="A4" s="5" t="s">
        <v>16</v>
      </c>
      <c r="B4" s="428" t="s">
        <v>18</v>
      </c>
      <c r="C4" s="429"/>
      <c r="D4" s="429"/>
      <c r="E4" s="429"/>
      <c r="F4" s="429"/>
      <c r="G4" s="429"/>
      <c r="H4" s="429"/>
      <c r="I4" s="429"/>
      <c r="J4" s="430"/>
      <c r="K4" s="428" t="s">
        <v>21</v>
      </c>
      <c r="L4" s="429"/>
      <c r="M4" s="429"/>
      <c r="N4" s="429"/>
      <c r="O4" s="429"/>
      <c r="P4" s="429"/>
      <c r="Q4" s="429"/>
      <c r="R4" s="429"/>
      <c r="S4" s="429"/>
      <c r="T4" s="430"/>
      <c r="U4" s="81" t="s">
        <v>19</v>
      </c>
      <c r="V4" s="81" t="s">
        <v>20</v>
      </c>
      <c r="W4" s="119"/>
      <c r="X4" s="77"/>
      <c r="Y4" s="77"/>
      <c r="Z4" s="77"/>
    </row>
    <row r="5" spans="1:26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30">
        <f>+B5+C5+D5+E5</f>
        <v>0</v>
      </c>
      <c r="V5" s="131">
        <f>+F5+G5+H5+I5+J5+T5+K5+L5+M5+N5+O5+P5+Q5+R5</f>
        <v>0</v>
      </c>
      <c r="W5" s="132">
        <f>+U5+V5</f>
        <v>0</v>
      </c>
    </row>
    <row r="6" spans="1:26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 t="s">
        <v>15</v>
      </c>
      <c r="V6" s="134" t="s">
        <v>15</v>
      </c>
      <c r="W6" s="135" t="s">
        <v>0</v>
      </c>
    </row>
    <row r="7" spans="1:26" x14ac:dyDescent="0.2">
      <c r="A7" s="68" t="s">
        <v>3</v>
      </c>
      <c r="B7" s="72">
        <v>110</v>
      </c>
      <c r="C7" s="26">
        <v>110</v>
      </c>
      <c r="D7" s="26">
        <v>110</v>
      </c>
      <c r="E7" s="26">
        <v>110</v>
      </c>
      <c r="F7" s="26">
        <v>110</v>
      </c>
      <c r="G7" s="26">
        <v>110</v>
      </c>
      <c r="H7" s="26">
        <v>110</v>
      </c>
      <c r="I7" s="26">
        <v>110</v>
      </c>
      <c r="J7" s="136">
        <v>110</v>
      </c>
      <c r="K7" s="72">
        <v>110</v>
      </c>
      <c r="L7" s="26">
        <v>110</v>
      </c>
      <c r="M7" s="26">
        <v>110</v>
      </c>
      <c r="N7" s="26">
        <v>110</v>
      </c>
      <c r="O7" s="26">
        <v>110</v>
      </c>
      <c r="P7" s="26">
        <v>110</v>
      </c>
      <c r="Q7" s="26">
        <v>110</v>
      </c>
      <c r="R7" s="26">
        <v>110</v>
      </c>
      <c r="S7" s="136">
        <v>110</v>
      </c>
      <c r="T7" s="136">
        <v>110</v>
      </c>
      <c r="U7" s="151">
        <v>110</v>
      </c>
      <c r="V7" s="26">
        <v>110</v>
      </c>
      <c r="W7" s="165">
        <v>110</v>
      </c>
    </row>
    <row r="8" spans="1:26" x14ac:dyDescent="0.2">
      <c r="A8" s="69" t="s">
        <v>4</v>
      </c>
      <c r="B8" s="73">
        <v>5925</v>
      </c>
      <c r="C8" s="16">
        <v>6550</v>
      </c>
      <c r="D8" s="16">
        <v>6147</v>
      </c>
      <c r="E8" s="16">
        <v>6551</v>
      </c>
      <c r="F8" s="16">
        <v>6112</v>
      </c>
      <c r="G8" s="16">
        <v>6418</v>
      </c>
      <c r="H8" s="16">
        <v>6042</v>
      </c>
      <c r="I8" s="16">
        <v>6118</v>
      </c>
      <c r="J8" s="66">
        <v>6540</v>
      </c>
      <c r="K8" s="152">
        <v>8958</v>
      </c>
      <c r="L8" s="16">
        <v>9159</v>
      </c>
      <c r="M8" s="16">
        <v>8351</v>
      </c>
      <c r="N8" s="16">
        <v>7751</v>
      </c>
      <c r="O8" s="29">
        <v>9112</v>
      </c>
      <c r="P8" s="40">
        <v>8702</v>
      </c>
      <c r="Q8" s="34">
        <v>8678</v>
      </c>
      <c r="R8" s="34">
        <v>9250</v>
      </c>
      <c r="S8" s="161">
        <v>10254</v>
      </c>
      <c r="T8" s="140">
        <v>11349</v>
      </c>
      <c r="U8" s="144">
        <v>56403</v>
      </c>
      <c r="V8" s="23">
        <v>91564</v>
      </c>
      <c r="W8" s="106">
        <v>147967</v>
      </c>
    </row>
    <row r="9" spans="1:26" x14ac:dyDescent="0.2">
      <c r="A9" s="69" t="s">
        <v>5</v>
      </c>
      <c r="B9" s="73">
        <v>40</v>
      </c>
      <c r="C9" s="16">
        <v>45</v>
      </c>
      <c r="D9" s="16">
        <v>41</v>
      </c>
      <c r="E9" s="16">
        <v>43</v>
      </c>
      <c r="F9" s="16">
        <v>41</v>
      </c>
      <c r="G9" s="16">
        <v>43</v>
      </c>
      <c r="H9" s="16">
        <v>41</v>
      </c>
      <c r="I9" s="16">
        <v>42</v>
      </c>
      <c r="J9" s="66">
        <v>44</v>
      </c>
      <c r="K9" s="152">
        <v>60</v>
      </c>
      <c r="L9" s="16">
        <v>60</v>
      </c>
      <c r="M9" s="16">
        <v>55</v>
      </c>
      <c r="N9" s="16">
        <v>51</v>
      </c>
      <c r="O9" s="29">
        <v>60</v>
      </c>
      <c r="P9" s="61">
        <v>58</v>
      </c>
      <c r="Q9" s="62">
        <v>60</v>
      </c>
      <c r="R9" s="62">
        <v>62</v>
      </c>
      <c r="S9" s="162">
        <v>68</v>
      </c>
      <c r="T9" s="140">
        <v>77</v>
      </c>
      <c r="U9" s="144">
        <v>380</v>
      </c>
      <c r="V9" s="23">
        <v>611</v>
      </c>
      <c r="W9" s="106">
        <v>991</v>
      </c>
    </row>
    <row r="10" spans="1:26" x14ac:dyDescent="0.2">
      <c r="A10" s="69" t="s">
        <v>6</v>
      </c>
      <c r="B10" s="63">
        <v>148.125</v>
      </c>
      <c r="C10" s="15">
        <v>145.55555555555554</v>
      </c>
      <c r="D10" s="15">
        <v>149.92682926829269</v>
      </c>
      <c r="E10" s="15">
        <v>152.34883720930233</v>
      </c>
      <c r="F10" s="15">
        <v>149.07317073170731</v>
      </c>
      <c r="G10" s="15">
        <v>149.25581395348837</v>
      </c>
      <c r="H10" s="15">
        <v>147.36585365853659</v>
      </c>
      <c r="I10" s="15">
        <v>145.66666666666666</v>
      </c>
      <c r="J10" s="64">
        <v>148.63636363636363</v>
      </c>
      <c r="K10" s="153">
        <v>134.30000000000001</v>
      </c>
      <c r="L10" s="15">
        <v>137.65</v>
      </c>
      <c r="M10" s="15">
        <v>136.84</v>
      </c>
      <c r="N10" s="15">
        <v>136.97999999999999</v>
      </c>
      <c r="O10" s="27">
        <v>136.86000000000001</v>
      </c>
      <c r="P10" s="35">
        <v>135.03</v>
      </c>
      <c r="Q10" s="36">
        <v>129.63</v>
      </c>
      <c r="R10" s="36">
        <v>134.19</v>
      </c>
      <c r="S10" s="78">
        <v>135.79</v>
      </c>
      <c r="T10" s="141">
        <v>132.38</v>
      </c>
      <c r="U10" s="145">
        <v>148.42894736842106</v>
      </c>
      <c r="V10" s="166">
        <v>134.85</v>
      </c>
      <c r="W10" s="107">
        <v>149.31079717457115</v>
      </c>
    </row>
    <row r="11" spans="1:26" x14ac:dyDescent="0.2">
      <c r="A11" s="69" t="s">
        <v>7</v>
      </c>
      <c r="B11" s="63">
        <v>75</v>
      </c>
      <c r="C11" s="15">
        <v>68.888888888888886</v>
      </c>
      <c r="D11" s="15">
        <v>56.097560975609753</v>
      </c>
      <c r="E11" s="15">
        <v>83.720930232558146</v>
      </c>
      <c r="F11" s="15">
        <v>65.853658536585371</v>
      </c>
      <c r="G11" s="15">
        <v>90.697674418604649</v>
      </c>
      <c r="H11" s="15">
        <v>92.682926829268297</v>
      </c>
      <c r="I11" s="15">
        <v>88.095238095238102</v>
      </c>
      <c r="J11" s="64">
        <v>93.181818181818187</v>
      </c>
      <c r="K11" s="153">
        <v>70</v>
      </c>
      <c r="L11" s="15">
        <v>70</v>
      </c>
      <c r="M11" s="15">
        <v>63.636363636363633</v>
      </c>
      <c r="N11" s="15">
        <v>74.509803921568633</v>
      </c>
      <c r="O11" s="27">
        <v>70</v>
      </c>
      <c r="P11" s="35">
        <v>68.965517241379317</v>
      </c>
      <c r="Q11" s="36">
        <v>68.333333333333329</v>
      </c>
      <c r="R11" s="36">
        <v>74.193548387096769</v>
      </c>
      <c r="S11" s="78">
        <v>72.058823529411768</v>
      </c>
      <c r="T11" s="141">
        <v>80.519480519480524</v>
      </c>
      <c r="U11" s="145">
        <v>80.526315789473685</v>
      </c>
      <c r="V11" s="166">
        <v>70.86743044189852</v>
      </c>
      <c r="W11" s="107">
        <v>74.571140262361254</v>
      </c>
    </row>
    <row r="12" spans="1:26" x14ac:dyDescent="0.2">
      <c r="A12" s="69" t="s">
        <v>8</v>
      </c>
      <c r="B12" s="74">
        <v>8.7727191362359305E-2</v>
      </c>
      <c r="C12" s="19">
        <v>0.10044594929742309</v>
      </c>
      <c r="D12" s="14">
        <v>0.10493869154299762</v>
      </c>
      <c r="E12" s="14">
        <v>6.3337519377633794E-2</v>
      </c>
      <c r="F12" s="14">
        <v>9.2517082936007605E-2</v>
      </c>
      <c r="G12" s="19">
        <v>5.7853398360724929E-2</v>
      </c>
      <c r="H12" s="14">
        <v>5.7006432834980039E-2</v>
      </c>
      <c r="I12" s="19">
        <v>6.2411314804969566E-2</v>
      </c>
      <c r="J12" s="160">
        <v>5.990294125744617E-2</v>
      </c>
      <c r="K12" s="154">
        <v>9.5824014184351394E-2</v>
      </c>
      <c r="L12" s="14">
        <v>9.7230986032580416E-2</v>
      </c>
      <c r="M12" s="19">
        <v>0.10695710047666468</v>
      </c>
      <c r="N12" s="19">
        <v>9.0625913641511513E-2</v>
      </c>
      <c r="O12" s="28">
        <v>9.8165150902272166E-2</v>
      </c>
      <c r="P12" s="14">
        <v>9.6966593267426682E-2</v>
      </c>
      <c r="Q12" s="37">
        <v>0.10165408867655897</v>
      </c>
      <c r="R12" s="37">
        <v>8.4353425331933879E-2</v>
      </c>
      <c r="S12" s="79">
        <v>9.1321660069635491E-2</v>
      </c>
      <c r="T12" s="142">
        <v>9.0123604576965721E-2</v>
      </c>
      <c r="U12" s="146">
        <v>7.9511247589149792E-2</v>
      </c>
      <c r="V12" s="167">
        <v>9.6556579058853717E-2</v>
      </c>
      <c r="W12" s="108">
        <v>9.0597101431533822E-2</v>
      </c>
    </row>
    <row r="13" spans="1:26" x14ac:dyDescent="0.2">
      <c r="A13" s="69" t="s">
        <v>9</v>
      </c>
      <c r="B13" s="63">
        <v>12.994590220549473</v>
      </c>
      <c r="C13" s="15">
        <v>14.620465953291582</v>
      </c>
      <c r="D13" s="15">
        <v>15.733125290605035</v>
      </c>
      <c r="E13" s="15">
        <v>9.6493974289041624</v>
      </c>
      <c r="F13" s="15">
        <v>13.791814900118986</v>
      </c>
      <c r="G13" s="15">
        <v>8.6349560623054096</v>
      </c>
      <c r="H13" s="15">
        <v>8.4008016387548636</v>
      </c>
      <c r="I13" s="15">
        <v>9.091248189923899</v>
      </c>
      <c r="J13" s="64">
        <v>8.903755359629498</v>
      </c>
      <c r="K13" s="153">
        <v>14.306525317723665</v>
      </c>
      <c r="L13" s="15">
        <v>14.842310017873402</v>
      </c>
      <c r="M13" s="15">
        <v>16.23997720146594</v>
      </c>
      <c r="N13" s="15">
        <v>13.773361894810895</v>
      </c>
      <c r="O13" s="27">
        <v>14.9080142503584</v>
      </c>
      <c r="P13" s="35">
        <v>14.548332665743914</v>
      </c>
      <c r="Q13" s="36">
        <v>14.702569692252977</v>
      </c>
      <c r="R13" s="36">
        <v>12.584986843877232</v>
      </c>
      <c r="S13" s="78">
        <v>13.770769152265327</v>
      </c>
      <c r="T13" s="141">
        <v>13.283282965506286</v>
      </c>
      <c r="U13" s="145">
        <v>11.801770783607411</v>
      </c>
      <c r="V13" s="166">
        <v>14.469896243772309</v>
      </c>
      <c r="W13" s="107">
        <v>13.527125436447795</v>
      </c>
    </row>
    <row r="14" spans="1:26" x14ac:dyDescent="0.2">
      <c r="A14" s="70" t="s">
        <v>10</v>
      </c>
      <c r="B14" s="137">
        <v>38.125</v>
      </c>
      <c r="C14" s="133">
        <v>35.555555555555543</v>
      </c>
      <c r="D14" s="133">
        <v>39.926829268292693</v>
      </c>
      <c r="E14" s="15">
        <v>42.348837209302332</v>
      </c>
      <c r="F14" s="15">
        <v>39.073170731707307</v>
      </c>
      <c r="G14" s="15">
        <v>39.255813953488371</v>
      </c>
      <c r="H14" s="15">
        <v>37.365853658536594</v>
      </c>
      <c r="I14" s="15">
        <v>35.666666666666657</v>
      </c>
      <c r="J14" s="64">
        <v>38.636363636363626</v>
      </c>
      <c r="K14" s="153">
        <v>24.300000000000011</v>
      </c>
      <c r="L14" s="15">
        <v>27.650000000000006</v>
      </c>
      <c r="M14" s="15">
        <v>26.840000000000003</v>
      </c>
      <c r="N14" s="15">
        <v>26.97999999999999</v>
      </c>
      <c r="O14" s="38">
        <v>26.860000000000014</v>
      </c>
      <c r="P14" s="39">
        <v>25.03</v>
      </c>
      <c r="Q14" s="36">
        <v>19.629999999999995</v>
      </c>
      <c r="R14" s="36">
        <v>24.189999999999998</v>
      </c>
      <c r="S14" s="78">
        <v>25.789999999999992</v>
      </c>
      <c r="T14" s="141">
        <v>22.379999999999995</v>
      </c>
      <c r="U14" s="145">
        <v>38.428947368421063</v>
      </c>
      <c r="V14" s="166">
        <v>24.849999999999994</v>
      </c>
      <c r="W14" s="107">
        <v>39.31079717457115</v>
      </c>
    </row>
    <row r="15" spans="1:26" ht="13.5" thickBot="1" x14ac:dyDescent="0.25">
      <c r="A15" s="71" t="s">
        <v>1</v>
      </c>
      <c r="B15" s="75">
        <v>0.34659090909090912</v>
      </c>
      <c r="C15" s="31">
        <v>0.32323232323232309</v>
      </c>
      <c r="D15" s="31">
        <v>0.36297117516629723</v>
      </c>
      <c r="E15" s="31">
        <v>0.38498942917547574</v>
      </c>
      <c r="F15" s="13">
        <v>0.35521064301552097</v>
      </c>
      <c r="G15" s="13">
        <v>0.35687103594080338</v>
      </c>
      <c r="H15" s="31">
        <v>0.33968957871396904</v>
      </c>
      <c r="I15" s="31">
        <v>0.32424242424242417</v>
      </c>
      <c r="J15" s="76">
        <v>0.35123966942148749</v>
      </c>
      <c r="K15" s="155">
        <v>0.220909090909091</v>
      </c>
      <c r="L15" s="13">
        <v>0.2513636363636364</v>
      </c>
      <c r="M15" s="13">
        <v>0.24400000000000002</v>
      </c>
      <c r="N15" s="31">
        <v>0.24527272727272717</v>
      </c>
      <c r="O15" s="31">
        <v>0.24418181818181831</v>
      </c>
      <c r="P15" s="31">
        <v>0.22754545454545455</v>
      </c>
      <c r="Q15" s="31">
        <v>0.17845454545454542</v>
      </c>
      <c r="R15" s="31">
        <v>0.21990909090909089</v>
      </c>
      <c r="S15" s="163">
        <v>0.23445454545454539</v>
      </c>
      <c r="T15" s="143">
        <v>0.20345454545454542</v>
      </c>
      <c r="U15" s="164">
        <v>0.34935406698564603</v>
      </c>
      <c r="V15" s="168">
        <v>0.22590909090909086</v>
      </c>
      <c r="W15" s="169">
        <v>0.35737088340519224</v>
      </c>
    </row>
    <row r="16" spans="1:26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2" ht="16.5" customHeight="1" thickBot="1" x14ac:dyDescent="0.3">
      <c r="A17" s="5" t="s">
        <v>17</v>
      </c>
      <c r="B17" s="428" t="s">
        <v>23</v>
      </c>
      <c r="C17" s="429"/>
      <c r="D17" s="429"/>
      <c r="E17" s="429"/>
      <c r="F17" s="430"/>
      <c r="G17" s="77"/>
      <c r="H17" s="77"/>
    </row>
    <row r="18" spans="1:22" ht="16.5" customHeight="1" thickBot="1" x14ac:dyDescent="0.25">
      <c r="A18" s="80"/>
      <c r="B18" s="116"/>
      <c r="C18" s="117"/>
      <c r="D18" s="117"/>
      <c r="E18" s="117"/>
      <c r="F18" s="117"/>
      <c r="G18" s="118">
        <f>SUM(B18:F18)</f>
        <v>0</v>
      </c>
    </row>
    <row r="19" spans="1:22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14">
        <v>4</v>
      </c>
      <c r="F19" s="113">
        <v>5</v>
      </c>
      <c r="G19" s="115" t="s">
        <v>0</v>
      </c>
    </row>
    <row r="20" spans="1:22" x14ac:dyDescent="0.2">
      <c r="A20" s="68" t="s">
        <v>3</v>
      </c>
      <c r="B20" s="110">
        <v>140</v>
      </c>
      <c r="C20" s="110">
        <v>140</v>
      </c>
      <c r="D20" s="110">
        <v>140</v>
      </c>
      <c r="E20" s="110">
        <v>140</v>
      </c>
      <c r="F20" s="110">
        <v>140</v>
      </c>
      <c r="G20" s="111">
        <v>140</v>
      </c>
    </row>
    <row r="21" spans="1:22" x14ac:dyDescent="0.2">
      <c r="A21" s="69" t="s">
        <v>4</v>
      </c>
      <c r="B21" s="91">
        <v>11797</v>
      </c>
      <c r="C21" s="92">
        <v>10634</v>
      </c>
      <c r="D21" s="92">
        <v>11399</v>
      </c>
      <c r="E21" s="92">
        <v>11086</v>
      </c>
      <c r="F21" s="92">
        <v>10276</v>
      </c>
      <c r="G21" s="106">
        <v>55192</v>
      </c>
    </row>
    <row r="22" spans="1:22" x14ac:dyDescent="0.2">
      <c r="A22" s="69" t="s">
        <v>5</v>
      </c>
      <c r="B22" s="91">
        <v>69</v>
      </c>
      <c r="C22" s="92">
        <v>64</v>
      </c>
      <c r="D22" s="92">
        <v>67</v>
      </c>
      <c r="E22" s="92">
        <v>68</v>
      </c>
      <c r="F22" s="92">
        <v>65</v>
      </c>
      <c r="G22" s="106">
        <v>333</v>
      </c>
    </row>
    <row r="23" spans="1:22" x14ac:dyDescent="0.2">
      <c r="A23" s="69" t="s">
        <v>6</v>
      </c>
      <c r="B23" s="93">
        <v>170.97101449275362</v>
      </c>
      <c r="C23" s="94">
        <v>166.15625</v>
      </c>
      <c r="D23" s="94">
        <v>170.13432835820896</v>
      </c>
      <c r="E23" s="94">
        <v>163.02941176470588</v>
      </c>
      <c r="F23" s="94">
        <v>158.09230769230768</v>
      </c>
      <c r="G23" s="107">
        <v>165.74174174174175</v>
      </c>
    </row>
    <row r="24" spans="1:22" x14ac:dyDescent="0.2">
      <c r="A24" s="69" t="s">
        <v>7</v>
      </c>
      <c r="B24" s="93">
        <v>81.159420289855078</v>
      </c>
      <c r="C24" s="94">
        <v>75</v>
      </c>
      <c r="D24" s="94">
        <v>82.089552238805965</v>
      </c>
      <c r="E24" s="94">
        <v>77.941176470588232</v>
      </c>
      <c r="F24" s="94">
        <v>69.230769230769226</v>
      </c>
      <c r="G24" s="107">
        <v>74.77477477477477</v>
      </c>
    </row>
    <row r="25" spans="1:22" x14ac:dyDescent="0.2">
      <c r="A25" s="69" t="s">
        <v>8</v>
      </c>
      <c r="B25" s="95">
        <v>8.3800196355494849E-2</v>
      </c>
      <c r="C25" s="96">
        <v>8.304166978670309E-2</v>
      </c>
      <c r="D25" s="97">
        <v>7.2960911430361625E-2</v>
      </c>
      <c r="E25" s="97">
        <v>7.5886058556545219E-2</v>
      </c>
      <c r="F25" s="97">
        <v>8.9549306343611898E-2</v>
      </c>
      <c r="G25" s="108">
        <v>8.596567585992114E-2</v>
      </c>
    </row>
    <row r="26" spans="1:22" x14ac:dyDescent="0.2">
      <c r="A26" s="69" t="s">
        <v>9</v>
      </c>
      <c r="B26" s="93">
        <v>14.32740458559091</v>
      </c>
      <c r="C26" s="94">
        <v>13.797892445496885</v>
      </c>
      <c r="D26" s="94">
        <v>12.413155662607346</v>
      </c>
      <c r="E26" s="94">
        <v>12.371659487615592</v>
      </c>
      <c r="F26" s="94">
        <v>14.157056492107012</v>
      </c>
      <c r="G26" s="107">
        <v>14.248100847029333</v>
      </c>
    </row>
    <row r="27" spans="1:22" x14ac:dyDescent="0.2">
      <c r="A27" s="70" t="s">
        <v>10</v>
      </c>
      <c r="B27" s="98">
        <v>30.971014492753625</v>
      </c>
      <c r="C27" s="99">
        <v>26.15625</v>
      </c>
      <c r="D27" s="100">
        <v>30.134328358208961</v>
      </c>
      <c r="E27" s="101">
        <v>23.029411764705884</v>
      </c>
      <c r="F27" s="94">
        <v>18.092307692307685</v>
      </c>
      <c r="G27" s="107">
        <v>25.741741741741748</v>
      </c>
    </row>
    <row r="28" spans="1:22" ht="13.5" thickBot="1" x14ac:dyDescent="0.25">
      <c r="A28" s="71" t="s">
        <v>1</v>
      </c>
      <c r="B28" s="102">
        <v>0.22122153209109732</v>
      </c>
      <c r="C28" s="103">
        <v>0.18683035714285715</v>
      </c>
      <c r="D28" s="104">
        <v>0.21524520255863544</v>
      </c>
      <c r="E28" s="104">
        <v>0.16449579831932773</v>
      </c>
      <c r="F28" s="105">
        <v>0.12923076923076918</v>
      </c>
      <c r="G28" s="109">
        <v>0.18386958386958391</v>
      </c>
    </row>
    <row r="29" spans="1:22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2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24"/>
      <c r="H30" s="67">
        <f>+F30+E30+D30+C30+B30</f>
        <v>0</v>
      </c>
      <c r="I30" s="60"/>
      <c r="J30" s="9"/>
      <c r="K30" s="9"/>
      <c r="L30" s="9"/>
      <c r="M30" s="9"/>
      <c r="N30" s="9"/>
      <c r="O30" s="9"/>
      <c r="P30" s="8"/>
    </row>
    <row r="31" spans="1:22" ht="13.5" thickBot="1" x14ac:dyDescent="0.25">
      <c r="A31" s="7" t="s">
        <v>2</v>
      </c>
      <c r="B31" s="32">
        <v>1</v>
      </c>
      <c r="C31" s="32">
        <v>2</v>
      </c>
      <c r="D31" s="32">
        <v>3</v>
      </c>
      <c r="E31" s="32">
        <v>4</v>
      </c>
      <c r="F31" s="123">
        <v>5</v>
      </c>
      <c r="G31" s="7">
        <v>6</v>
      </c>
      <c r="H31" s="125" t="s">
        <v>0</v>
      </c>
      <c r="I31" s="9"/>
      <c r="J31" s="9"/>
      <c r="K31" s="9"/>
      <c r="L31" s="8"/>
    </row>
    <row r="32" spans="1:22" x14ac:dyDescent="0.2">
      <c r="A32" s="83" t="s">
        <v>3</v>
      </c>
      <c r="B32" s="84">
        <v>115</v>
      </c>
      <c r="C32" s="84">
        <v>115</v>
      </c>
      <c r="D32" s="84">
        <v>115</v>
      </c>
      <c r="E32" s="84">
        <v>115</v>
      </c>
      <c r="F32" s="84">
        <v>115</v>
      </c>
      <c r="G32" s="84">
        <v>115</v>
      </c>
      <c r="H32" s="147">
        <v>115</v>
      </c>
      <c r="I32" s="9"/>
      <c r="J32" s="9"/>
      <c r="K32" s="9"/>
      <c r="L32" s="8"/>
    </row>
    <row r="33" spans="1:16" x14ac:dyDescent="0.2">
      <c r="A33" s="10" t="s">
        <v>4</v>
      </c>
      <c r="B33" s="16">
        <v>9104</v>
      </c>
      <c r="C33" s="17">
        <v>9723</v>
      </c>
      <c r="D33" s="16">
        <v>10753</v>
      </c>
      <c r="E33" s="16">
        <v>11069</v>
      </c>
      <c r="F33" s="17">
        <v>9436</v>
      </c>
      <c r="G33" s="21">
        <v>9502</v>
      </c>
      <c r="H33" s="66">
        <v>59587</v>
      </c>
      <c r="I33" s="9"/>
      <c r="J33" s="9"/>
      <c r="K33" s="9"/>
      <c r="L33" s="8"/>
    </row>
    <row r="34" spans="1:16" x14ac:dyDescent="0.2">
      <c r="A34" s="10" t="s">
        <v>5</v>
      </c>
      <c r="B34" s="16">
        <v>55</v>
      </c>
      <c r="C34" s="17">
        <v>59</v>
      </c>
      <c r="D34" s="16">
        <v>66</v>
      </c>
      <c r="E34" s="16">
        <v>68</v>
      </c>
      <c r="F34" s="17">
        <v>58</v>
      </c>
      <c r="G34" s="21">
        <v>55</v>
      </c>
      <c r="H34" s="66">
        <v>361</v>
      </c>
      <c r="I34" s="9"/>
      <c r="J34" s="9"/>
      <c r="K34" s="9"/>
      <c r="L34" s="8"/>
    </row>
    <row r="35" spans="1:16" x14ac:dyDescent="0.2">
      <c r="A35" s="10" t="s">
        <v>6</v>
      </c>
      <c r="B35" s="20">
        <v>148.53</v>
      </c>
      <c r="C35" s="18">
        <v>147.80000000000001</v>
      </c>
      <c r="D35" s="15">
        <v>145.91999999999999</v>
      </c>
      <c r="E35" s="15">
        <v>145.78</v>
      </c>
      <c r="F35" s="18">
        <v>145.69</v>
      </c>
      <c r="G35" s="22">
        <v>155.76</v>
      </c>
      <c r="H35" s="148">
        <v>148.06</v>
      </c>
      <c r="I35" s="9"/>
      <c r="J35" s="9"/>
      <c r="K35" s="9"/>
      <c r="L35" s="8"/>
    </row>
    <row r="36" spans="1:16" x14ac:dyDescent="0.2">
      <c r="A36" s="10" t="s">
        <v>7</v>
      </c>
      <c r="B36" s="58">
        <v>72.727272727272734</v>
      </c>
      <c r="C36" s="44">
        <v>71.186440677966104</v>
      </c>
      <c r="D36" s="58">
        <v>78.787878787878782</v>
      </c>
      <c r="E36" s="58">
        <v>60.294117647058826</v>
      </c>
      <c r="F36" s="44">
        <v>72.41379310344827</v>
      </c>
      <c r="G36" s="45">
        <v>72.727272727272734</v>
      </c>
      <c r="H36" s="149">
        <v>69.80609418282549</v>
      </c>
      <c r="I36" s="9"/>
      <c r="J36" s="55"/>
      <c r="K36" s="9"/>
      <c r="L36" s="8"/>
    </row>
    <row r="37" spans="1:16" x14ac:dyDescent="0.2">
      <c r="A37" s="10" t="s">
        <v>8</v>
      </c>
      <c r="B37" s="47">
        <v>9.7745279509022759E-2</v>
      </c>
      <c r="C37" s="48">
        <v>9.1957743415756757E-2</v>
      </c>
      <c r="D37" s="47">
        <v>9.051867546276765E-2</v>
      </c>
      <c r="E37" s="47">
        <v>0.10107546051374057</v>
      </c>
      <c r="F37" s="48">
        <v>0.10906398749896151</v>
      </c>
      <c r="G37" s="49">
        <v>9.9351965052663874E-2</v>
      </c>
      <c r="H37" s="150">
        <v>0.10054743016200073</v>
      </c>
      <c r="I37" s="9"/>
      <c r="J37" s="9"/>
      <c r="K37" s="9"/>
      <c r="L37" s="8"/>
    </row>
    <row r="38" spans="1:16" x14ac:dyDescent="0.2">
      <c r="A38" s="10" t="s">
        <v>9</v>
      </c>
      <c r="B38" s="46">
        <v>16.179509539093512</v>
      </c>
      <c r="C38" s="50">
        <v>15.154324393752592</v>
      </c>
      <c r="D38" s="46">
        <v>14.747686625017282</v>
      </c>
      <c r="E38" s="46">
        <v>16.453004006273446</v>
      </c>
      <c r="F38" s="50">
        <v>17.743582517934495</v>
      </c>
      <c r="G38" s="45">
        <v>17.164406762371129</v>
      </c>
      <c r="H38" s="85">
        <v>16.596453520950519</v>
      </c>
      <c r="I38" s="9"/>
      <c r="J38" s="9"/>
      <c r="K38" s="9"/>
      <c r="L38" s="8"/>
    </row>
    <row r="39" spans="1:16" x14ac:dyDescent="0.2">
      <c r="A39" s="11" t="s">
        <v>10</v>
      </c>
      <c r="B39" s="41">
        <v>33.53</v>
      </c>
      <c r="C39" s="42">
        <v>32.800000000000011</v>
      </c>
      <c r="D39" s="41">
        <v>30.919999999999987</v>
      </c>
      <c r="E39" s="41">
        <v>30.78</v>
      </c>
      <c r="F39" s="42">
        <v>30.689999999999998</v>
      </c>
      <c r="G39" s="45">
        <v>40.759999999999991</v>
      </c>
      <c r="H39" s="85">
        <v>33.06</v>
      </c>
      <c r="I39" s="9"/>
      <c r="J39" s="9"/>
      <c r="K39" s="9"/>
      <c r="L39" s="8"/>
    </row>
    <row r="40" spans="1:16" ht="13.5" thickBot="1" x14ac:dyDescent="0.25">
      <c r="A40" s="12" t="s">
        <v>1</v>
      </c>
      <c r="B40" s="51">
        <v>0.29156521739130437</v>
      </c>
      <c r="C40" s="52">
        <v>0.28521739130434792</v>
      </c>
      <c r="D40" s="51">
        <v>0.26886956521739119</v>
      </c>
      <c r="E40" s="53">
        <v>0.26765217391304347</v>
      </c>
      <c r="F40" s="54">
        <v>0.2668695652173913</v>
      </c>
      <c r="G40" s="59">
        <v>0.3544347826086956</v>
      </c>
      <c r="H40" s="86">
        <v>0.28747826086956524</v>
      </c>
      <c r="I40" s="9"/>
      <c r="J40" s="9"/>
      <c r="K40" s="9"/>
      <c r="L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140</v>
      </c>
      <c r="C44" s="84">
        <v>140</v>
      </c>
      <c r="D44" s="84">
        <v>140</v>
      </c>
      <c r="E44" s="84">
        <v>140</v>
      </c>
      <c r="F44" s="84">
        <v>140</v>
      </c>
      <c r="G44" s="84"/>
      <c r="H44" s="84">
        <v>140</v>
      </c>
      <c r="I44" s="9"/>
      <c r="J44" s="9"/>
      <c r="K44" s="9"/>
      <c r="L44" s="8"/>
    </row>
    <row r="45" spans="1:16" x14ac:dyDescent="0.2">
      <c r="A45" s="10" t="s">
        <v>4</v>
      </c>
      <c r="B45" s="16">
        <v>6516</v>
      </c>
      <c r="C45" s="16">
        <v>8294</v>
      </c>
      <c r="D45" s="16">
        <v>9801</v>
      </c>
      <c r="E45" s="16">
        <v>10403</v>
      </c>
      <c r="F45" s="16">
        <v>8388</v>
      </c>
      <c r="G45" s="16"/>
      <c r="H45" s="66">
        <v>43402</v>
      </c>
      <c r="I45" s="9"/>
      <c r="J45" s="9"/>
      <c r="K45" s="9"/>
      <c r="L45" s="8"/>
    </row>
    <row r="46" spans="1:16" x14ac:dyDescent="0.2">
      <c r="A46" s="10" t="s">
        <v>5</v>
      </c>
      <c r="B46" s="16">
        <v>31</v>
      </c>
      <c r="C46" s="16">
        <v>40</v>
      </c>
      <c r="D46" s="16">
        <v>44</v>
      </c>
      <c r="E46" s="16">
        <v>48</v>
      </c>
      <c r="F46" s="16">
        <v>39</v>
      </c>
      <c r="G46" s="16"/>
      <c r="H46" s="66">
        <v>202</v>
      </c>
      <c r="I46" s="9"/>
      <c r="J46" s="9"/>
      <c r="K46" s="9"/>
      <c r="L46" s="8"/>
    </row>
    <row r="47" spans="1:16" x14ac:dyDescent="0.2">
      <c r="A47" s="10" t="s">
        <v>6</v>
      </c>
      <c r="B47" s="20">
        <v>186.69</v>
      </c>
      <c r="C47" s="15">
        <v>183.85</v>
      </c>
      <c r="D47" s="15">
        <v>199.25</v>
      </c>
      <c r="E47" s="15">
        <v>193.23</v>
      </c>
      <c r="F47" s="15">
        <v>191.58</v>
      </c>
      <c r="G47" s="15"/>
      <c r="H47" s="64">
        <v>191.36</v>
      </c>
      <c r="I47" s="9"/>
      <c r="J47" s="9"/>
      <c r="K47" s="9"/>
      <c r="L47" s="8"/>
    </row>
    <row r="48" spans="1:16" x14ac:dyDescent="0.2">
      <c r="A48" s="10" t="s">
        <v>7</v>
      </c>
      <c r="B48" s="58">
        <v>93.548387096774192</v>
      </c>
      <c r="C48" s="43">
        <v>75</v>
      </c>
      <c r="D48" s="58">
        <v>77.272727272727266</v>
      </c>
      <c r="E48" s="58">
        <v>75</v>
      </c>
      <c r="F48" s="43">
        <v>71.794871794871796</v>
      </c>
      <c r="G48" s="46"/>
      <c r="H48" s="85">
        <v>75.742574257425744</v>
      </c>
      <c r="I48" s="9"/>
      <c r="J48" s="55"/>
      <c r="K48" s="9"/>
      <c r="L48" s="8"/>
    </row>
    <row r="49" spans="1:12" x14ac:dyDescent="0.2">
      <c r="A49" s="10" t="s">
        <v>8</v>
      </c>
      <c r="B49" s="47">
        <v>6.9074413767874501E-2</v>
      </c>
      <c r="C49" s="47">
        <v>8.8241745702054675E-2</v>
      </c>
      <c r="D49" s="47">
        <v>7.9454044772703264E-2</v>
      </c>
      <c r="E49" s="47">
        <v>8.5742287574848183E-2</v>
      </c>
      <c r="F49" s="47">
        <v>8.7399834814107347E-2</v>
      </c>
      <c r="G49" s="56"/>
      <c r="H49" s="87">
        <v>8.6579948840718804E-2</v>
      </c>
      <c r="I49" s="9"/>
      <c r="J49" s="9"/>
      <c r="K49" s="9"/>
      <c r="L49" s="8"/>
    </row>
    <row r="50" spans="1:12" x14ac:dyDescent="0.2">
      <c r="A50" s="10" t="s">
        <v>9</v>
      </c>
      <c r="B50" s="46">
        <v>14.518996132628073</v>
      </c>
      <c r="C50" s="46">
        <v>18.296925971321038</v>
      </c>
      <c r="D50" s="46">
        <v>17.698388473119653</v>
      </c>
      <c r="E50" s="46">
        <v>18.582854534190535</v>
      </c>
      <c r="F50" s="46">
        <v>18.797687549249549</v>
      </c>
      <c r="G50" s="46"/>
      <c r="H50" s="85">
        <v>18.602687819727116</v>
      </c>
      <c r="I50" s="9"/>
      <c r="J50" s="9"/>
      <c r="K50" s="9"/>
      <c r="L50" s="8"/>
    </row>
    <row r="51" spans="1:12" x14ac:dyDescent="0.2">
      <c r="A51" s="11" t="s">
        <v>10</v>
      </c>
      <c r="B51" s="46">
        <v>46.69</v>
      </c>
      <c r="C51" s="46">
        <v>43.849999999999994</v>
      </c>
      <c r="D51" s="46">
        <v>59.25</v>
      </c>
      <c r="E51" s="46">
        <v>53.22999999999999</v>
      </c>
      <c r="F51" s="46">
        <v>51.580000000000013</v>
      </c>
      <c r="G51" s="46"/>
      <c r="H51" s="85">
        <v>51.360000000000014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0.33349999999999996</v>
      </c>
      <c r="C52" s="88">
        <v>0.31321428571428567</v>
      </c>
      <c r="D52" s="88">
        <v>0.42321428571428571</v>
      </c>
      <c r="E52" s="89">
        <v>0.38021428571428562</v>
      </c>
      <c r="F52" s="89">
        <v>0.36842857142857149</v>
      </c>
      <c r="G52" s="88"/>
      <c r="H52" s="90">
        <v>0.36685714285714294</v>
      </c>
      <c r="I52" s="9"/>
      <c r="J52" s="9"/>
      <c r="K52" s="9"/>
      <c r="L52" s="8"/>
    </row>
  </sheetData>
  <mergeCells count="3">
    <mergeCell ref="B4:J4"/>
    <mergeCell ref="K4:T4"/>
    <mergeCell ref="B17:F17"/>
  </mergeCells>
  <phoneticPr fontId="0" type="noConversion"/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A1:M188"/>
  <sheetViews>
    <sheetView showGridLines="0" topLeftCell="A158" zoomScale="73" zoomScaleNormal="73" workbookViewId="0">
      <selection activeCell="F189" sqref="F189"/>
    </sheetView>
  </sheetViews>
  <sheetFormatPr baseColWidth="10" defaultColWidth="19.85546875" defaultRowHeight="12.75" x14ac:dyDescent="0.2"/>
  <cols>
    <col min="1" max="1" width="16.85546875" style="280" customWidth="1"/>
    <col min="2" max="2" width="11.28515625" style="280" customWidth="1"/>
    <col min="3" max="6" width="9.7109375" style="280" customWidth="1"/>
    <col min="7" max="7" width="9.28515625" style="280" bestFit="1" customWidth="1"/>
    <col min="8" max="8" width="10.7109375" style="280" customWidth="1"/>
    <col min="9" max="10" width="9.28515625" style="280" customWidth="1"/>
    <col min="11" max="11" width="9.85546875" style="280" customWidth="1"/>
    <col min="12" max="12" width="9.7109375" style="280" bestFit="1" customWidth="1"/>
    <col min="13" max="13" width="10.42578125" style="280" customWidth="1"/>
    <col min="14" max="16" width="11" style="280" customWidth="1"/>
    <col min="17" max="16384" width="19.85546875" style="280"/>
  </cols>
  <sheetData>
    <row r="1" spans="1:7" x14ac:dyDescent="0.2">
      <c r="A1" s="280" t="s">
        <v>58</v>
      </c>
    </row>
    <row r="2" spans="1:7" x14ac:dyDescent="0.2">
      <c r="A2" s="280" t="s">
        <v>59</v>
      </c>
      <c r="B2" s="239">
        <v>35.6</v>
      </c>
    </row>
    <row r="3" spans="1:7" x14ac:dyDescent="0.2">
      <c r="A3" s="280" t="s">
        <v>7</v>
      </c>
      <c r="B3" s="280">
        <v>80.900000000000006</v>
      </c>
    </row>
    <row r="4" spans="1:7" x14ac:dyDescent="0.2">
      <c r="A4" s="280" t="s">
        <v>60</v>
      </c>
      <c r="B4" s="280">
        <v>3460</v>
      </c>
    </row>
    <row r="6" spans="1:7" x14ac:dyDescent="0.2">
      <c r="A6" s="246" t="s">
        <v>61</v>
      </c>
      <c r="B6" s="239">
        <v>35.6</v>
      </c>
      <c r="C6" s="239">
        <v>35.6</v>
      </c>
      <c r="D6" s="239">
        <v>35.6</v>
      </c>
      <c r="E6" s="239">
        <v>35.6</v>
      </c>
      <c r="F6" s="239">
        <v>35.6</v>
      </c>
      <c r="G6" s="239">
        <v>35.6</v>
      </c>
    </row>
    <row r="7" spans="1:7" x14ac:dyDescent="0.2">
      <c r="A7" s="246" t="s">
        <v>62</v>
      </c>
      <c r="B7" s="239">
        <v>31.44</v>
      </c>
      <c r="C7" s="239">
        <v>31.44</v>
      </c>
      <c r="D7" s="239">
        <v>31.44</v>
      </c>
      <c r="E7" s="239">
        <v>31.44</v>
      </c>
      <c r="F7" s="239">
        <v>31.44</v>
      </c>
    </row>
    <row r="8" spans="1:7" ht="13.5" thickBot="1" x14ac:dyDescent="0.25">
      <c r="A8" s="246"/>
    </row>
    <row r="9" spans="1:7" ht="13.5" thickBot="1" x14ac:dyDescent="0.25">
      <c r="A9" s="285" t="s">
        <v>49</v>
      </c>
      <c r="B9" s="433" t="s">
        <v>53</v>
      </c>
      <c r="C9" s="434"/>
      <c r="D9" s="434"/>
      <c r="E9" s="434"/>
      <c r="F9" s="438"/>
      <c r="G9" s="314" t="s">
        <v>0</v>
      </c>
    </row>
    <row r="10" spans="1:7" x14ac:dyDescent="0.2">
      <c r="A10" s="226" t="s">
        <v>2</v>
      </c>
      <c r="B10" s="316">
        <v>1</v>
      </c>
      <c r="C10" s="236">
        <v>2</v>
      </c>
      <c r="D10" s="236">
        <v>3</v>
      </c>
      <c r="E10" s="236">
        <v>4</v>
      </c>
      <c r="F10" s="236">
        <v>5</v>
      </c>
      <c r="G10" s="235"/>
    </row>
    <row r="11" spans="1:7" x14ac:dyDescent="0.2">
      <c r="A11" s="292" t="s">
        <v>3</v>
      </c>
      <c r="B11" s="317">
        <v>140</v>
      </c>
      <c r="C11" s="318">
        <v>140</v>
      </c>
      <c r="D11" s="319">
        <v>140</v>
      </c>
      <c r="E11" s="319">
        <v>140</v>
      </c>
      <c r="F11" s="319">
        <v>140</v>
      </c>
      <c r="G11" s="320">
        <v>140</v>
      </c>
    </row>
    <row r="12" spans="1:7" x14ac:dyDescent="0.2">
      <c r="A12" s="295" t="s">
        <v>6</v>
      </c>
      <c r="B12" s="321">
        <v>158.45283018867926</v>
      </c>
      <c r="C12" s="322">
        <v>148.53968253968253</v>
      </c>
      <c r="D12" s="322">
        <v>141.73015873015873</v>
      </c>
      <c r="E12" s="322">
        <v>155.52941176470588</v>
      </c>
      <c r="F12" s="322">
        <v>154.82539682539684</v>
      </c>
      <c r="G12" s="259">
        <v>151.66129032258064</v>
      </c>
    </row>
    <row r="13" spans="1:7" x14ac:dyDescent="0.2">
      <c r="A13" s="226" t="s">
        <v>7</v>
      </c>
      <c r="B13" s="323">
        <v>49.056603773584904</v>
      </c>
      <c r="C13" s="324">
        <v>73.015873015873012</v>
      </c>
      <c r="D13" s="325">
        <v>71.428571428571431</v>
      </c>
      <c r="E13" s="325">
        <v>64.705882352941174</v>
      </c>
      <c r="F13" s="325">
        <v>53.968253968253968</v>
      </c>
      <c r="G13" s="326">
        <v>55.483870967741936</v>
      </c>
    </row>
    <row r="14" spans="1:7" x14ac:dyDescent="0.2">
      <c r="A14" s="226" t="s">
        <v>8</v>
      </c>
      <c r="B14" s="263">
        <v>0.14361855425786407</v>
      </c>
      <c r="C14" s="264">
        <v>9.0971441982560797E-2</v>
      </c>
      <c r="D14" s="327">
        <v>0.10209315937279605</v>
      </c>
      <c r="E14" s="327">
        <v>0.12448267484400027</v>
      </c>
      <c r="F14" s="327">
        <v>0.12864118450525056</v>
      </c>
      <c r="G14" s="328">
        <v>0.1261890284868413</v>
      </c>
    </row>
    <row r="15" spans="1:7" x14ac:dyDescent="0.2">
      <c r="A15" s="295" t="s">
        <v>1</v>
      </c>
      <c r="B15" s="266">
        <f t="shared" ref="B15:G15" si="0">B12/B11*100-100</f>
        <v>13.18059299191377</v>
      </c>
      <c r="C15" s="267">
        <f t="shared" si="0"/>
        <v>6.099773242630377</v>
      </c>
      <c r="D15" s="267">
        <f t="shared" si="0"/>
        <v>1.2358276643990962</v>
      </c>
      <c r="E15" s="267">
        <f t="shared" si="0"/>
        <v>11.092436974789919</v>
      </c>
      <c r="F15" s="267">
        <f t="shared" ref="F15" si="1">F12/F11*100-100</f>
        <v>10.58956916099774</v>
      </c>
      <c r="G15" s="269">
        <f t="shared" si="0"/>
        <v>8.3294930875575943</v>
      </c>
    </row>
    <row r="16" spans="1:7" ht="13.5" thickBot="1" x14ac:dyDescent="0.25">
      <c r="A16" s="226" t="s">
        <v>27</v>
      </c>
      <c r="B16" s="270">
        <f>B12-B6</f>
        <v>122.85283018867926</v>
      </c>
      <c r="C16" s="271">
        <f t="shared" ref="C16:G16" si="2">C12-C6</f>
        <v>112.93968253968254</v>
      </c>
      <c r="D16" s="271">
        <f t="shared" si="2"/>
        <v>106.13015873015874</v>
      </c>
      <c r="E16" s="271">
        <f t="shared" si="2"/>
        <v>119.92941176470589</v>
      </c>
      <c r="F16" s="271">
        <f t="shared" ref="F16" si="3">F12-F6</f>
        <v>119.22539682539684</v>
      </c>
      <c r="G16" s="273">
        <f t="shared" si="2"/>
        <v>116.06129032258065</v>
      </c>
    </row>
    <row r="17" spans="1:10" x14ac:dyDescent="0.2">
      <c r="A17" s="309" t="s">
        <v>52</v>
      </c>
      <c r="B17" s="274">
        <v>522</v>
      </c>
      <c r="C17" s="275">
        <v>641</v>
      </c>
      <c r="D17" s="275">
        <v>655</v>
      </c>
      <c r="E17" s="275">
        <v>642</v>
      </c>
      <c r="F17" s="329">
        <v>650</v>
      </c>
      <c r="G17" s="330">
        <f>SUM(B17:F17)</f>
        <v>3110</v>
      </c>
      <c r="H17" s="280" t="s">
        <v>56</v>
      </c>
      <c r="I17" s="331">
        <f>B4-G17</f>
        <v>350</v>
      </c>
      <c r="J17" s="332">
        <f>I17/B4</f>
        <v>0.10115606936416185</v>
      </c>
    </row>
    <row r="18" spans="1:10" x14ac:dyDescent="0.2">
      <c r="A18" s="309" t="s">
        <v>28</v>
      </c>
      <c r="B18" s="229">
        <v>60</v>
      </c>
      <c r="C18" s="281">
        <v>60</v>
      </c>
      <c r="D18" s="281">
        <v>60</v>
      </c>
      <c r="E18" s="281">
        <v>60</v>
      </c>
      <c r="F18" s="281">
        <v>60</v>
      </c>
      <c r="G18" s="233"/>
      <c r="H18" s="280" t="s">
        <v>57</v>
      </c>
      <c r="I18" s="280">
        <v>31.44</v>
      </c>
    </row>
    <row r="19" spans="1:10" ht="13.5" thickBot="1" x14ac:dyDescent="0.25">
      <c r="A19" s="312" t="s">
        <v>26</v>
      </c>
      <c r="B19" s="336">
        <f>B18-B7</f>
        <v>28.56</v>
      </c>
      <c r="C19" s="337">
        <f>C18-C7</f>
        <v>28.56</v>
      </c>
      <c r="D19" s="337">
        <f>D18-D7</f>
        <v>28.56</v>
      </c>
      <c r="E19" s="337">
        <f>E18-E7</f>
        <v>28.56</v>
      </c>
      <c r="F19" s="337">
        <f>F18-F7</f>
        <v>28.56</v>
      </c>
      <c r="G19" s="234"/>
      <c r="H19" s="280" t="s">
        <v>26</v>
      </c>
    </row>
    <row r="21" spans="1:10" ht="13.5" thickBot="1" x14ac:dyDescent="0.25"/>
    <row r="22" spans="1:10" ht="13.5" thickBot="1" x14ac:dyDescent="0.25">
      <c r="A22" s="285" t="s">
        <v>67</v>
      </c>
      <c r="B22" s="433" t="s">
        <v>72</v>
      </c>
      <c r="C22" s="434"/>
      <c r="D22" s="434"/>
      <c r="E22" s="434"/>
      <c r="F22" s="438"/>
      <c r="G22" s="314" t="s">
        <v>0</v>
      </c>
      <c r="H22" s="355"/>
      <c r="I22" s="355"/>
      <c r="J22" s="355"/>
    </row>
    <row r="23" spans="1:10" x14ac:dyDescent="0.2">
      <c r="A23" s="226" t="s">
        <v>2</v>
      </c>
      <c r="B23" s="316">
        <v>1</v>
      </c>
      <c r="C23" s="236">
        <v>2</v>
      </c>
      <c r="D23" s="236">
        <v>3</v>
      </c>
      <c r="E23" s="236">
        <v>4</v>
      </c>
      <c r="F23" s="236">
        <v>5</v>
      </c>
      <c r="G23" s="235"/>
      <c r="H23" s="355"/>
      <c r="I23" s="355"/>
      <c r="J23" s="355"/>
    </row>
    <row r="24" spans="1:10" x14ac:dyDescent="0.2">
      <c r="A24" s="292" t="s">
        <v>3</v>
      </c>
      <c r="B24" s="317">
        <v>300</v>
      </c>
      <c r="C24" s="318">
        <v>300</v>
      </c>
      <c r="D24" s="319">
        <v>300</v>
      </c>
      <c r="E24" s="319">
        <v>300</v>
      </c>
      <c r="F24" s="319">
        <v>300</v>
      </c>
      <c r="G24" s="320">
        <v>300</v>
      </c>
      <c r="H24" s="355"/>
      <c r="I24" s="355"/>
      <c r="J24" s="355"/>
    </row>
    <row r="25" spans="1:10" x14ac:dyDescent="0.2">
      <c r="A25" s="295" t="s">
        <v>6</v>
      </c>
      <c r="B25" s="321">
        <v>425.09433962264148</v>
      </c>
      <c r="C25" s="322">
        <v>392.28070175438597</v>
      </c>
      <c r="D25" s="322">
        <v>417.42424242424244</v>
      </c>
      <c r="E25" s="322">
        <v>411.26984126984127</v>
      </c>
      <c r="F25" s="322">
        <v>335.60606060606062</v>
      </c>
      <c r="G25" s="259">
        <v>395.08196721311475</v>
      </c>
      <c r="H25" s="355"/>
      <c r="I25" s="355"/>
      <c r="J25" s="355"/>
    </row>
    <row r="26" spans="1:10" x14ac:dyDescent="0.2">
      <c r="A26" s="226" t="s">
        <v>7</v>
      </c>
      <c r="B26" s="323">
        <v>81.132075471698116</v>
      </c>
      <c r="C26" s="324">
        <v>77.192982456140356</v>
      </c>
      <c r="D26" s="325">
        <v>78.787878787878782</v>
      </c>
      <c r="E26" s="325">
        <v>61.904761904761905</v>
      </c>
      <c r="F26" s="325">
        <v>56.060606060606062</v>
      </c>
      <c r="G26" s="326">
        <v>62.622950819672134</v>
      </c>
      <c r="H26" s="355"/>
      <c r="I26" s="355"/>
      <c r="J26" s="355"/>
    </row>
    <row r="27" spans="1:10" x14ac:dyDescent="0.2">
      <c r="A27" s="226" t="s">
        <v>8</v>
      </c>
      <c r="B27" s="263">
        <v>7.4055586115403374E-2</v>
      </c>
      <c r="C27" s="264">
        <v>7.8319684278954402E-2</v>
      </c>
      <c r="D27" s="327">
        <v>9.0054000237367426E-2</v>
      </c>
      <c r="E27" s="327">
        <v>0.10146190998464098</v>
      </c>
      <c r="F27" s="327">
        <v>0.11138439567514141</v>
      </c>
      <c r="G27" s="328">
        <v>0.12405181779281377</v>
      </c>
      <c r="H27" s="355"/>
      <c r="I27" s="355"/>
      <c r="J27" s="355"/>
    </row>
    <row r="28" spans="1:10" x14ac:dyDescent="0.2">
      <c r="A28" s="295" t="s">
        <v>1</v>
      </c>
      <c r="B28" s="266">
        <f t="shared" ref="B28:G28" si="4">B25/B24*100-100</f>
        <v>41.698113207547181</v>
      </c>
      <c r="C28" s="267">
        <f t="shared" si="4"/>
        <v>30.760233918128648</v>
      </c>
      <c r="D28" s="267">
        <f t="shared" si="4"/>
        <v>39.141414141414145</v>
      </c>
      <c r="E28" s="267">
        <f t="shared" si="4"/>
        <v>37.089947089947088</v>
      </c>
      <c r="F28" s="360">
        <f t="shared" si="4"/>
        <v>11.868686868686879</v>
      </c>
      <c r="G28" s="269">
        <f t="shared" si="4"/>
        <v>31.693989071038231</v>
      </c>
      <c r="H28" s="365" t="s">
        <v>71</v>
      </c>
      <c r="I28" s="355"/>
      <c r="J28" s="355"/>
    </row>
    <row r="29" spans="1:10" ht="13.5" thickBot="1" x14ac:dyDescent="0.25">
      <c r="A29" s="226" t="s">
        <v>27</v>
      </c>
      <c r="B29" s="270">
        <f>B25-B12</f>
        <v>266.64150943396226</v>
      </c>
      <c r="C29" s="271">
        <f t="shared" ref="C29:G29" si="5">C25-C12</f>
        <v>243.74101921470344</v>
      </c>
      <c r="D29" s="271">
        <f t="shared" si="5"/>
        <v>275.6940836940837</v>
      </c>
      <c r="E29" s="271">
        <f t="shared" si="5"/>
        <v>255.74042950513538</v>
      </c>
      <c r="F29" s="271">
        <f t="shared" si="5"/>
        <v>180.78066378066379</v>
      </c>
      <c r="G29" s="273">
        <f t="shared" si="5"/>
        <v>243.42067689053411</v>
      </c>
      <c r="H29" s="355"/>
      <c r="I29" s="355"/>
      <c r="J29" s="355"/>
    </row>
    <row r="30" spans="1:10" x14ac:dyDescent="0.2">
      <c r="A30" s="309" t="s">
        <v>52</v>
      </c>
      <c r="B30" s="274">
        <v>509</v>
      </c>
      <c r="C30" s="275">
        <v>631</v>
      </c>
      <c r="D30" s="275">
        <v>650</v>
      </c>
      <c r="E30" s="275">
        <v>629</v>
      </c>
      <c r="F30" s="329">
        <v>636</v>
      </c>
      <c r="G30" s="330">
        <f>SUM(B30:F30)</f>
        <v>3055</v>
      </c>
      <c r="H30" s="355" t="s">
        <v>56</v>
      </c>
      <c r="I30" s="331">
        <f>G17-G30</f>
        <v>55</v>
      </c>
      <c r="J30" s="332">
        <f>I30/G17</f>
        <v>1.7684887459807074E-2</v>
      </c>
    </row>
    <row r="31" spans="1:10" x14ac:dyDescent="0.2">
      <c r="A31" s="309" t="s">
        <v>28</v>
      </c>
      <c r="B31" s="229">
        <v>90</v>
      </c>
      <c r="C31" s="281">
        <v>90</v>
      </c>
      <c r="D31" s="281">
        <v>90</v>
      </c>
      <c r="E31" s="281">
        <v>90</v>
      </c>
      <c r="F31" s="281">
        <v>90</v>
      </c>
      <c r="G31" s="233"/>
      <c r="H31" s="355" t="s">
        <v>57</v>
      </c>
      <c r="I31" s="355">
        <v>60.5</v>
      </c>
      <c r="J31" s="355"/>
    </row>
    <row r="32" spans="1:10" ht="13.5" thickBot="1" x14ac:dyDescent="0.25">
      <c r="A32" s="312" t="s">
        <v>26</v>
      </c>
      <c r="B32" s="336">
        <f>B31-B18</f>
        <v>30</v>
      </c>
      <c r="C32" s="337">
        <f t="shared" ref="C32:F32" si="6">C31-C18</f>
        <v>30</v>
      </c>
      <c r="D32" s="337">
        <f t="shared" si="6"/>
        <v>30</v>
      </c>
      <c r="E32" s="337">
        <f t="shared" si="6"/>
        <v>30</v>
      </c>
      <c r="F32" s="337">
        <f t="shared" si="6"/>
        <v>30</v>
      </c>
      <c r="G32" s="234"/>
      <c r="H32" s="355" t="s">
        <v>26</v>
      </c>
      <c r="I32" s="355">
        <f>I31-I18</f>
        <v>29.06</v>
      </c>
      <c r="J32" s="355"/>
    </row>
    <row r="34" spans="1:10" ht="13.5" thickBot="1" x14ac:dyDescent="0.25"/>
    <row r="35" spans="1:10" ht="13.5" thickBot="1" x14ac:dyDescent="0.25">
      <c r="A35" s="285" t="s">
        <v>73</v>
      </c>
      <c r="B35" s="433" t="s">
        <v>72</v>
      </c>
      <c r="C35" s="434"/>
      <c r="D35" s="434"/>
      <c r="E35" s="434"/>
      <c r="F35" s="438"/>
      <c r="G35" s="314" t="s">
        <v>0</v>
      </c>
      <c r="H35" s="361"/>
      <c r="I35" s="361"/>
      <c r="J35" s="361"/>
    </row>
    <row r="36" spans="1:10" x14ac:dyDescent="0.2">
      <c r="A36" s="226" t="s">
        <v>2</v>
      </c>
      <c r="B36" s="316">
        <v>1</v>
      </c>
      <c r="C36" s="236">
        <v>2</v>
      </c>
      <c r="D36" s="236">
        <v>3</v>
      </c>
      <c r="E36" s="236">
        <v>4</v>
      </c>
      <c r="F36" s="236">
        <v>5</v>
      </c>
      <c r="G36" s="235"/>
      <c r="H36" s="361"/>
      <c r="I36" s="361"/>
      <c r="J36" s="361"/>
    </row>
    <row r="37" spans="1:10" x14ac:dyDescent="0.2">
      <c r="A37" s="292" t="s">
        <v>3</v>
      </c>
      <c r="B37" s="317">
        <v>490</v>
      </c>
      <c r="C37" s="318"/>
      <c r="D37" s="319"/>
      <c r="E37" s="319"/>
      <c r="F37" s="319"/>
      <c r="G37" s="320">
        <v>490</v>
      </c>
      <c r="H37" s="361"/>
      <c r="I37" s="361"/>
      <c r="J37" s="361"/>
    </row>
    <row r="38" spans="1:10" x14ac:dyDescent="0.2">
      <c r="A38" s="295" t="s">
        <v>6</v>
      </c>
      <c r="B38" s="321">
        <v>771.98606271776998</v>
      </c>
      <c r="C38" s="322"/>
      <c r="D38" s="322"/>
      <c r="E38" s="322"/>
      <c r="F38" s="322"/>
      <c r="G38" s="259">
        <v>771.98606271776998</v>
      </c>
      <c r="H38" s="361"/>
      <c r="I38" s="361"/>
      <c r="J38" s="361"/>
    </row>
    <row r="39" spans="1:10" x14ac:dyDescent="0.2">
      <c r="A39" s="226" t="s">
        <v>7</v>
      </c>
      <c r="B39" s="323">
        <v>70.034843205574916</v>
      </c>
      <c r="C39" s="324"/>
      <c r="D39" s="325"/>
      <c r="E39" s="325"/>
      <c r="F39" s="325"/>
      <c r="G39" s="326">
        <v>70.034843205574916</v>
      </c>
      <c r="H39" s="361"/>
      <c r="I39" s="361"/>
      <c r="J39" s="361"/>
    </row>
    <row r="40" spans="1:10" x14ac:dyDescent="0.2">
      <c r="A40" s="226" t="s">
        <v>8</v>
      </c>
      <c r="B40" s="263">
        <v>9.3696223368264941E-2</v>
      </c>
      <c r="C40" s="264"/>
      <c r="D40" s="327"/>
      <c r="E40" s="327"/>
      <c r="F40" s="327"/>
      <c r="G40" s="328">
        <v>9.3696223368264941E-2</v>
      </c>
      <c r="H40" s="361"/>
      <c r="I40" s="361"/>
      <c r="J40" s="361"/>
    </row>
    <row r="41" spans="1:10" x14ac:dyDescent="0.2">
      <c r="A41" s="295" t="s">
        <v>1</v>
      </c>
      <c r="B41" s="266">
        <f t="shared" ref="B41:G41" si="7">B38/B37*100-100</f>
        <v>57.54817606485102</v>
      </c>
      <c r="C41" s="267" t="e">
        <f t="shared" si="7"/>
        <v>#DIV/0!</v>
      </c>
      <c r="D41" s="267" t="e">
        <f t="shared" si="7"/>
        <v>#DIV/0!</v>
      </c>
      <c r="E41" s="267" t="e">
        <f t="shared" si="7"/>
        <v>#DIV/0!</v>
      </c>
      <c r="F41" s="267" t="e">
        <f t="shared" si="7"/>
        <v>#DIV/0!</v>
      </c>
      <c r="G41" s="269">
        <f t="shared" si="7"/>
        <v>57.54817606485102</v>
      </c>
      <c r="H41" s="365"/>
      <c r="I41" s="361"/>
      <c r="J41" s="361"/>
    </row>
    <row r="42" spans="1:10" ht="13.5" thickBot="1" x14ac:dyDescent="0.25">
      <c r="A42" s="226" t="s">
        <v>27</v>
      </c>
      <c r="B42" s="270">
        <f>B38-B25</f>
        <v>346.8917230951285</v>
      </c>
      <c r="C42" s="271">
        <f t="shared" ref="C42:G42" si="8">C38-C25</f>
        <v>-392.28070175438597</v>
      </c>
      <c r="D42" s="271">
        <f t="shared" si="8"/>
        <v>-417.42424242424244</v>
      </c>
      <c r="E42" s="271">
        <f t="shared" si="8"/>
        <v>-411.26984126984127</v>
      </c>
      <c r="F42" s="271">
        <f t="shared" si="8"/>
        <v>-335.60606060606062</v>
      </c>
      <c r="G42" s="273">
        <f t="shared" si="8"/>
        <v>376.90409550465523</v>
      </c>
      <c r="H42" s="361"/>
      <c r="I42" s="361"/>
      <c r="J42" s="361"/>
    </row>
    <row r="43" spans="1:10" x14ac:dyDescent="0.2">
      <c r="A43" s="309" t="s">
        <v>52</v>
      </c>
      <c r="B43" s="274">
        <v>3025</v>
      </c>
      <c r="C43" s="275"/>
      <c r="D43" s="275"/>
      <c r="E43" s="275"/>
      <c r="F43" s="329"/>
      <c r="G43" s="330">
        <f>SUM(B43:F43)</f>
        <v>3025</v>
      </c>
      <c r="H43" s="361" t="s">
        <v>56</v>
      </c>
      <c r="I43" s="331">
        <f>G30-G43</f>
        <v>30</v>
      </c>
      <c r="J43" s="332">
        <f>I43/G30</f>
        <v>9.8199672667757774E-3</v>
      </c>
    </row>
    <row r="44" spans="1:10" x14ac:dyDescent="0.2">
      <c r="A44" s="309" t="s">
        <v>28</v>
      </c>
      <c r="B44" s="229">
        <v>115</v>
      </c>
      <c r="C44" s="281"/>
      <c r="D44" s="281"/>
      <c r="E44" s="281"/>
      <c r="F44" s="281"/>
      <c r="G44" s="233"/>
      <c r="H44" s="361" t="s">
        <v>57</v>
      </c>
      <c r="I44" s="361">
        <v>90.5</v>
      </c>
      <c r="J44" s="361"/>
    </row>
    <row r="45" spans="1:10" ht="13.5" thickBot="1" x14ac:dyDescent="0.25">
      <c r="A45" s="312" t="s">
        <v>26</v>
      </c>
      <c r="B45" s="336">
        <f>B44-B31</f>
        <v>25</v>
      </c>
      <c r="C45" s="337">
        <f t="shared" ref="C45:F45" si="9">C44-C31</f>
        <v>-90</v>
      </c>
      <c r="D45" s="337">
        <f t="shared" si="9"/>
        <v>-90</v>
      </c>
      <c r="E45" s="337">
        <f t="shared" si="9"/>
        <v>-90</v>
      </c>
      <c r="F45" s="337">
        <f t="shared" si="9"/>
        <v>-90</v>
      </c>
      <c r="G45" s="234"/>
      <c r="H45" s="361" t="s">
        <v>26</v>
      </c>
      <c r="I45" s="361">
        <f>I44-I31</f>
        <v>30</v>
      </c>
      <c r="J45" s="361"/>
    </row>
    <row r="47" spans="1:10" ht="13.5" thickBot="1" x14ac:dyDescent="0.25"/>
    <row r="48" spans="1:10" ht="13.5" thickBot="1" x14ac:dyDescent="0.25">
      <c r="A48" s="285" t="s">
        <v>77</v>
      </c>
      <c r="B48" s="433" t="s">
        <v>72</v>
      </c>
      <c r="C48" s="434"/>
      <c r="D48" s="434"/>
      <c r="E48" s="434"/>
      <c r="F48" s="438"/>
      <c r="G48" s="314" t="s">
        <v>0</v>
      </c>
      <c r="H48" s="369"/>
      <c r="I48" s="369"/>
      <c r="J48" s="369"/>
    </row>
    <row r="49" spans="1:10" x14ac:dyDescent="0.2">
      <c r="A49" s="226" t="s">
        <v>2</v>
      </c>
      <c r="B49" s="316">
        <v>1</v>
      </c>
      <c r="C49" s="236">
        <v>2</v>
      </c>
      <c r="D49" s="236">
        <v>3</v>
      </c>
      <c r="E49" s="236">
        <v>4</v>
      </c>
      <c r="F49" s="236">
        <v>5</v>
      </c>
      <c r="G49" s="235"/>
      <c r="H49" s="369"/>
      <c r="I49" s="369"/>
      <c r="J49" s="369"/>
    </row>
    <row r="50" spans="1:10" x14ac:dyDescent="0.2">
      <c r="A50" s="292" t="s">
        <v>3</v>
      </c>
      <c r="B50" s="317">
        <v>690</v>
      </c>
      <c r="C50" s="318"/>
      <c r="D50" s="319"/>
      <c r="E50" s="319"/>
      <c r="F50" s="319"/>
      <c r="G50" s="320">
        <v>690</v>
      </c>
      <c r="H50" s="369"/>
      <c r="I50" s="369"/>
      <c r="J50" s="369"/>
    </row>
    <row r="51" spans="1:10" x14ac:dyDescent="0.2">
      <c r="A51" s="295" t="s">
        <v>6</v>
      </c>
      <c r="B51" s="321">
        <v>1210.3525641025642</v>
      </c>
      <c r="C51" s="322">
        <v>1210.3525641025642</v>
      </c>
      <c r="D51" s="322">
        <v>1210.3525641025642</v>
      </c>
      <c r="E51" s="322">
        <v>1210.3525641025642</v>
      </c>
      <c r="F51" s="322"/>
      <c r="G51" s="259">
        <v>1210.3525641025642</v>
      </c>
      <c r="H51" s="369"/>
      <c r="I51" s="369"/>
      <c r="J51" s="369"/>
    </row>
    <row r="52" spans="1:10" x14ac:dyDescent="0.2">
      <c r="A52" s="226" t="s">
        <v>7</v>
      </c>
      <c r="B52" s="323">
        <v>66.987179487179489</v>
      </c>
      <c r="C52" s="324"/>
      <c r="D52" s="325"/>
      <c r="E52" s="325"/>
      <c r="F52" s="325"/>
      <c r="G52" s="326">
        <v>66.987179487179489</v>
      </c>
      <c r="H52" s="369"/>
      <c r="I52" s="369"/>
      <c r="J52" s="369"/>
    </row>
    <row r="53" spans="1:10" x14ac:dyDescent="0.2">
      <c r="A53" s="226" t="s">
        <v>8</v>
      </c>
      <c r="B53" s="263">
        <v>0.11069957872095922</v>
      </c>
      <c r="C53" s="264"/>
      <c r="D53" s="327"/>
      <c r="E53" s="327"/>
      <c r="F53" s="327"/>
      <c r="G53" s="328">
        <v>0.11069957872095922</v>
      </c>
      <c r="H53" s="369"/>
      <c r="I53" s="369"/>
      <c r="J53" s="369"/>
    </row>
    <row r="54" spans="1:10" x14ac:dyDescent="0.2">
      <c r="A54" s="295" t="s">
        <v>1</v>
      </c>
      <c r="B54" s="266">
        <f t="shared" ref="B54:G54" si="10">B51/B50*100-100</f>
        <v>75.413415087328161</v>
      </c>
      <c r="C54" s="267" t="e">
        <f t="shared" si="10"/>
        <v>#DIV/0!</v>
      </c>
      <c r="D54" s="267" t="e">
        <f t="shared" si="10"/>
        <v>#DIV/0!</v>
      </c>
      <c r="E54" s="267" t="e">
        <f t="shared" si="10"/>
        <v>#DIV/0!</v>
      </c>
      <c r="F54" s="267" t="e">
        <f t="shared" si="10"/>
        <v>#DIV/0!</v>
      </c>
      <c r="G54" s="269">
        <f t="shared" si="10"/>
        <v>75.413415087328161</v>
      </c>
      <c r="H54" s="365"/>
      <c r="I54" s="369"/>
      <c r="J54" s="369"/>
    </row>
    <row r="55" spans="1:10" ht="13.5" thickBot="1" x14ac:dyDescent="0.25">
      <c r="A55" s="226" t="s">
        <v>27</v>
      </c>
      <c r="B55" s="270">
        <f>B51-B38</f>
        <v>438.36650138479422</v>
      </c>
      <c r="C55" s="271">
        <f t="shared" ref="C55:G55" si="11">C51-C38</f>
        <v>1210.3525641025642</v>
      </c>
      <c r="D55" s="271">
        <f t="shared" si="11"/>
        <v>1210.3525641025642</v>
      </c>
      <c r="E55" s="271">
        <f t="shared" si="11"/>
        <v>1210.3525641025642</v>
      </c>
      <c r="F55" s="271">
        <f t="shared" si="11"/>
        <v>0</v>
      </c>
      <c r="G55" s="273">
        <f t="shared" si="11"/>
        <v>438.36650138479422</v>
      </c>
      <c r="H55" s="369"/>
      <c r="I55" s="369"/>
      <c r="J55" s="369"/>
    </row>
    <row r="56" spans="1:10" x14ac:dyDescent="0.2">
      <c r="A56" s="309" t="s">
        <v>52</v>
      </c>
      <c r="B56" s="274">
        <v>3014</v>
      </c>
      <c r="C56" s="275"/>
      <c r="D56" s="275"/>
      <c r="E56" s="275"/>
      <c r="F56" s="329"/>
      <c r="G56" s="330">
        <f>SUM(B56:F56)</f>
        <v>3014</v>
      </c>
      <c r="H56" s="369" t="s">
        <v>56</v>
      </c>
      <c r="I56" s="331">
        <f>G43-G56</f>
        <v>11</v>
      </c>
      <c r="J56" s="332">
        <f>I56/G43</f>
        <v>3.6363636363636364E-3</v>
      </c>
    </row>
    <row r="57" spans="1:10" x14ac:dyDescent="0.2">
      <c r="A57" s="309" t="s">
        <v>28</v>
      </c>
      <c r="B57" s="229">
        <v>83.7</v>
      </c>
      <c r="C57" s="281">
        <v>83.7</v>
      </c>
      <c r="D57" s="281">
        <v>83.7</v>
      </c>
      <c r="E57" s="281">
        <v>83.7</v>
      </c>
      <c r="F57" s="281"/>
      <c r="G57" s="233"/>
      <c r="H57" s="369" t="s">
        <v>57</v>
      </c>
      <c r="I57" s="369">
        <v>114.71</v>
      </c>
      <c r="J57" s="369"/>
    </row>
    <row r="58" spans="1:10" ht="13.5" thickBot="1" x14ac:dyDescent="0.25">
      <c r="A58" s="312" t="s">
        <v>26</v>
      </c>
      <c r="B58" s="336">
        <f>B57-B44</f>
        <v>-31.299999999999997</v>
      </c>
      <c r="C58" s="337">
        <f t="shared" ref="C58:F58" si="12">C57-C44</f>
        <v>83.7</v>
      </c>
      <c r="D58" s="337">
        <f t="shared" si="12"/>
        <v>83.7</v>
      </c>
      <c r="E58" s="337">
        <f t="shared" si="12"/>
        <v>83.7</v>
      </c>
      <c r="F58" s="337">
        <f t="shared" si="12"/>
        <v>0</v>
      </c>
      <c r="G58" s="234"/>
      <c r="H58" s="369" t="s">
        <v>26</v>
      </c>
      <c r="I58" s="369">
        <f>I57-I44</f>
        <v>24.209999999999994</v>
      </c>
      <c r="J58" s="369"/>
    </row>
    <row r="60" spans="1:10" ht="13.5" thickBot="1" x14ac:dyDescent="0.25"/>
    <row r="61" spans="1:10" ht="13.5" thickBot="1" x14ac:dyDescent="0.25">
      <c r="A61" s="285" t="s">
        <v>78</v>
      </c>
      <c r="B61" s="433" t="s">
        <v>72</v>
      </c>
      <c r="C61" s="434"/>
      <c r="D61" s="434"/>
      <c r="E61" s="434"/>
      <c r="F61" s="438"/>
      <c r="G61" s="314" t="s">
        <v>0</v>
      </c>
      <c r="H61" s="377"/>
      <c r="I61" s="377"/>
      <c r="J61" s="377"/>
    </row>
    <row r="62" spans="1:10" x14ac:dyDescent="0.2">
      <c r="A62" s="226" t="s">
        <v>2</v>
      </c>
      <c r="B62" s="316">
        <v>1</v>
      </c>
      <c r="C62" s="236">
        <v>2</v>
      </c>
      <c r="D62" s="236">
        <v>3</v>
      </c>
      <c r="E62" s="236">
        <v>4</v>
      </c>
      <c r="F62" s="236">
        <v>5</v>
      </c>
      <c r="G62" s="235"/>
      <c r="H62" s="377"/>
      <c r="I62" s="377"/>
      <c r="J62" s="377"/>
    </row>
    <row r="63" spans="1:10" x14ac:dyDescent="0.2">
      <c r="A63" s="292" t="s">
        <v>3</v>
      </c>
      <c r="B63" s="317">
        <v>890</v>
      </c>
      <c r="C63" s="318">
        <v>890</v>
      </c>
      <c r="D63" s="319">
        <v>890</v>
      </c>
      <c r="E63" s="319">
        <v>890</v>
      </c>
      <c r="F63" s="319">
        <v>890</v>
      </c>
      <c r="G63" s="320">
        <v>890</v>
      </c>
      <c r="H63" s="377"/>
      <c r="I63" s="377"/>
      <c r="J63" s="377"/>
    </row>
    <row r="64" spans="1:10" x14ac:dyDescent="0.2">
      <c r="A64" s="295" t="s">
        <v>6</v>
      </c>
      <c r="B64" s="321">
        <v>1124.3589743589744</v>
      </c>
      <c r="C64" s="322">
        <v>1189.655172413793</v>
      </c>
      <c r="D64" s="322">
        <v>1274.0677966101696</v>
      </c>
      <c r="E64" s="322">
        <v>1411.4754098360656</v>
      </c>
      <c r="F64" s="322"/>
      <c r="G64" s="259">
        <v>1263.2258064516129</v>
      </c>
      <c r="H64" s="377"/>
      <c r="I64" s="377"/>
      <c r="J64" s="377"/>
    </row>
    <row r="65" spans="1:10" x14ac:dyDescent="0.2">
      <c r="A65" s="226" t="s">
        <v>7</v>
      </c>
      <c r="B65" s="323">
        <v>94.871794871794876</v>
      </c>
      <c r="C65" s="324">
        <v>100</v>
      </c>
      <c r="D65" s="325">
        <v>100</v>
      </c>
      <c r="E65" s="325">
        <v>96.721311475409834</v>
      </c>
      <c r="F65" s="325"/>
      <c r="G65" s="326">
        <v>67.281105990783416</v>
      </c>
      <c r="H65" s="377"/>
      <c r="I65" s="377"/>
      <c r="J65" s="377"/>
    </row>
    <row r="66" spans="1:10" x14ac:dyDescent="0.2">
      <c r="A66" s="226" t="s">
        <v>8</v>
      </c>
      <c r="B66" s="263">
        <v>4.3978811786788558E-2</v>
      </c>
      <c r="C66" s="264">
        <v>3.5283828310184714E-2</v>
      </c>
      <c r="D66" s="327">
        <v>3.477604801382353E-2</v>
      </c>
      <c r="E66" s="327">
        <v>4.683441844364071E-2</v>
      </c>
      <c r="F66" s="327"/>
      <c r="G66" s="328">
        <v>9.2978346164426878E-2</v>
      </c>
      <c r="H66" s="377"/>
      <c r="I66" s="377"/>
      <c r="J66" s="377"/>
    </row>
    <row r="67" spans="1:10" x14ac:dyDescent="0.2">
      <c r="A67" s="295" t="s">
        <v>1</v>
      </c>
      <c r="B67" s="266">
        <f t="shared" ref="B67:G67" si="13">B64/B63*100-100</f>
        <v>26.332469029098249</v>
      </c>
      <c r="C67" s="267">
        <f t="shared" si="13"/>
        <v>33.669120495931793</v>
      </c>
      <c r="D67" s="267">
        <f t="shared" si="13"/>
        <v>43.153685012378588</v>
      </c>
      <c r="E67" s="267">
        <f t="shared" si="13"/>
        <v>58.592742678209618</v>
      </c>
      <c r="F67" s="267">
        <f t="shared" si="13"/>
        <v>-100</v>
      </c>
      <c r="G67" s="269">
        <f t="shared" si="13"/>
        <v>41.935483870967744</v>
      </c>
      <c r="H67" s="365"/>
      <c r="I67" s="377"/>
      <c r="J67" s="377"/>
    </row>
    <row r="68" spans="1:10" ht="13.5" thickBot="1" x14ac:dyDescent="0.25">
      <c r="A68" s="226" t="s">
        <v>27</v>
      </c>
      <c r="B68" s="270">
        <f>B64-B51</f>
        <v>-85.993589743589837</v>
      </c>
      <c r="C68" s="271">
        <f t="shared" ref="C68:G68" si="14">C64-C51</f>
        <v>-20.697391688771177</v>
      </c>
      <c r="D68" s="271">
        <f t="shared" si="14"/>
        <v>63.715232507605378</v>
      </c>
      <c r="E68" s="271">
        <f t="shared" si="14"/>
        <v>201.12284573350144</v>
      </c>
      <c r="F68" s="271">
        <f t="shared" si="14"/>
        <v>0</v>
      </c>
      <c r="G68" s="273">
        <f t="shared" si="14"/>
        <v>52.873242349048724</v>
      </c>
      <c r="H68" s="377"/>
      <c r="I68" s="377"/>
      <c r="J68" s="377"/>
    </row>
    <row r="69" spans="1:10" x14ac:dyDescent="0.2">
      <c r="A69" s="309" t="s">
        <v>52</v>
      </c>
      <c r="B69" s="274">
        <v>334</v>
      </c>
      <c r="C69" s="275">
        <v>560</v>
      </c>
      <c r="D69" s="275">
        <v>525</v>
      </c>
      <c r="E69" s="275">
        <v>571</v>
      </c>
      <c r="F69" s="329"/>
      <c r="G69" s="330">
        <f>SUM(B69:F69)</f>
        <v>1990</v>
      </c>
      <c r="H69" s="377" t="s">
        <v>56</v>
      </c>
      <c r="I69" s="331">
        <f>G56-G69</f>
        <v>1024</v>
      </c>
      <c r="J69" s="332">
        <f>I69/G56</f>
        <v>0.33974784339747843</v>
      </c>
    </row>
    <row r="70" spans="1:10" x14ac:dyDescent="0.2">
      <c r="A70" s="309" t="s">
        <v>28</v>
      </c>
      <c r="B70" s="229">
        <v>65</v>
      </c>
      <c r="C70" s="281">
        <v>65</v>
      </c>
      <c r="D70" s="281">
        <v>65</v>
      </c>
      <c r="E70" s="281">
        <v>65</v>
      </c>
      <c r="F70" s="281"/>
      <c r="G70" s="233"/>
      <c r="H70" s="377" t="s">
        <v>57</v>
      </c>
      <c r="I70" s="377">
        <v>83.29</v>
      </c>
      <c r="J70" s="377"/>
    </row>
    <row r="71" spans="1:10" ht="13.5" thickBot="1" x14ac:dyDescent="0.25">
      <c r="A71" s="312" t="s">
        <v>26</v>
      </c>
      <c r="B71" s="336">
        <f>B70-B57</f>
        <v>-18.700000000000003</v>
      </c>
      <c r="C71" s="337">
        <f t="shared" ref="C71:F71" si="15">C70-C57</f>
        <v>-18.700000000000003</v>
      </c>
      <c r="D71" s="337">
        <f t="shared" si="15"/>
        <v>-18.700000000000003</v>
      </c>
      <c r="E71" s="337">
        <f t="shared" si="15"/>
        <v>-18.700000000000003</v>
      </c>
      <c r="F71" s="337">
        <f t="shared" si="15"/>
        <v>0</v>
      </c>
      <c r="G71" s="234"/>
      <c r="H71" s="377" t="s">
        <v>26</v>
      </c>
      <c r="I71" s="377">
        <f>I70-I57</f>
        <v>-31.419999999999987</v>
      </c>
      <c r="J71" s="377"/>
    </row>
    <row r="73" spans="1:10" ht="13.5" thickBot="1" x14ac:dyDescent="0.25"/>
    <row r="74" spans="1:10" s="379" customFormat="1" ht="13.5" thickBot="1" x14ac:dyDescent="0.25">
      <c r="A74" s="285" t="s">
        <v>80</v>
      </c>
      <c r="B74" s="433" t="s">
        <v>72</v>
      </c>
      <c r="C74" s="434"/>
      <c r="D74" s="434"/>
      <c r="E74" s="434"/>
      <c r="F74" s="438"/>
      <c r="G74" s="314" t="s">
        <v>0</v>
      </c>
    </row>
    <row r="75" spans="1:10" s="379" customFormat="1" x14ac:dyDescent="0.2">
      <c r="A75" s="226" t="s">
        <v>2</v>
      </c>
      <c r="B75" s="316">
        <v>1</v>
      </c>
      <c r="C75" s="236">
        <v>2</v>
      </c>
      <c r="D75" s="236">
        <v>3</v>
      </c>
      <c r="E75" s="236">
        <v>4</v>
      </c>
      <c r="F75" s="236">
        <v>5</v>
      </c>
      <c r="G75" s="235"/>
    </row>
    <row r="76" spans="1:10" s="379" customFormat="1" x14ac:dyDescent="0.2">
      <c r="A76" s="292" t="s">
        <v>3</v>
      </c>
      <c r="B76" s="317">
        <v>1080</v>
      </c>
      <c r="C76" s="318">
        <v>1080</v>
      </c>
      <c r="D76" s="319">
        <v>1080</v>
      </c>
      <c r="E76" s="319">
        <v>1080</v>
      </c>
      <c r="F76" s="319"/>
      <c r="G76" s="320">
        <v>1080</v>
      </c>
    </row>
    <row r="77" spans="1:10" s="379" customFormat="1" x14ac:dyDescent="0.2">
      <c r="A77" s="295" t="s">
        <v>6</v>
      </c>
      <c r="B77" s="321">
        <v>1389.41</v>
      </c>
      <c r="C77" s="322">
        <v>1314.19</v>
      </c>
      <c r="D77" s="322">
        <v>1439.12</v>
      </c>
      <c r="E77" s="322">
        <v>1509.39</v>
      </c>
      <c r="F77" s="322"/>
      <c r="G77" s="259">
        <v>1417.21</v>
      </c>
    </row>
    <row r="78" spans="1:10" s="379" customFormat="1" x14ac:dyDescent="0.2">
      <c r="A78" s="226" t="s">
        <v>7</v>
      </c>
      <c r="B78" s="323">
        <v>58.8</v>
      </c>
      <c r="C78" s="324">
        <v>100</v>
      </c>
      <c r="D78" s="325">
        <v>100</v>
      </c>
      <c r="E78" s="325">
        <v>98.48</v>
      </c>
      <c r="F78" s="325"/>
      <c r="G78" s="326">
        <v>83.56</v>
      </c>
    </row>
    <row r="79" spans="1:10" s="379" customFormat="1" x14ac:dyDescent="0.2">
      <c r="A79" s="226" t="s">
        <v>8</v>
      </c>
      <c r="B79" s="263">
        <v>9.8199999999999996E-2</v>
      </c>
      <c r="C79" s="264">
        <v>2.93E-2</v>
      </c>
      <c r="D79" s="327">
        <v>3.5999999999999997E-2</v>
      </c>
      <c r="E79" s="327">
        <v>3.5700000000000003E-2</v>
      </c>
      <c r="F79" s="327"/>
      <c r="G79" s="328">
        <v>7.2999999999999995E-2</v>
      </c>
    </row>
    <row r="80" spans="1:10" s="379" customFormat="1" x14ac:dyDescent="0.2">
      <c r="A80" s="295" t="s">
        <v>1</v>
      </c>
      <c r="B80" s="266">
        <f t="shared" ref="B80:G80" si="16">B77/B76*100-100</f>
        <v>28.649074074074093</v>
      </c>
      <c r="C80" s="267">
        <f t="shared" si="16"/>
        <v>21.684259259259278</v>
      </c>
      <c r="D80" s="267">
        <f t="shared" si="16"/>
        <v>33.251851851851853</v>
      </c>
      <c r="E80" s="267">
        <f t="shared" si="16"/>
        <v>39.758333333333326</v>
      </c>
      <c r="F80" s="267" t="e">
        <f t="shared" si="16"/>
        <v>#DIV/0!</v>
      </c>
      <c r="G80" s="269">
        <f t="shared" si="16"/>
        <v>31.223148148148141</v>
      </c>
      <c r="H80" s="365"/>
    </row>
    <row r="81" spans="1:10" s="379" customFormat="1" ht="13.5" thickBot="1" x14ac:dyDescent="0.25">
      <c r="A81" s="226" t="s">
        <v>27</v>
      </c>
      <c r="B81" s="270">
        <f>B77-B64</f>
        <v>265.05102564102572</v>
      </c>
      <c r="C81" s="271">
        <f t="shared" ref="C81:G81" si="17">C77-C64</f>
        <v>124.53482758620703</v>
      </c>
      <c r="D81" s="271">
        <f t="shared" si="17"/>
        <v>165.05220338983031</v>
      </c>
      <c r="E81" s="271">
        <f t="shared" si="17"/>
        <v>97.914590163934463</v>
      </c>
      <c r="F81" s="271">
        <f t="shared" si="17"/>
        <v>0</v>
      </c>
      <c r="G81" s="273">
        <f t="shared" si="17"/>
        <v>153.98419354838711</v>
      </c>
    </row>
    <row r="82" spans="1:10" s="379" customFormat="1" x14ac:dyDescent="0.2">
      <c r="A82" s="309" t="s">
        <v>52</v>
      </c>
      <c r="B82" s="274">
        <v>334</v>
      </c>
      <c r="C82" s="275">
        <v>559</v>
      </c>
      <c r="D82" s="275">
        <v>525</v>
      </c>
      <c r="E82" s="275">
        <v>571</v>
      </c>
      <c r="F82" s="329"/>
      <c r="G82" s="330">
        <f>SUM(B82:F82)</f>
        <v>1989</v>
      </c>
      <c r="H82" s="379" t="s">
        <v>56</v>
      </c>
      <c r="I82" s="331">
        <f>G69-G82</f>
        <v>1</v>
      </c>
      <c r="J82" s="332">
        <f>I82/G69</f>
        <v>5.025125628140704E-4</v>
      </c>
    </row>
    <row r="83" spans="1:10" s="379" customFormat="1" x14ac:dyDescent="0.2">
      <c r="A83" s="309" t="s">
        <v>28</v>
      </c>
      <c r="B83" s="229">
        <v>66</v>
      </c>
      <c r="C83" s="281">
        <v>66</v>
      </c>
      <c r="D83" s="281">
        <v>66</v>
      </c>
      <c r="E83" s="281">
        <v>66</v>
      </c>
      <c r="F83" s="281"/>
      <c r="G83" s="233"/>
      <c r="H83" s="379" t="s">
        <v>57</v>
      </c>
      <c r="I83" s="379">
        <v>65</v>
      </c>
    </row>
    <row r="84" spans="1:10" s="379" customFormat="1" ht="13.5" thickBot="1" x14ac:dyDescent="0.25">
      <c r="A84" s="312" t="s">
        <v>26</v>
      </c>
      <c r="B84" s="336">
        <f>B83-B70</f>
        <v>1</v>
      </c>
      <c r="C84" s="337">
        <f t="shared" ref="C84:F84" si="18">C83-C70</f>
        <v>1</v>
      </c>
      <c r="D84" s="337">
        <f t="shared" si="18"/>
        <v>1</v>
      </c>
      <c r="E84" s="337">
        <f t="shared" si="18"/>
        <v>1</v>
      </c>
      <c r="F84" s="337">
        <f t="shared" si="18"/>
        <v>0</v>
      </c>
      <c r="G84" s="234"/>
      <c r="H84" s="379" t="s">
        <v>26</v>
      </c>
      <c r="I84" s="379">
        <f>I83-I70</f>
        <v>-18.290000000000006</v>
      </c>
    </row>
    <row r="85" spans="1:10" x14ac:dyDescent="0.2">
      <c r="B85" s="280" t="s">
        <v>79</v>
      </c>
    </row>
    <row r="86" spans="1:10" ht="13.5" thickBot="1" x14ac:dyDescent="0.25"/>
    <row r="87" spans="1:10" s="381" customFormat="1" ht="13.5" thickBot="1" x14ac:dyDescent="0.25">
      <c r="A87" s="285" t="s">
        <v>81</v>
      </c>
      <c r="B87" s="433" t="s">
        <v>72</v>
      </c>
      <c r="C87" s="434"/>
      <c r="D87" s="434"/>
      <c r="E87" s="434"/>
      <c r="F87" s="438"/>
      <c r="G87" s="314" t="s">
        <v>0</v>
      </c>
    </row>
    <row r="88" spans="1:10" s="381" customFormat="1" x14ac:dyDescent="0.2">
      <c r="A88" s="226" t="s">
        <v>2</v>
      </c>
      <c r="B88" s="316">
        <v>1</v>
      </c>
      <c r="C88" s="236">
        <v>2</v>
      </c>
      <c r="D88" s="236">
        <v>3</v>
      </c>
      <c r="E88" s="236">
        <v>4</v>
      </c>
      <c r="F88" s="236">
        <v>5</v>
      </c>
      <c r="G88" s="235"/>
    </row>
    <row r="89" spans="1:10" s="381" customFormat="1" x14ac:dyDescent="0.2">
      <c r="A89" s="292" t="s">
        <v>3</v>
      </c>
      <c r="B89" s="317">
        <v>1250</v>
      </c>
      <c r="C89" s="318">
        <v>1250</v>
      </c>
      <c r="D89" s="319">
        <v>1250</v>
      </c>
      <c r="E89" s="319">
        <v>1250</v>
      </c>
      <c r="F89" s="319"/>
      <c r="G89" s="320">
        <v>1250</v>
      </c>
    </row>
    <row r="90" spans="1:10" s="381" customFormat="1" x14ac:dyDescent="0.2">
      <c r="A90" s="295" t="s">
        <v>6</v>
      </c>
      <c r="B90" s="321">
        <v>1392.8571428571429</v>
      </c>
      <c r="C90" s="322">
        <v>1435.8928571428571</v>
      </c>
      <c r="D90" s="322">
        <v>1540.8474576271187</v>
      </c>
      <c r="E90" s="322">
        <v>1615.5737704918033</v>
      </c>
      <c r="F90" s="322"/>
      <c r="G90" s="259">
        <v>1510.0473933649289</v>
      </c>
    </row>
    <row r="91" spans="1:10" s="381" customFormat="1" x14ac:dyDescent="0.2">
      <c r="A91" s="226" t="s">
        <v>7</v>
      </c>
      <c r="B91" s="323">
        <v>94.285714285714292</v>
      </c>
      <c r="C91" s="324">
        <v>100</v>
      </c>
      <c r="D91" s="325">
        <v>100</v>
      </c>
      <c r="E91" s="325">
        <v>100</v>
      </c>
      <c r="F91" s="325"/>
      <c r="G91" s="326">
        <v>83.886255924170612</v>
      </c>
    </row>
    <row r="92" spans="1:10" s="381" customFormat="1" x14ac:dyDescent="0.2">
      <c r="A92" s="226" t="s">
        <v>8</v>
      </c>
      <c r="B92" s="263">
        <v>4.9876112132690172E-2</v>
      </c>
      <c r="C92" s="264">
        <v>3.8613949317438646E-2</v>
      </c>
      <c r="D92" s="327">
        <v>4.3859087170358566E-2</v>
      </c>
      <c r="E92" s="327">
        <v>4.7425665256754006E-2</v>
      </c>
      <c r="F92" s="327"/>
      <c r="G92" s="328">
        <v>7.1975673360379355E-2</v>
      </c>
    </row>
    <row r="93" spans="1:10" s="381" customFormat="1" x14ac:dyDescent="0.2">
      <c r="A93" s="295" t="s">
        <v>1</v>
      </c>
      <c r="B93" s="266">
        <f t="shared" ref="B93:G93" si="19">B90/B89*100-100</f>
        <v>11.428571428571431</v>
      </c>
      <c r="C93" s="267">
        <f t="shared" si="19"/>
        <v>14.871428571428581</v>
      </c>
      <c r="D93" s="267">
        <f t="shared" si="19"/>
        <v>23.267796610169484</v>
      </c>
      <c r="E93" s="267">
        <f t="shared" si="19"/>
        <v>29.245901639344254</v>
      </c>
      <c r="F93" s="267" t="e">
        <f t="shared" si="19"/>
        <v>#DIV/0!</v>
      </c>
      <c r="G93" s="269">
        <f t="shared" si="19"/>
        <v>20.803791469194309</v>
      </c>
      <c r="H93" s="365"/>
    </row>
    <row r="94" spans="1:10" s="381" customFormat="1" ht="13.5" thickBot="1" x14ac:dyDescent="0.25">
      <c r="A94" s="226" t="s">
        <v>27</v>
      </c>
      <c r="B94" s="270">
        <f>B90-B77</f>
        <v>3.4471428571428078</v>
      </c>
      <c r="C94" s="271">
        <f t="shared" ref="C94:G94" si="20">C90-C77</f>
        <v>121.70285714285706</v>
      </c>
      <c r="D94" s="271">
        <f t="shared" si="20"/>
        <v>101.72745762711884</v>
      </c>
      <c r="E94" s="271">
        <f t="shared" si="20"/>
        <v>106.18377049180322</v>
      </c>
      <c r="F94" s="271">
        <f t="shared" si="20"/>
        <v>0</v>
      </c>
      <c r="G94" s="273">
        <f t="shared" si="20"/>
        <v>92.837393364928857</v>
      </c>
    </row>
    <row r="95" spans="1:10" s="381" customFormat="1" x14ac:dyDescent="0.2">
      <c r="A95" s="309" t="s">
        <v>52</v>
      </c>
      <c r="B95" s="274">
        <v>334</v>
      </c>
      <c r="C95" s="275">
        <v>559</v>
      </c>
      <c r="D95" s="275">
        <v>525</v>
      </c>
      <c r="E95" s="275">
        <v>571</v>
      </c>
      <c r="F95" s="329"/>
      <c r="G95" s="330">
        <f>SUM(B95:F95)</f>
        <v>1989</v>
      </c>
      <c r="H95" s="381" t="s">
        <v>56</v>
      </c>
      <c r="I95" s="331">
        <f>G82-G95</f>
        <v>0</v>
      </c>
      <c r="J95" s="332">
        <f>I95/G82</f>
        <v>0</v>
      </c>
    </row>
    <row r="96" spans="1:10" s="381" customFormat="1" x14ac:dyDescent="0.2">
      <c r="A96" s="309" t="s">
        <v>28</v>
      </c>
      <c r="B96" s="229">
        <v>67.5</v>
      </c>
      <c r="C96" s="281">
        <v>67</v>
      </c>
      <c r="D96" s="281">
        <v>67</v>
      </c>
      <c r="E96" s="281">
        <v>67</v>
      </c>
      <c r="F96" s="281">
        <v>67</v>
      </c>
      <c r="G96" s="233"/>
      <c r="H96" s="381" t="s">
        <v>57</v>
      </c>
      <c r="I96" s="381">
        <v>65.989999999999995</v>
      </c>
    </row>
    <row r="97" spans="1:11" s="381" customFormat="1" ht="13.5" thickBot="1" x14ac:dyDescent="0.25">
      <c r="A97" s="312" t="s">
        <v>26</v>
      </c>
      <c r="B97" s="336">
        <f>B96-B83</f>
        <v>1.5</v>
      </c>
      <c r="C97" s="337">
        <f t="shared" ref="C97:F97" si="21">C96-C83</f>
        <v>1</v>
      </c>
      <c r="D97" s="337">
        <f t="shared" si="21"/>
        <v>1</v>
      </c>
      <c r="E97" s="337">
        <f t="shared" si="21"/>
        <v>1</v>
      </c>
      <c r="F97" s="337">
        <f t="shared" si="21"/>
        <v>67</v>
      </c>
      <c r="G97" s="234"/>
      <c r="H97" s="381" t="s">
        <v>26</v>
      </c>
      <c r="I97" s="381">
        <f>I96-I83</f>
        <v>0.98999999999999488</v>
      </c>
    </row>
    <row r="98" spans="1:11" s="392" customFormat="1" x14ac:dyDescent="0.2"/>
    <row r="99" spans="1:11" ht="13.5" thickBot="1" x14ac:dyDescent="0.25">
      <c r="B99" s="280">
        <v>1510.0473933649289</v>
      </c>
      <c r="C99" s="280">
        <v>1510.0473933649289</v>
      </c>
      <c r="D99" s="280">
        <v>1510.0473933649289</v>
      </c>
      <c r="E99" s="280">
        <v>1510.0473933649289</v>
      </c>
      <c r="F99" s="280">
        <v>1510.0473933649289</v>
      </c>
      <c r="G99" s="280">
        <v>1510.0473933649289</v>
      </c>
    </row>
    <row r="100" spans="1:11" ht="13.5" thickBot="1" x14ac:dyDescent="0.25">
      <c r="A100" s="285" t="s">
        <v>82</v>
      </c>
      <c r="B100" s="433" t="s">
        <v>72</v>
      </c>
      <c r="C100" s="434"/>
      <c r="D100" s="434"/>
      <c r="E100" s="434"/>
      <c r="F100" s="438"/>
      <c r="G100" s="314" t="s">
        <v>0</v>
      </c>
      <c r="H100" s="382"/>
      <c r="I100" s="382"/>
      <c r="J100" s="382"/>
    </row>
    <row r="101" spans="1:11" x14ac:dyDescent="0.2">
      <c r="A101" s="226" t="s">
        <v>2</v>
      </c>
      <c r="B101" s="316">
        <v>1</v>
      </c>
      <c r="C101" s="236">
        <v>2</v>
      </c>
      <c r="D101" s="236">
        <v>3</v>
      </c>
      <c r="E101" s="236">
        <v>4</v>
      </c>
      <c r="F101" s="236">
        <v>5</v>
      </c>
      <c r="G101" s="235"/>
      <c r="H101" s="382"/>
      <c r="I101" s="382"/>
      <c r="J101" s="382"/>
    </row>
    <row r="102" spans="1:11" x14ac:dyDescent="0.2">
      <c r="A102" s="292" t="s">
        <v>3</v>
      </c>
      <c r="B102" s="317">
        <v>1400</v>
      </c>
      <c r="C102" s="318">
        <v>1400</v>
      </c>
      <c r="D102" s="319">
        <v>1400</v>
      </c>
      <c r="E102" s="319">
        <v>1400</v>
      </c>
      <c r="F102" s="319">
        <v>1400</v>
      </c>
      <c r="G102" s="320">
        <v>1400</v>
      </c>
      <c r="H102" s="382"/>
      <c r="I102" s="382"/>
      <c r="J102" s="382"/>
    </row>
    <row r="103" spans="1:11" x14ac:dyDescent="0.2">
      <c r="A103" s="295" t="s">
        <v>6</v>
      </c>
      <c r="B103" s="321">
        <v>1520</v>
      </c>
      <c r="C103" s="322">
        <v>1549.6</v>
      </c>
      <c r="D103" s="322">
        <v>1615.9375</v>
      </c>
      <c r="E103" s="322">
        <v>1670.2325581395348</v>
      </c>
      <c r="F103" s="322">
        <v>1738.2051282051282</v>
      </c>
      <c r="G103" s="259">
        <v>1635.2147239263804</v>
      </c>
      <c r="H103" s="382"/>
      <c r="I103" s="382"/>
      <c r="J103" s="382"/>
    </row>
    <row r="104" spans="1:11" x14ac:dyDescent="0.2">
      <c r="A104" s="226" t="s">
        <v>7</v>
      </c>
      <c r="B104" s="323">
        <v>100</v>
      </c>
      <c r="C104" s="324">
        <v>100</v>
      </c>
      <c r="D104" s="325">
        <v>100</v>
      </c>
      <c r="E104" s="325">
        <v>100</v>
      </c>
      <c r="F104" s="325">
        <v>100</v>
      </c>
      <c r="G104" s="326">
        <v>94.478527607361968</v>
      </c>
      <c r="H104" s="382"/>
      <c r="I104" s="382"/>
      <c r="J104" s="382"/>
    </row>
    <row r="105" spans="1:11" x14ac:dyDescent="0.2">
      <c r="A105" s="226" t="s">
        <v>8</v>
      </c>
      <c r="B105" s="263">
        <v>2.0009087270717828E-2</v>
      </c>
      <c r="C105" s="264">
        <v>1.952945825439106E-2</v>
      </c>
      <c r="D105" s="327">
        <v>2.4649723521286089E-2</v>
      </c>
      <c r="E105" s="327">
        <v>2.2971148219870122E-2</v>
      </c>
      <c r="F105" s="327">
        <v>3.5485105228882999E-2</v>
      </c>
      <c r="G105" s="328">
        <v>5.4354220702356737E-2</v>
      </c>
      <c r="H105" s="382"/>
      <c r="I105" s="382"/>
      <c r="J105" s="382"/>
    </row>
    <row r="106" spans="1:11" x14ac:dyDescent="0.2">
      <c r="A106" s="295" t="s">
        <v>1</v>
      </c>
      <c r="B106" s="266">
        <f t="shared" ref="B106:G106" si="22">B103/B102*100-100</f>
        <v>8.5714285714285694</v>
      </c>
      <c r="C106" s="267">
        <f t="shared" si="22"/>
        <v>10.685714285714283</v>
      </c>
      <c r="D106" s="267">
        <f t="shared" si="22"/>
        <v>15.424107142857139</v>
      </c>
      <c r="E106" s="267">
        <f t="shared" si="22"/>
        <v>19.302325581395351</v>
      </c>
      <c r="F106" s="267">
        <f t="shared" si="22"/>
        <v>24.157509157509168</v>
      </c>
      <c r="G106" s="269">
        <f t="shared" si="22"/>
        <v>16.801051709027178</v>
      </c>
      <c r="H106" s="365"/>
      <c r="I106" s="382"/>
      <c r="J106" s="382"/>
    </row>
    <row r="107" spans="1:11" ht="13.5" thickBot="1" x14ac:dyDescent="0.25">
      <c r="A107" s="226" t="s">
        <v>27</v>
      </c>
      <c r="B107" s="270">
        <f>B103-B99</f>
        <v>9.9526066350711062</v>
      </c>
      <c r="C107" s="271">
        <f t="shared" ref="C107:G107" si="23">C103-C99</f>
        <v>39.552606635071015</v>
      </c>
      <c r="D107" s="271">
        <f t="shared" si="23"/>
        <v>105.89010663507111</v>
      </c>
      <c r="E107" s="271">
        <f t="shared" si="23"/>
        <v>160.18516477460594</v>
      </c>
      <c r="F107" s="271">
        <f t="shared" si="23"/>
        <v>228.15773484019928</v>
      </c>
      <c r="G107" s="273">
        <f t="shared" si="23"/>
        <v>125.16733056145154</v>
      </c>
      <c r="H107" s="382"/>
      <c r="I107" s="382"/>
      <c r="J107" s="382"/>
    </row>
    <row r="108" spans="1:11" x14ac:dyDescent="0.2">
      <c r="A108" s="309" t="s">
        <v>52</v>
      </c>
      <c r="B108" s="274">
        <v>245</v>
      </c>
      <c r="C108" s="275">
        <v>249</v>
      </c>
      <c r="D108" s="275">
        <v>326</v>
      </c>
      <c r="E108" s="275">
        <v>456</v>
      </c>
      <c r="F108" s="329">
        <v>402</v>
      </c>
      <c r="G108" s="330">
        <f>SUM(B108:F108)</f>
        <v>1678</v>
      </c>
      <c r="H108" s="382" t="s">
        <v>56</v>
      </c>
      <c r="I108" s="331">
        <f>G95-G108</f>
        <v>311</v>
      </c>
      <c r="J108" s="332">
        <f>I108/G95</f>
        <v>0.15635997988939165</v>
      </c>
      <c r="K108" s="353" t="s">
        <v>84</v>
      </c>
    </row>
    <row r="109" spans="1:11" x14ac:dyDescent="0.2">
      <c r="A109" s="309" t="s">
        <v>28</v>
      </c>
      <c r="B109" s="229">
        <v>69.5</v>
      </c>
      <c r="C109" s="281">
        <v>69</v>
      </c>
      <c r="D109" s="281">
        <v>69</v>
      </c>
      <c r="E109" s="281">
        <v>69</v>
      </c>
      <c r="F109" s="281">
        <v>69</v>
      </c>
      <c r="G109" s="233"/>
      <c r="H109" s="382" t="s">
        <v>57</v>
      </c>
      <c r="I109" s="382">
        <v>67.2</v>
      </c>
      <c r="J109" s="382"/>
    </row>
    <row r="110" spans="1:11" ht="13.5" thickBot="1" x14ac:dyDescent="0.25">
      <c r="A110" s="312" t="s">
        <v>26</v>
      </c>
      <c r="B110" s="336">
        <f>B109-B96</f>
        <v>2</v>
      </c>
      <c r="C110" s="337">
        <f>C109-C96</f>
        <v>2</v>
      </c>
      <c r="D110" s="337">
        <f>D109-D96</f>
        <v>2</v>
      </c>
      <c r="E110" s="337">
        <f>E109-E96</f>
        <v>2</v>
      </c>
      <c r="F110" s="337">
        <f>F109-F96</f>
        <v>2</v>
      </c>
      <c r="G110" s="234"/>
      <c r="H110" s="382" t="s">
        <v>26</v>
      </c>
      <c r="I110" s="382">
        <f>I109-I96</f>
        <v>1.210000000000008</v>
      </c>
      <c r="J110" s="382"/>
    </row>
    <row r="111" spans="1:11" x14ac:dyDescent="0.2">
      <c r="B111" s="280">
        <v>69.5</v>
      </c>
      <c r="C111" s="280">
        <v>69</v>
      </c>
      <c r="D111" s="280">
        <v>69</v>
      </c>
      <c r="E111" s="280">
        <v>69</v>
      </c>
      <c r="F111" s="280">
        <v>69</v>
      </c>
    </row>
    <row r="112" spans="1:11" ht="13.5" thickBot="1" x14ac:dyDescent="0.25"/>
    <row r="113" spans="1:13" ht="13.5" thickBot="1" x14ac:dyDescent="0.25">
      <c r="A113" s="285" t="s">
        <v>85</v>
      </c>
      <c r="B113" s="433" t="s">
        <v>72</v>
      </c>
      <c r="C113" s="434"/>
      <c r="D113" s="434"/>
      <c r="E113" s="434"/>
      <c r="F113" s="438"/>
      <c r="G113" s="314" t="s">
        <v>0</v>
      </c>
      <c r="H113" s="394"/>
      <c r="I113" s="394"/>
      <c r="J113" s="394"/>
    </row>
    <row r="114" spans="1:13" x14ac:dyDescent="0.2">
      <c r="A114" s="226" t="s">
        <v>2</v>
      </c>
      <c r="B114" s="316">
        <v>1</v>
      </c>
      <c r="C114" s="236">
        <v>2</v>
      </c>
      <c r="D114" s="236">
        <v>3</v>
      </c>
      <c r="E114" s="236">
        <v>4</v>
      </c>
      <c r="F114" s="236">
        <v>5</v>
      </c>
      <c r="G114" s="235"/>
      <c r="H114" s="394"/>
      <c r="I114" s="394"/>
      <c r="J114" s="394"/>
    </row>
    <row r="115" spans="1:13" x14ac:dyDescent="0.2">
      <c r="A115" s="292" t="s">
        <v>3</v>
      </c>
      <c r="B115" s="317">
        <v>1540</v>
      </c>
      <c r="C115" s="318">
        <v>1540</v>
      </c>
      <c r="D115" s="319">
        <v>1540</v>
      </c>
      <c r="E115" s="319">
        <v>1540</v>
      </c>
      <c r="F115" s="319">
        <v>1540</v>
      </c>
      <c r="G115" s="320">
        <v>1540</v>
      </c>
      <c r="H115" s="394"/>
      <c r="I115" s="394"/>
      <c r="J115" s="394"/>
    </row>
    <row r="116" spans="1:13" x14ac:dyDescent="0.2">
      <c r="A116" s="295" t="s">
        <v>6</v>
      </c>
      <c r="B116" s="321">
        <v>1682.6923076923076</v>
      </c>
      <c r="C116" s="322">
        <v>1649.6</v>
      </c>
      <c r="D116" s="322">
        <v>1716.3157894736842</v>
      </c>
      <c r="E116" s="322">
        <v>1783.8</v>
      </c>
      <c r="F116" s="322">
        <v>1834.4186046511627</v>
      </c>
      <c r="G116" s="259">
        <v>1748.7912087912089</v>
      </c>
      <c r="H116" s="394"/>
      <c r="I116" s="394"/>
      <c r="J116" s="394"/>
    </row>
    <row r="117" spans="1:13" x14ac:dyDescent="0.2">
      <c r="A117" s="226" t="s">
        <v>7</v>
      </c>
      <c r="B117" s="323">
        <v>100</v>
      </c>
      <c r="C117" s="324">
        <v>100</v>
      </c>
      <c r="D117" s="325">
        <v>100</v>
      </c>
      <c r="E117" s="325">
        <v>100</v>
      </c>
      <c r="F117" s="325">
        <v>88.372093023255815</v>
      </c>
      <c r="G117" s="326">
        <v>93.406593406593402</v>
      </c>
      <c r="H117" s="394"/>
      <c r="I117" s="394"/>
      <c r="J117" s="394"/>
    </row>
    <row r="118" spans="1:13" x14ac:dyDescent="0.2">
      <c r="A118" s="226" t="s">
        <v>8</v>
      </c>
      <c r="B118" s="263">
        <v>2.7804096013033939E-2</v>
      </c>
      <c r="C118" s="264">
        <v>3.1358221455532902E-2</v>
      </c>
      <c r="D118" s="327">
        <v>2.7924078351014566E-2</v>
      </c>
      <c r="E118" s="327">
        <v>3.4555763569407712E-2</v>
      </c>
      <c r="F118" s="327">
        <v>6.0638412178627921E-2</v>
      </c>
      <c r="G118" s="328">
        <v>5.541659256979585E-2</v>
      </c>
      <c r="H118" s="394"/>
      <c r="I118" s="394"/>
      <c r="J118" s="394"/>
    </row>
    <row r="119" spans="1:13" x14ac:dyDescent="0.2">
      <c r="A119" s="295" t="s">
        <v>1</v>
      </c>
      <c r="B119" s="266">
        <f t="shared" ref="B119:G119" si="24">B116/B115*100-100</f>
        <v>9.2657342657342667</v>
      </c>
      <c r="C119" s="267">
        <f t="shared" si="24"/>
        <v>7.1168831168831161</v>
      </c>
      <c r="D119" s="267">
        <f t="shared" si="24"/>
        <v>11.449077238550913</v>
      </c>
      <c r="E119" s="267">
        <f t="shared" si="24"/>
        <v>15.831168831168824</v>
      </c>
      <c r="F119" s="267">
        <f t="shared" si="24"/>
        <v>19.118091211114447</v>
      </c>
      <c r="G119" s="269">
        <f t="shared" si="24"/>
        <v>13.557870700727847</v>
      </c>
      <c r="H119" s="365"/>
      <c r="I119" s="394"/>
      <c r="J119" s="394"/>
      <c r="M119" s="280" t="s">
        <v>87</v>
      </c>
    </row>
    <row r="120" spans="1:13" ht="13.5" thickBot="1" x14ac:dyDescent="0.25">
      <c r="A120" s="226" t="s">
        <v>27</v>
      </c>
      <c r="B120" s="270">
        <f>B116-B103</f>
        <v>162.69230769230762</v>
      </c>
      <c r="C120" s="271">
        <f t="shared" ref="C120:G120" si="25">C116-C103</f>
        <v>100</v>
      </c>
      <c r="D120" s="271">
        <f t="shared" si="25"/>
        <v>100.37828947368416</v>
      </c>
      <c r="E120" s="271">
        <f t="shared" si="25"/>
        <v>113.56744186046512</v>
      </c>
      <c r="F120" s="271">
        <f t="shared" si="25"/>
        <v>96.21347644603452</v>
      </c>
      <c r="G120" s="273">
        <f t="shared" si="25"/>
        <v>113.57648486482844</v>
      </c>
      <c r="H120" s="394"/>
      <c r="I120" s="394"/>
      <c r="J120" s="394"/>
    </row>
    <row r="121" spans="1:13" x14ac:dyDescent="0.2">
      <c r="A121" s="309" t="s">
        <v>52</v>
      </c>
      <c r="B121" s="274">
        <v>245</v>
      </c>
      <c r="C121" s="275">
        <v>249</v>
      </c>
      <c r="D121" s="275">
        <v>326</v>
      </c>
      <c r="E121" s="275">
        <v>456</v>
      </c>
      <c r="F121" s="329">
        <v>402</v>
      </c>
      <c r="G121" s="330">
        <f>SUM(B121:F121)</f>
        <v>1678</v>
      </c>
      <c r="H121" s="394" t="s">
        <v>56</v>
      </c>
      <c r="I121" s="331">
        <f>G108-G121</f>
        <v>0</v>
      </c>
      <c r="J121" s="332">
        <f>I121/G108</f>
        <v>0</v>
      </c>
    </row>
    <row r="122" spans="1:13" x14ac:dyDescent="0.2">
      <c r="A122" s="309" t="s">
        <v>28</v>
      </c>
      <c r="B122" s="229">
        <f>B109+3.5</f>
        <v>73</v>
      </c>
      <c r="C122" s="281">
        <v>73</v>
      </c>
      <c r="D122" s="281">
        <f t="shared" ref="D122:F122" si="26">D109+3.5</f>
        <v>72.5</v>
      </c>
      <c r="E122" s="281">
        <f t="shared" si="26"/>
        <v>72.5</v>
      </c>
      <c r="F122" s="281">
        <f t="shared" si="26"/>
        <v>72.5</v>
      </c>
      <c r="G122" s="233"/>
      <c r="H122" s="394" t="s">
        <v>57</v>
      </c>
      <c r="I122" s="394">
        <v>69.069999999999993</v>
      </c>
      <c r="J122" s="394"/>
    </row>
    <row r="123" spans="1:13" ht="13.5" thickBot="1" x14ac:dyDescent="0.25">
      <c r="A123" s="312" t="s">
        <v>26</v>
      </c>
      <c r="B123" s="336">
        <f>B122-B109</f>
        <v>3.5</v>
      </c>
      <c r="C123" s="337">
        <f t="shared" ref="C123:F123" si="27">C122-C109</f>
        <v>4</v>
      </c>
      <c r="D123" s="337">
        <f t="shared" si="27"/>
        <v>3.5</v>
      </c>
      <c r="E123" s="337">
        <f t="shared" si="27"/>
        <v>3.5</v>
      </c>
      <c r="F123" s="337">
        <f t="shared" si="27"/>
        <v>3.5</v>
      </c>
      <c r="G123" s="234"/>
      <c r="H123" s="394" t="s">
        <v>26</v>
      </c>
      <c r="I123" s="394">
        <f>I122-I109</f>
        <v>1.8699999999999903</v>
      </c>
      <c r="J123" s="394"/>
    </row>
    <row r="124" spans="1:13" x14ac:dyDescent="0.2">
      <c r="B124" s="280" t="s">
        <v>68</v>
      </c>
      <c r="C124" s="280" t="s">
        <v>68</v>
      </c>
    </row>
    <row r="125" spans="1:13" ht="13.5" thickBot="1" x14ac:dyDescent="0.25"/>
    <row r="126" spans="1:13" s="411" customFormat="1" ht="13.5" thickBot="1" x14ac:dyDescent="0.25">
      <c r="A126" s="285" t="s">
        <v>86</v>
      </c>
      <c r="B126" s="433" t="s">
        <v>72</v>
      </c>
      <c r="C126" s="434"/>
      <c r="D126" s="434"/>
      <c r="E126" s="434"/>
      <c r="F126" s="438"/>
      <c r="G126" s="314" t="s">
        <v>0</v>
      </c>
    </row>
    <row r="127" spans="1:13" s="411" customFormat="1" x14ac:dyDescent="0.2">
      <c r="A127" s="226" t="s">
        <v>2</v>
      </c>
      <c r="B127" s="316">
        <v>1</v>
      </c>
      <c r="C127" s="236">
        <v>2</v>
      </c>
      <c r="D127" s="236">
        <v>3</v>
      </c>
      <c r="E127" s="236">
        <v>4</v>
      </c>
      <c r="F127" s="236">
        <v>5</v>
      </c>
      <c r="G127" s="235"/>
    </row>
    <row r="128" spans="1:13" s="411" customFormat="1" x14ac:dyDescent="0.2">
      <c r="A128" s="292" t="s">
        <v>3</v>
      </c>
      <c r="B128" s="317">
        <v>1670</v>
      </c>
      <c r="C128" s="318">
        <v>1670</v>
      </c>
      <c r="D128" s="319">
        <v>1670</v>
      </c>
      <c r="E128" s="319">
        <v>1670</v>
      </c>
      <c r="F128" s="319">
        <v>1670</v>
      </c>
      <c r="G128" s="320">
        <v>1670</v>
      </c>
    </row>
    <row r="129" spans="1:10" s="411" customFormat="1" x14ac:dyDescent="0.2">
      <c r="A129" s="295" t="s">
        <v>6</v>
      </c>
      <c r="B129" s="321">
        <v>1774.6428571428571</v>
      </c>
      <c r="C129" s="322">
        <v>1794.8275862068965</v>
      </c>
      <c r="D129" s="322">
        <v>1840.8108108108108</v>
      </c>
      <c r="E129" s="322">
        <v>1894.1666666666667</v>
      </c>
      <c r="F129" s="322">
        <v>1966.590909090909</v>
      </c>
      <c r="G129" s="259">
        <v>1867.2043010752689</v>
      </c>
    </row>
    <row r="130" spans="1:10" s="411" customFormat="1" x14ac:dyDescent="0.2">
      <c r="A130" s="226" t="s">
        <v>7</v>
      </c>
      <c r="B130" s="323">
        <v>100</v>
      </c>
      <c r="C130" s="324">
        <v>100</v>
      </c>
      <c r="D130" s="325">
        <v>100</v>
      </c>
      <c r="E130" s="325">
        <v>97.916666666666671</v>
      </c>
      <c r="F130" s="325">
        <v>95.454545454545453</v>
      </c>
      <c r="G130" s="326">
        <v>91.935483870967744</v>
      </c>
    </row>
    <row r="131" spans="1:10" s="411" customFormat="1" x14ac:dyDescent="0.2">
      <c r="A131" s="226" t="s">
        <v>8</v>
      </c>
      <c r="B131" s="263">
        <v>3.9773294261366741E-2</v>
      </c>
      <c r="C131" s="264">
        <v>3.6714089162735428E-2</v>
      </c>
      <c r="D131" s="327">
        <v>4.0027056758856205E-2</v>
      </c>
      <c r="E131" s="327">
        <v>4.1399476268753253E-2</v>
      </c>
      <c r="F131" s="327">
        <v>6.375049464845442E-2</v>
      </c>
      <c r="G131" s="328">
        <v>6.0072151629585353E-2</v>
      </c>
    </row>
    <row r="132" spans="1:10" s="411" customFormat="1" x14ac:dyDescent="0.2">
      <c r="A132" s="295" t="s">
        <v>1</v>
      </c>
      <c r="B132" s="266">
        <f t="shared" ref="B132:G132" si="28">B129/B128*100-100</f>
        <v>6.26603934987169</v>
      </c>
      <c r="C132" s="267">
        <f t="shared" si="28"/>
        <v>7.4747057608919931</v>
      </c>
      <c r="D132" s="267">
        <f t="shared" si="28"/>
        <v>10.228192264120423</v>
      </c>
      <c r="E132" s="267">
        <f t="shared" si="28"/>
        <v>13.423153692614775</v>
      </c>
      <c r="F132" s="267">
        <f t="shared" si="28"/>
        <v>17.759934676102333</v>
      </c>
      <c r="G132" s="269">
        <f t="shared" si="28"/>
        <v>11.808640782950235</v>
      </c>
      <c r="H132" s="365"/>
    </row>
    <row r="133" spans="1:10" s="411" customFormat="1" ht="13.5" thickBot="1" x14ac:dyDescent="0.25">
      <c r="A133" s="226" t="s">
        <v>27</v>
      </c>
      <c r="B133" s="270">
        <f>B129-B116</f>
        <v>91.950549450549488</v>
      </c>
      <c r="C133" s="271">
        <f t="shared" ref="C133:G133" si="29">C129-C116</f>
        <v>145.2275862068966</v>
      </c>
      <c r="D133" s="271">
        <f t="shared" si="29"/>
        <v>124.49502133712667</v>
      </c>
      <c r="E133" s="271">
        <f t="shared" si="29"/>
        <v>110.36666666666679</v>
      </c>
      <c r="F133" s="271">
        <f t="shared" si="29"/>
        <v>132.17230443974631</v>
      </c>
      <c r="G133" s="273">
        <f t="shared" si="29"/>
        <v>118.41309228405999</v>
      </c>
    </row>
    <row r="134" spans="1:10" s="411" customFormat="1" x14ac:dyDescent="0.2">
      <c r="A134" s="309" t="s">
        <v>52</v>
      </c>
      <c r="B134" s="274">
        <v>245</v>
      </c>
      <c r="C134" s="275">
        <v>249</v>
      </c>
      <c r="D134" s="275">
        <v>326</v>
      </c>
      <c r="E134" s="275">
        <v>456</v>
      </c>
      <c r="F134" s="329">
        <v>402</v>
      </c>
      <c r="G134" s="330">
        <f>SUM(B134:F134)</f>
        <v>1678</v>
      </c>
      <c r="H134" s="411" t="s">
        <v>56</v>
      </c>
      <c r="I134" s="331">
        <f>G121-G134</f>
        <v>0</v>
      </c>
      <c r="J134" s="332">
        <f>I134/G121</f>
        <v>0</v>
      </c>
    </row>
    <row r="135" spans="1:10" s="411" customFormat="1" x14ac:dyDescent="0.2">
      <c r="A135" s="309" t="s">
        <v>28</v>
      </c>
      <c r="B135" s="229">
        <v>75.5</v>
      </c>
      <c r="C135" s="281">
        <f t="shared" ref="C135:F135" si="30">C122+2</f>
        <v>75</v>
      </c>
      <c r="D135" s="281">
        <f t="shared" si="30"/>
        <v>74.5</v>
      </c>
      <c r="E135" s="281">
        <f t="shared" si="30"/>
        <v>74.5</v>
      </c>
      <c r="F135" s="281">
        <f t="shared" si="30"/>
        <v>74.5</v>
      </c>
      <c r="G135" s="233"/>
      <c r="H135" s="411" t="s">
        <v>57</v>
      </c>
      <c r="I135" s="411">
        <v>72.569999999999993</v>
      </c>
    </row>
    <row r="136" spans="1:10" s="411" customFormat="1" ht="13.5" thickBot="1" x14ac:dyDescent="0.25">
      <c r="A136" s="312" t="s">
        <v>26</v>
      </c>
      <c r="B136" s="336">
        <f>B135-B122</f>
        <v>2.5</v>
      </c>
      <c r="C136" s="337">
        <f t="shared" ref="C136:F136" si="31">C135-C122</f>
        <v>2</v>
      </c>
      <c r="D136" s="337">
        <f t="shared" si="31"/>
        <v>2</v>
      </c>
      <c r="E136" s="337">
        <f t="shared" si="31"/>
        <v>2</v>
      </c>
      <c r="F136" s="337">
        <f t="shared" si="31"/>
        <v>2</v>
      </c>
      <c r="G136" s="234"/>
      <c r="H136" s="411" t="s">
        <v>26</v>
      </c>
      <c r="I136" s="411">
        <f>I135-I122</f>
        <v>3.5</v>
      </c>
    </row>
    <row r="138" spans="1:10" ht="13.5" thickBot="1" x14ac:dyDescent="0.25"/>
    <row r="139" spans="1:10" s="413" customFormat="1" ht="13.5" thickBot="1" x14ac:dyDescent="0.25">
      <c r="A139" s="285" t="s">
        <v>88</v>
      </c>
      <c r="B139" s="433" t="s">
        <v>72</v>
      </c>
      <c r="C139" s="434"/>
      <c r="D139" s="434"/>
      <c r="E139" s="434"/>
      <c r="F139" s="438"/>
      <c r="G139" s="314" t="s">
        <v>0</v>
      </c>
    </row>
    <row r="140" spans="1:10" s="413" customFormat="1" x14ac:dyDescent="0.2">
      <c r="A140" s="226" t="s">
        <v>2</v>
      </c>
      <c r="B140" s="316">
        <v>1</v>
      </c>
      <c r="C140" s="236">
        <v>2</v>
      </c>
      <c r="D140" s="236">
        <v>3</v>
      </c>
      <c r="E140" s="236">
        <v>4</v>
      </c>
      <c r="F140" s="236">
        <v>5</v>
      </c>
      <c r="G140" s="235"/>
    </row>
    <row r="141" spans="1:10" s="413" customFormat="1" x14ac:dyDescent="0.2">
      <c r="A141" s="292" t="s">
        <v>3</v>
      </c>
      <c r="B141" s="317">
        <v>1790</v>
      </c>
      <c r="C141" s="318">
        <v>1790</v>
      </c>
      <c r="D141" s="319">
        <v>1790</v>
      </c>
      <c r="E141" s="319">
        <v>1790</v>
      </c>
      <c r="F141" s="319">
        <v>1790</v>
      </c>
      <c r="G141" s="320">
        <v>1790</v>
      </c>
    </row>
    <row r="142" spans="1:10" s="413" customFormat="1" x14ac:dyDescent="0.2">
      <c r="A142" s="295" t="s">
        <v>6</v>
      </c>
      <c r="B142" s="321">
        <v>1898.75</v>
      </c>
      <c r="C142" s="322">
        <v>1873.8461538461538</v>
      </c>
      <c r="D142" s="322">
        <v>1915.4545454545455</v>
      </c>
      <c r="E142" s="322">
        <v>1993.25</v>
      </c>
      <c r="F142" s="322">
        <v>2023.1428571428571</v>
      </c>
      <c r="G142" s="259">
        <v>1949.620253164557</v>
      </c>
    </row>
    <row r="143" spans="1:10" s="413" customFormat="1" x14ac:dyDescent="0.2">
      <c r="A143" s="226" t="s">
        <v>7</v>
      </c>
      <c r="B143" s="323">
        <v>100</v>
      </c>
      <c r="C143" s="324">
        <v>96.15384615384616</v>
      </c>
      <c r="D143" s="325">
        <v>100</v>
      </c>
      <c r="E143" s="325">
        <v>100</v>
      </c>
      <c r="F143" s="325">
        <v>94.285714285714292</v>
      </c>
      <c r="G143" s="326">
        <v>96.835443037974684</v>
      </c>
    </row>
    <row r="144" spans="1:10" s="413" customFormat="1" x14ac:dyDescent="0.2">
      <c r="A144" s="226" t="s">
        <v>8</v>
      </c>
      <c r="B144" s="263">
        <v>4.0031890978486383E-2</v>
      </c>
      <c r="C144" s="264">
        <v>3.661823395500708E-2</v>
      </c>
      <c r="D144" s="327">
        <v>3.7976585159429706E-2</v>
      </c>
      <c r="E144" s="327">
        <v>3.7331293477127332E-2</v>
      </c>
      <c r="F144" s="327">
        <v>5.1729655859403374E-2</v>
      </c>
      <c r="G144" s="328">
        <v>5.0897345434259854E-2</v>
      </c>
    </row>
    <row r="145" spans="1:11" s="413" customFormat="1" x14ac:dyDescent="0.2">
      <c r="A145" s="295" t="s">
        <v>1</v>
      </c>
      <c r="B145" s="266">
        <f t="shared" ref="B145:G145" si="32">B142/B141*100-100</f>
        <v>6.0754189944134112</v>
      </c>
      <c r="C145" s="267">
        <f t="shared" si="32"/>
        <v>4.6841426729694859</v>
      </c>
      <c r="D145" s="267">
        <f t="shared" si="32"/>
        <v>7.0086338242762736</v>
      </c>
      <c r="E145" s="267">
        <f t="shared" si="32"/>
        <v>11.35474860335195</v>
      </c>
      <c r="F145" s="267">
        <f t="shared" si="32"/>
        <v>13.024740622505988</v>
      </c>
      <c r="G145" s="269">
        <f t="shared" si="32"/>
        <v>8.9173325790255404</v>
      </c>
      <c r="H145" s="365"/>
    </row>
    <row r="146" spans="1:11" s="413" customFormat="1" ht="13.5" thickBot="1" x14ac:dyDescent="0.25">
      <c r="A146" s="226" t="s">
        <v>27</v>
      </c>
      <c r="B146" s="270">
        <f>B142-B129</f>
        <v>124.10714285714289</v>
      </c>
      <c r="C146" s="271">
        <f t="shared" ref="C146:G146" si="33">C142-C129</f>
        <v>79.018567639257299</v>
      </c>
      <c r="D146" s="271">
        <f t="shared" si="33"/>
        <v>74.64373464373466</v>
      </c>
      <c r="E146" s="271">
        <f t="shared" si="33"/>
        <v>99.083333333333258</v>
      </c>
      <c r="F146" s="271">
        <f t="shared" si="33"/>
        <v>56.551948051948102</v>
      </c>
      <c r="G146" s="273">
        <f t="shared" si="33"/>
        <v>82.415952089288112</v>
      </c>
    </row>
    <row r="147" spans="1:11" s="413" customFormat="1" x14ac:dyDescent="0.2">
      <c r="A147" s="309" t="s">
        <v>52</v>
      </c>
      <c r="B147" s="274">
        <v>245</v>
      </c>
      <c r="C147" s="275">
        <v>249</v>
      </c>
      <c r="D147" s="275">
        <v>326</v>
      </c>
      <c r="E147" s="275">
        <v>456</v>
      </c>
      <c r="F147" s="329">
        <v>402</v>
      </c>
      <c r="G147" s="330">
        <f>SUM(B147:F147)</f>
        <v>1678</v>
      </c>
      <c r="H147" s="413" t="s">
        <v>56</v>
      </c>
      <c r="I147" s="331">
        <f>G134-G147</f>
        <v>0</v>
      </c>
      <c r="J147" s="332">
        <f>I147/G134</f>
        <v>0</v>
      </c>
    </row>
    <row r="148" spans="1:11" s="413" customFormat="1" x14ac:dyDescent="0.2">
      <c r="A148" s="309" t="s">
        <v>28</v>
      </c>
      <c r="B148" s="229">
        <f>B135+2</f>
        <v>77.5</v>
      </c>
      <c r="C148" s="281">
        <f t="shared" ref="C148:F148" si="34">C135+2</f>
        <v>77</v>
      </c>
      <c r="D148" s="281">
        <v>77</v>
      </c>
      <c r="E148" s="281">
        <f t="shared" si="34"/>
        <v>76.5</v>
      </c>
      <c r="F148" s="281">
        <f t="shared" si="34"/>
        <v>76.5</v>
      </c>
      <c r="G148" s="233"/>
      <c r="H148" s="413" t="s">
        <v>57</v>
      </c>
      <c r="I148" s="413">
        <v>74.73</v>
      </c>
    </row>
    <row r="149" spans="1:11" s="413" customFormat="1" ht="13.5" thickBot="1" x14ac:dyDescent="0.25">
      <c r="A149" s="312" t="s">
        <v>26</v>
      </c>
      <c r="B149" s="336">
        <f>B148-B135</f>
        <v>2</v>
      </c>
      <c r="C149" s="337">
        <f t="shared" ref="C149:F149" si="35">C148-C135</f>
        <v>2</v>
      </c>
      <c r="D149" s="337">
        <f t="shared" si="35"/>
        <v>2.5</v>
      </c>
      <c r="E149" s="337">
        <f t="shared" si="35"/>
        <v>2</v>
      </c>
      <c r="F149" s="337">
        <f t="shared" si="35"/>
        <v>2</v>
      </c>
      <c r="G149" s="234"/>
      <c r="H149" s="413" t="s">
        <v>26</v>
      </c>
      <c r="I149" s="413">
        <f>I148-I135</f>
        <v>2.1600000000000108</v>
      </c>
    </row>
    <row r="150" spans="1:11" x14ac:dyDescent="0.2">
      <c r="B150" s="280" t="s">
        <v>68</v>
      </c>
      <c r="C150" s="280" t="s">
        <v>68</v>
      </c>
    </row>
    <row r="151" spans="1:11" ht="13.5" thickBot="1" x14ac:dyDescent="0.25"/>
    <row r="152" spans="1:11" s="419" customFormat="1" ht="13.5" thickBot="1" x14ac:dyDescent="0.25">
      <c r="A152" s="285" t="s">
        <v>91</v>
      </c>
      <c r="B152" s="433" t="s">
        <v>72</v>
      </c>
      <c r="C152" s="434"/>
      <c r="D152" s="434"/>
      <c r="E152" s="434"/>
      <c r="F152" s="438"/>
      <c r="G152" s="314" t="s">
        <v>0</v>
      </c>
    </row>
    <row r="153" spans="1:11" s="419" customFormat="1" x14ac:dyDescent="0.2">
      <c r="A153" s="226" t="s">
        <v>2</v>
      </c>
      <c r="B153" s="316">
        <v>1</v>
      </c>
      <c r="C153" s="236">
        <v>2</v>
      </c>
      <c r="D153" s="236">
        <v>3</v>
      </c>
      <c r="E153" s="236">
        <v>4</v>
      </c>
      <c r="F153" s="236">
        <v>5</v>
      </c>
      <c r="G153" s="235"/>
    </row>
    <row r="154" spans="1:11" s="419" customFormat="1" x14ac:dyDescent="0.2">
      <c r="A154" s="292" t="s">
        <v>3</v>
      </c>
      <c r="B154" s="317">
        <v>1900</v>
      </c>
      <c r="C154" s="318">
        <v>1900</v>
      </c>
      <c r="D154" s="319">
        <v>1900</v>
      </c>
      <c r="E154" s="319">
        <v>1900</v>
      </c>
      <c r="F154" s="319">
        <v>1900</v>
      </c>
      <c r="G154" s="320">
        <v>1900</v>
      </c>
    </row>
    <row r="155" spans="1:11" s="419" customFormat="1" x14ac:dyDescent="0.2">
      <c r="A155" s="295" t="s">
        <v>6</v>
      </c>
      <c r="B155" s="321">
        <v>1929.71</v>
      </c>
      <c r="C155" s="322">
        <v>1987.27</v>
      </c>
      <c r="D155" s="322">
        <v>2058.38</v>
      </c>
      <c r="E155" s="322">
        <v>2114.7399999999998</v>
      </c>
      <c r="F155" s="322">
        <v>2257.1999999999998</v>
      </c>
      <c r="G155" s="423">
        <v>2060.7199999999998</v>
      </c>
    </row>
    <row r="156" spans="1:11" s="419" customFormat="1" x14ac:dyDescent="0.2">
      <c r="A156" s="226" t="s">
        <v>7</v>
      </c>
      <c r="B156" s="323">
        <v>100</v>
      </c>
      <c r="C156" s="324">
        <v>100</v>
      </c>
      <c r="D156" s="325">
        <v>100</v>
      </c>
      <c r="E156" s="325">
        <v>100</v>
      </c>
      <c r="F156" s="325">
        <v>92</v>
      </c>
      <c r="G156" s="326">
        <v>92.22</v>
      </c>
    </row>
    <row r="157" spans="1:11" s="419" customFormat="1" x14ac:dyDescent="0.2">
      <c r="A157" s="226" t="s">
        <v>8</v>
      </c>
      <c r="B157" s="263">
        <v>2.75E-2</v>
      </c>
      <c r="C157" s="264">
        <v>3.0200000000000001E-2</v>
      </c>
      <c r="D157" s="327">
        <v>2.6200000000000001E-2</v>
      </c>
      <c r="E157" s="327">
        <v>3.4599999999999999E-2</v>
      </c>
      <c r="F157" s="327">
        <v>4.8099999999999997E-2</v>
      </c>
      <c r="G157" s="328">
        <v>6.1199999999999997E-2</v>
      </c>
    </row>
    <row r="158" spans="1:11" s="419" customFormat="1" x14ac:dyDescent="0.2">
      <c r="A158" s="295" t="s">
        <v>1</v>
      </c>
      <c r="B158" s="266">
        <f t="shared" ref="B158:G158" si="36">B155/B154*100-100</f>
        <v>1.5636842105263327</v>
      </c>
      <c r="C158" s="267">
        <f t="shared" si="36"/>
        <v>4.5931578947368479</v>
      </c>
      <c r="D158" s="267">
        <f t="shared" si="36"/>
        <v>8.3357894736842013</v>
      </c>
      <c r="E158" s="267">
        <f t="shared" si="36"/>
        <v>11.302105263157898</v>
      </c>
      <c r="F158" s="267">
        <f t="shared" si="36"/>
        <v>18.799999999999997</v>
      </c>
      <c r="G158" s="269">
        <f t="shared" si="36"/>
        <v>8.4589473684210361</v>
      </c>
      <c r="H158" s="365"/>
    </row>
    <row r="159" spans="1:11" s="419" customFormat="1" ht="13.5" thickBot="1" x14ac:dyDescent="0.25">
      <c r="A159" s="226" t="s">
        <v>27</v>
      </c>
      <c r="B159" s="270">
        <f>B155-B142</f>
        <v>30.960000000000036</v>
      </c>
      <c r="C159" s="271">
        <f t="shared" ref="C159:G159" si="37">C155-C142</f>
        <v>113.42384615384617</v>
      </c>
      <c r="D159" s="271">
        <f t="shared" si="37"/>
        <v>142.92545454545461</v>
      </c>
      <c r="E159" s="271">
        <f t="shared" si="37"/>
        <v>121.48999999999978</v>
      </c>
      <c r="F159" s="271">
        <f t="shared" si="37"/>
        <v>234.05714285714271</v>
      </c>
      <c r="G159" s="273">
        <f t="shared" si="37"/>
        <v>111.09974683544283</v>
      </c>
    </row>
    <row r="160" spans="1:11" s="419" customFormat="1" x14ac:dyDescent="0.2">
      <c r="A160" s="309" t="s">
        <v>52</v>
      </c>
      <c r="B160" s="274">
        <v>280</v>
      </c>
      <c r="C160" s="275">
        <v>246</v>
      </c>
      <c r="D160" s="275">
        <v>354</v>
      </c>
      <c r="E160" s="275">
        <v>402</v>
      </c>
      <c r="F160" s="329">
        <v>252</v>
      </c>
      <c r="G160" s="330">
        <f>SUM(B160:F160)</f>
        <v>1534</v>
      </c>
      <c r="H160" s="419" t="s">
        <v>56</v>
      </c>
      <c r="I160" s="331">
        <f>G147-G160</f>
        <v>144</v>
      </c>
      <c r="J160" s="332">
        <f>I160/G147</f>
        <v>8.5816448152562577E-2</v>
      </c>
      <c r="K160" s="414" t="s">
        <v>92</v>
      </c>
    </row>
    <row r="161" spans="1:11" s="419" customFormat="1" x14ac:dyDescent="0.2">
      <c r="A161" s="309" t="s">
        <v>28</v>
      </c>
      <c r="B161" s="229">
        <v>80</v>
      </c>
      <c r="C161" s="281">
        <f t="shared" ref="C161:F161" si="38">C148+2</f>
        <v>79</v>
      </c>
      <c r="D161" s="281">
        <f t="shared" si="38"/>
        <v>79</v>
      </c>
      <c r="E161" s="281">
        <v>79</v>
      </c>
      <c r="F161" s="281">
        <f t="shared" si="38"/>
        <v>78.5</v>
      </c>
      <c r="G161" s="233"/>
      <c r="H161" s="419" t="s">
        <v>57</v>
      </c>
      <c r="I161" s="419">
        <v>76.94</v>
      </c>
      <c r="K161" s="420" t="s">
        <v>84</v>
      </c>
    </row>
    <row r="162" spans="1:11" s="419" customFormat="1" ht="13.5" thickBot="1" x14ac:dyDescent="0.25">
      <c r="A162" s="312" t="s">
        <v>26</v>
      </c>
      <c r="B162" s="336">
        <f>B161-B148</f>
        <v>2.5</v>
      </c>
      <c r="C162" s="337">
        <f t="shared" ref="C162:F162" si="39">C161-C148</f>
        <v>2</v>
      </c>
      <c r="D162" s="337">
        <f t="shared" si="39"/>
        <v>2</v>
      </c>
      <c r="E162" s="337">
        <f t="shared" si="39"/>
        <v>2.5</v>
      </c>
      <c r="F162" s="337">
        <f t="shared" si="39"/>
        <v>2</v>
      </c>
      <c r="G162" s="234"/>
      <c r="H162" s="419" t="s">
        <v>26</v>
      </c>
      <c r="I162" s="419">
        <f>I161-I148</f>
        <v>2.2099999999999937</v>
      </c>
    </row>
    <row r="164" spans="1:11" ht="13.5" thickBot="1" x14ac:dyDescent="0.25"/>
    <row r="165" spans="1:11" ht="13.5" thickBot="1" x14ac:dyDescent="0.25">
      <c r="A165" s="285" t="s">
        <v>96</v>
      </c>
      <c r="B165" s="433" t="s">
        <v>72</v>
      </c>
      <c r="C165" s="434"/>
      <c r="D165" s="434"/>
      <c r="E165" s="434"/>
      <c r="F165" s="438"/>
      <c r="G165" s="314" t="s">
        <v>0</v>
      </c>
      <c r="H165" s="421"/>
      <c r="I165" s="421"/>
      <c r="J165" s="421"/>
    </row>
    <row r="166" spans="1:11" x14ac:dyDescent="0.2">
      <c r="A166" s="226" t="s">
        <v>2</v>
      </c>
      <c r="B166" s="316">
        <v>1</v>
      </c>
      <c r="C166" s="236">
        <v>2</v>
      </c>
      <c r="D166" s="236">
        <v>3</v>
      </c>
      <c r="E166" s="236">
        <v>4</v>
      </c>
      <c r="F166" s="236">
        <v>5</v>
      </c>
      <c r="G166" s="235"/>
      <c r="H166" s="421"/>
      <c r="I166" s="421"/>
      <c r="J166" s="421"/>
    </row>
    <row r="167" spans="1:11" x14ac:dyDescent="0.2">
      <c r="A167" s="292" t="s">
        <v>3</v>
      </c>
      <c r="B167" s="317">
        <v>2010</v>
      </c>
      <c r="C167" s="318">
        <v>2010</v>
      </c>
      <c r="D167" s="319">
        <v>2010</v>
      </c>
      <c r="E167" s="319">
        <v>2010</v>
      </c>
      <c r="F167" s="319">
        <v>2010</v>
      </c>
      <c r="G167" s="320">
        <v>2010</v>
      </c>
      <c r="H167" s="421"/>
      <c r="I167" s="421"/>
      <c r="J167" s="421"/>
    </row>
    <row r="168" spans="1:11" x14ac:dyDescent="0.2">
      <c r="A168" s="295" t="s">
        <v>6</v>
      </c>
      <c r="B168" s="321">
        <v>2102.3076923076924</v>
      </c>
      <c r="C168" s="322">
        <v>2132.3529411764707</v>
      </c>
      <c r="D168" s="322">
        <v>2204.848484848485</v>
      </c>
      <c r="E168" s="322">
        <v>2269.0243902439024</v>
      </c>
      <c r="F168" s="322">
        <v>2383.0769230769229</v>
      </c>
      <c r="G168" s="259">
        <v>2231.4084507042253</v>
      </c>
      <c r="H168" s="421"/>
      <c r="I168" s="421"/>
      <c r="J168" s="421"/>
    </row>
    <row r="169" spans="1:11" x14ac:dyDescent="0.2">
      <c r="A169" s="226" t="s">
        <v>7</v>
      </c>
      <c r="B169" s="323">
        <v>96.15384615384616</v>
      </c>
      <c r="C169" s="324">
        <v>100</v>
      </c>
      <c r="D169" s="325">
        <v>100</v>
      </c>
      <c r="E169" s="325">
        <v>100</v>
      </c>
      <c r="F169" s="325">
        <v>100</v>
      </c>
      <c r="G169" s="326">
        <v>92.957746478873233</v>
      </c>
      <c r="H169" s="421"/>
      <c r="I169" s="421"/>
      <c r="J169" s="421"/>
    </row>
    <row r="170" spans="1:11" x14ac:dyDescent="0.2">
      <c r="A170" s="226" t="s">
        <v>8</v>
      </c>
      <c r="B170" s="263">
        <v>3.9142566030929367E-2</v>
      </c>
      <c r="C170" s="264">
        <v>3.2946755590254874E-2</v>
      </c>
      <c r="D170" s="327">
        <v>3.0925111439909503E-2</v>
      </c>
      <c r="E170" s="327">
        <v>3.3814458238154863E-2</v>
      </c>
      <c r="F170" s="327">
        <v>4.224836865621738E-2</v>
      </c>
      <c r="G170" s="328">
        <v>5.3340899948328954E-2</v>
      </c>
      <c r="H170" s="421"/>
      <c r="I170" s="421"/>
      <c r="J170" s="421"/>
    </row>
    <row r="171" spans="1:11" x14ac:dyDescent="0.2">
      <c r="A171" s="295" t="s">
        <v>1</v>
      </c>
      <c r="B171" s="266">
        <f t="shared" ref="B171:G171" si="40">B168/B167*100-100</f>
        <v>4.5924225028702637</v>
      </c>
      <c r="C171" s="267">
        <f t="shared" si="40"/>
        <v>6.0872110038045122</v>
      </c>
      <c r="D171" s="267">
        <f t="shared" si="40"/>
        <v>9.6939544700738907</v>
      </c>
      <c r="E171" s="267">
        <f t="shared" si="40"/>
        <v>12.886785584273738</v>
      </c>
      <c r="F171" s="267">
        <f t="shared" si="40"/>
        <v>18.561040949100644</v>
      </c>
      <c r="G171" s="269">
        <f t="shared" si="40"/>
        <v>11.015345806180349</v>
      </c>
      <c r="H171" s="365"/>
      <c r="I171" s="421"/>
      <c r="J171" s="421"/>
    </row>
    <row r="172" spans="1:11" ht="13.5" thickBot="1" x14ac:dyDescent="0.25">
      <c r="A172" s="226" t="s">
        <v>27</v>
      </c>
      <c r="B172" s="270">
        <f>B168-B155</f>
        <v>172.59769230769234</v>
      </c>
      <c r="C172" s="271">
        <f t="shared" ref="C172:G172" si="41">C168-C155</f>
        <v>145.08294117647074</v>
      </c>
      <c r="D172" s="271">
        <f t="shared" si="41"/>
        <v>146.46848484848488</v>
      </c>
      <c r="E172" s="271">
        <f t="shared" si="41"/>
        <v>154.28439024390264</v>
      </c>
      <c r="F172" s="271">
        <f t="shared" si="41"/>
        <v>125.87692307692305</v>
      </c>
      <c r="G172" s="424">
        <f t="shared" si="41"/>
        <v>170.68845070422549</v>
      </c>
      <c r="H172" s="421"/>
      <c r="I172" s="421"/>
      <c r="J172" s="421"/>
    </row>
    <row r="173" spans="1:11" x14ac:dyDescent="0.2">
      <c r="A173" s="309" t="s">
        <v>52</v>
      </c>
      <c r="B173" s="274">
        <v>280</v>
      </c>
      <c r="C173" s="275">
        <v>246</v>
      </c>
      <c r="D173" s="275">
        <v>353</v>
      </c>
      <c r="E173" s="275">
        <v>402</v>
      </c>
      <c r="F173" s="329">
        <v>252</v>
      </c>
      <c r="G173" s="330">
        <f>SUM(B173:F173)</f>
        <v>1533</v>
      </c>
      <c r="H173" s="421" t="s">
        <v>56</v>
      </c>
      <c r="I173" s="331">
        <f>G160-G173</f>
        <v>1</v>
      </c>
      <c r="J173" s="332">
        <f>I173/G160</f>
        <v>6.5189048239895696E-4</v>
      </c>
    </row>
    <row r="174" spans="1:11" x14ac:dyDescent="0.2">
      <c r="A174" s="309" t="s">
        <v>28</v>
      </c>
      <c r="B174" s="229">
        <v>82</v>
      </c>
      <c r="C174" s="281">
        <v>81</v>
      </c>
      <c r="D174" s="281">
        <v>81</v>
      </c>
      <c r="E174" s="281">
        <v>81</v>
      </c>
      <c r="F174" s="281">
        <v>80.5</v>
      </c>
      <c r="G174" s="233"/>
      <c r="H174" s="421" t="s">
        <v>57</v>
      </c>
      <c r="I174" s="421">
        <v>79.14</v>
      </c>
      <c r="J174" s="421"/>
    </row>
    <row r="175" spans="1:11" ht="13.5" thickBot="1" x14ac:dyDescent="0.25">
      <c r="A175" s="312" t="s">
        <v>26</v>
      </c>
      <c r="B175" s="336">
        <f>B174-B161</f>
        <v>2</v>
      </c>
      <c r="C175" s="337">
        <f t="shared" ref="C175:F175" si="42">C174-C161</f>
        <v>2</v>
      </c>
      <c r="D175" s="337">
        <f t="shared" si="42"/>
        <v>2</v>
      </c>
      <c r="E175" s="337">
        <f t="shared" si="42"/>
        <v>2</v>
      </c>
      <c r="F175" s="337">
        <f t="shared" si="42"/>
        <v>2</v>
      </c>
      <c r="G175" s="234"/>
      <c r="H175" s="421" t="s">
        <v>26</v>
      </c>
      <c r="I175" s="421">
        <f>I174-I161</f>
        <v>2.2000000000000028</v>
      </c>
      <c r="J175" s="421"/>
    </row>
    <row r="177" spans="1:10" ht="13.5" thickBot="1" x14ac:dyDescent="0.25"/>
    <row r="178" spans="1:10" ht="13.5" thickBot="1" x14ac:dyDescent="0.25">
      <c r="A178" s="285" t="s">
        <v>97</v>
      </c>
      <c r="B178" s="433" t="s">
        <v>72</v>
      </c>
      <c r="C178" s="434"/>
      <c r="D178" s="434"/>
      <c r="E178" s="434"/>
      <c r="F178" s="438"/>
      <c r="G178" s="314" t="s">
        <v>0</v>
      </c>
      <c r="H178" s="426"/>
      <c r="I178" s="426"/>
      <c r="J178" s="426"/>
    </row>
    <row r="179" spans="1:10" x14ac:dyDescent="0.2">
      <c r="A179" s="226" t="s">
        <v>2</v>
      </c>
      <c r="B179" s="316">
        <v>1</v>
      </c>
      <c r="C179" s="236">
        <v>2</v>
      </c>
      <c r="D179" s="236">
        <v>3</v>
      </c>
      <c r="E179" s="236">
        <v>4</v>
      </c>
      <c r="F179" s="236">
        <v>5</v>
      </c>
      <c r="G179" s="235"/>
      <c r="H179" s="426"/>
      <c r="I179" s="426"/>
      <c r="J179" s="426"/>
    </row>
    <row r="180" spans="1:10" x14ac:dyDescent="0.2">
      <c r="A180" s="292" t="s">
        <v>3</v>
      </c>
      <c r="B180" s="317">
        <v>2120</v>
      </c>
      <c r="C180" s="318">
        <v>2120</v>
      </c>
      <c r="D180" s="319">
        <v>2120</v>
      </c>
      <c r="E180" s="319">
        <v>2120</v>
      </c>
      <c r="F180" s="319">
        <v>2120</v>
      </c>
      <c r="G180" s="320">
        <v>2120</v>
      </c>
      <c r="H180" s="426"/>
      <c r="I180" s="426"/>
      <c r="J180" s="426"/>
    </row>
    <row r="181" spans="1:10" x14ac:dyDescent="0.2">
      <c r="A181" s="295" t="s">
        <v>6</v>
      </c>
      <c r="B181" s="321">
        <v>2165.3571428571427</v>
      </c>
      <c r="C181" s="322">
        <v>2223.6</v>
      </c>
      <c r="D181" s="322">
        <v>2303.7142857142858</v>
      </c>
      <c r="E181" s="322">
        <v>2378.25</v>
      </c>
      <c r="F181" s="322">
        <v>2448.4</v>
      </c>
      <c r="G181" s="259">
        <v>2308.4313725490197</v>
      </c>
      <c r="H181" s="426"/>
      <c r="I181" s="426"/>
      <c r="J181" s="426"/>
    </row>
    <row r="182" spans="1:10" x14ac:dyDescent="0.2">
      <c r="A182" s="226" t="s">
        <v>7</v>
      </c>
      <c r="B182" s="323">
        <v>96.428571428571431</v>
      </c>
      <c r="C182" s="324">
        <v>100</v>
      </c>
      <c r="D182" s="325">
        <v>100</v>
      </c>
      <c r="E182" s="325">
        <v>100</v>
      </c>
      <c r="F182" s="325">
        <v>100</v>
      </c>
      <c r="G182" s="326">
        <v>94.117647058823536</v>
      </c>
      <c r="H182" s="426"/>
      <c r="I182" s="426"/>
      <c r="J182" s="426"/>
    </row>
    <row r="183" spans="1:10" x14ac:dyDescent="0.2">
      <c r="A183" s="226" t="s">
        <v>8</v>
      </c>
      <c r="B183" s="263">
        <v>3.7324505272950781E-2</v>
      </c>
      <c r="C183" s="264">
        <v>3.1258177379416489E-2</v>
      </c>
      <c r="D183" s="327">
        <v>3.5570267682486473E-2</v>
      </c>
      <c r="E183" s="327">
        <v>2.7199507310122484E-2</v>
      </c>
      <c r="F183" s="327">
        <v>4.3588187931781847E-2</v>
      </c>
      <c r="G183" s="328">
        <v>5.4586963099941835E-2</v>
      </c>
      <c r="H183" s="426"/>
      <c r="I183" s="426"/>
      <c r="J183" s="426"/>
    </row>
    <row r="184" spans="1:10" x14ac:dyDescent="0.2">
      <c r="A184" s="295" t="s">
        <v>1</v>
      </c>
      <c r="B184" s="266">
        <f t="shared" ref="B184:G184" si="43">B181/B180*100-100</f>
        <v>2.1394878706199307</v>
      </c>
      <c r="C184" s="267">
        <f t="shared" si="43"/>
        <v>4.8867924528301927</v>
      </c>
      <c r="D184" s="267">
        <f t="shared" si="43"/>
        <v>8.6657681940700826</v>
      </c>
      <c r="E184" s="267">
        <f t="shared" si="43"/>
        <v>12.181603773584897</v>
      </c>
      <c r="F184" s="267">
        <f t="shared" si="43"/>
        <v>15.490566037735846</v>
      </c>
      <c r="G184" s="269">
        <f t="shared" si="43"/>
        <v>8.8882722900480928</v>
      </c>
      <c r="H184" s="365"/>
      <c r="I184" s="426"/>
      <c r="J184" s="426"/>
    </row>
    <row r="185" spans="1:10" ht="13.5" thickBot="1" x14ac:dyDescent="0.25">
      <c r="A185" s="226" t="s">
        <v>27</v>
      </c>
      <c r="B185" s="270">
        <f>B181-B168</f>
        <v>63.049450549450285</v>
      </c>
      <c r="C185" s="271">
        <f t="shared" ref="C185:G185" si="44">C181-C168</f>
        <v>91.247058823529187</v>
      </c>
      <c r="D185" s="271">
        <f t="shared" si="44"/>
        <v>98.865800865800793</v>
      </c>
      <c r="E185" s="271">
        <f t="shared" si="44"/>
        <v>109.22560975609758</v>
      </c>
      <c r="F185" s="271">
        <f t="shared" si="44"/>
        <v>65.323076923077224</v>
      </c>
      <c r="G185" s="424">
        <f t="shared" si="44"/>
        <v>77.022921844794382</v>
      </c>
      <c r="H185" s="426"/>
      <c r="I185" s="426"/>
      <c r="J185" s="426"/>
    </row>
    <row r="186" spans="1:10" x14ac:dyDescent="0.2">
      <c r="A186" s="309" t="s">
        <v>52</v>
      </c>
      <c r="B186" s="274">
        <v>280</v>
      </c>
      <c r="C186" s="275">
        <v>246</v>
      </c>
      <c r="D186" s="275">
        <v>353</v>
      </c>
      <c r="E186" s="275">
        <v>402</v>
      </c>
      <c r="F186" s="329">
        <v>252</v>
      </c>
      <c r="G186" s="330">
        <f>SUM(B186:F186)</f>
        <v>1533</v>
      </c>
      <c r="H186" s="426" t="s">
        <v>56</v>
      </c>
      <c r="I186" s="331">
        <f>G173-G186</f>
        <v>0</v>
      </c>
      <c r="J186" s="332">
        <f>I186/G173</f>
        <v>0</v>
      </c>
    </row>
    <row r="187" spans="1:10" x14ac:dyDescent="0.2">
      <c r="A187" s="309" t="s">
        <v>28</v>
      </c>
      <c r="B187" s="229">
        <v>84.5</v>
      </c>
      <c r="C187" s="281">
        <v>83.5</v>
      </c>
      <c r="D187" s="281">
        <v>83.5</v>
      </c>
      <c r="E187" s="281">
        <v>83.5</v>
      </c>
      <c r="F187" s="281">
        <v>83</v>
      </c>
      <c r="G187" s="233"/>
      <c r="H187" s="426" t="s">
        <v>57</v>
      </c>
      <c r="I187" s="426">
        <v>81.11</v>
      </c>
      <c r="J187" s="426"/>
    </row>
    <row r="188" spans="1:10" ht="13.5" thickBot="1" x14ac:dyDescent="0.25">
      <c r="A188" s="312" t="s">
        <v>26</v>
      </c>
      <c r="B188" s="336">
        <f>B187-B174</f>
        <v>2.5</v>
      </c>
      <c r="C188" s="337">
        <f t="shared" ref="C188:F188" si="45">C187-C174</f>
        <v>2.5</v>
      </c>
      <c r="D188" s="337">
        <f t="shared" si="45"/>
        <v>2.5</v>
      </c>
      <c r="E188" s="337">
        <f t="shared" si="45"/>
        <v>2.5</v>
      </c>
      <c r="F188" s="337">
        <f t="shared" si="45"/>
        <v>2.5</v>
      </c>
      <c r="G188" s="234"/>
      <c r="H188" s="426" t="s">
        <v>26</v>
      </c>
      <c r="I188" s="426">
        <f>I187-I174</f>
        <v>1.9699999999999989</v>
      </c>
      <c r="J188" s="426"/>
    </row>
  </sheetData>
  <mergeCells count="14">
    <mergeCell ref="B178:F178"/>
    <mergeCell ref="B165:F165"/>
    <mergeCell ref="B87:F87"/>
    <mergeCell ref="B74:F74"/>
    <mergeCell ref="B9:F9"/>
    <mergeCell ref="B22:F22"/>
    <mergeCell ref="B35:F35"/>
    <mergeCell ref="B48:F48"/>
    <mergeCell ref="B61:F61"/>
    <mergeCell ref="B152:F152"/>
    <mergeCell ref="B139:F139"/>
    <mergeCell ref="B126:F126"/>
    <mergeCell ref="B113:F113"/>
    <mergeCell ref="B100:F100"/>
  </mergeCells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L209"/>
  <sheetViews>
    <sheetView showGridLines="0" topLeftCell="A174" zoomScale="73" zoomScaleNormal="73" workbookViewId="0">
      <selection activeCell="N197" sqref="N197"/>
    </sheetView>
  </sheetViews>
  <sheetFormatPr baseColWidth="10" defaultRowHeight="12.75" x14ac:dyDescent="0.2"/>
  <cols>
    <col min="1" max="1" width="16.28515625" style="280" bestFit="1" customWidth="1"/>
    <col min="2" max="6" width="9.7109375" style="280" customWidth="1"/>
    <col min="7" max="7" width="10.140625" style="280" bestFit="1" customWidth="1"/>
    <col min="8" max="8" width="10.85546875" style="280" customWidth="1"/>
    <col min="9" max="9" width="11.140625" style="280" customWidth="1"/>
    <col min="10" max="10" width="9.5703125" style="280" bestFit="1" customWidth="1"/>
    <col min="11" max="16384" width="11.42578125" style="280"/>
  </cols>
  <sheetData>
    <row r="1" spans="1:11" x14ac:dyDescent="0.2">
      <c r="A1" s="280" t="s">
        <v>58</v>
      </c>
    </row>
    <row r="2" spans="1:11" x14ac:dyDescent="0.2">
      <c r="A2" s="280" t="s">
        <v>59</v>
      </c>
      <c r="B2" s="239">
        <v>39</v>
      </c>
    </row>
    <row r="3" spans="1:11" x14ac:dyDescent="0.2">
      <c r="A3" s="280" t="s">
        <v>7</v>
      </c>
      <c r="B3" s="280">
        <v>84.8</v>
      </c>
    </row>
    <row r="4" spans="1:11" x14ac:dyDescent="0.2">
      <c r="A4" s="280" t="s">
        <v>60</v>
      </c>
      <c r="B4" s="280">
        <v>3832</v>
      </c>
    </row>
    <row r="6" spans="1:11" x14ac:dyDescent="0.2">
      <c r="A6" s="246" t="s">
        <v>61</v>
      </c>
      <c r="B6" s="239">
        <v>39</v>
      </c>
      <c r="C6" s="239">
        <v>39</v>
      </c>
      <c r="D6" s="239">
        <v>39</v>
      </c>
      <c r="E6" s="239">
        <v>39</v>
      </c>
      <c r="F6" s="239">
        <v>39</v>
      </c>
      <c r="G6" s="239">
        <v>39</v>
      </c>
      <c r="H6" s="239">
        <v>39</v>
      </c>
    </row>
    <row r="7" spans="1:11" x14ac:dyDescent="0.2">
      <c r="A7" s="246" t="s">
        <v>62</v>
      </c>
      <c r="B7" s="228">
        <v>21.03</v>
      </c>
      <c r="C7" s="228">
        <v>21.03</v>
      </c>
      <c r="D7" s="228">
        <v>21.03</v>
      </c>
      <c r="E7" s="228">
        <v>21.03</v>
      </c>
      <c r="F7" s="228">
        <v>21.03</v>
      </c>
      <c r="G7" s="228">
        <v>21.03</v>
      </c>
      <c r="H7" s="228"/>
    </row>
    <row r="8" spans="1:11" ht="13.5" thickBot="1" x14ac:dyDescent="0.25">
      <c r="A8" s="246"/>
      <c r="B8" s="228"/>
      <c r="C8" s="228"/>
      <c r="D8" s="228"/>
      <c r="E8" s="228"/>
      <c r="F8" s="228"/>
      <c r="G8" s="228"/>
      <c r="H8" s="228"/>
    </row>
    <row r="9" spans="1:11" ht="13.5" thickBot="1" x14ac:dyDescent="0.25">
      <c r="A9" s="285" t="s">
        <v>49</v>
      </c>
      <c r="B9" s="433" t="s">
        <v>50</v>
      </c>
      <c r="C9" s="434"/>
      <c r="D9" s="434"/>
      <c r="E9" s="434"/>
      <c r="F9" s="434"/>
      <c r="G9" s="438"/>
      <c r="H9" s="313" t="s">
        <v>0</v>
      </c>
      <c r="I9" s="227"/>
    </row>
    <row r="10" spans="1:11" x14ac:dyDescent="0.2">
      <c r="A10" s="226" t="s">
        <v>54</v>
      </c>
      <c r="B10" s="286">
        <v>1</v>
      </c>
      <c r="C10" s="287">
        <v>2</v>
      </c>
      <c r="D10" s="288">
        <v>3</v>
      </c>
      <c r="E10" s="287">
        <v>4</v>
      </c>
      <c r="F10" s="288">
        <v>5</v>
      </c>
      <c r="G10" s="283">
        <v>6</v>
      </c>
      <c r="H10" s="289"/>
      <c r="I10" s="290"/>
    </row>
    <row r="11" spans="1:11" x14ac:dyDescent="0.2">
      <c r="A11" s="226" t="s">
        <v>2</v>
      </c>
      <c r="B11" s="250">
        <v>1</v>
      </c>
      <c r="C11" s="333">
        <v>2</v>
      </c>
      <c r="D11" s="251">
        <v>3</v>
      </c>
      <c r="E11" s="315">
        <v>4</v>
      </c>
      <c r="F11" s="251">
        <v>5</v>
      </c>
      <c r="G11" s="335">
        <v>6</v>
      </c>
      <c r="H11" s="284" t="s">
        <v>0</v>
      </c>
      <c r="I11" s="246"/>
      <c r="J11" s="291"/>
    </row>
    <row r="12" spans="1:11" x14ac:dyDescent="0.2">
      <c r="A12" s="292" t="s">
        <v>3</v>
      </c>
      <c r="B12" s="253">
        <v>150</v>
      </c>
      <c r="C12" s="254">
        <v>150</v>
      </c>
      <c r="D12" s="254">
        <v>150</v>
      </c>
      <c r="E12" s="254">
        <v>150</v>
      </c>
      <c r="F12" s="254">
        <v>150</v>
      </c>
      <c r="G12" s="255">
        <v>150</v>
      </c>
      <c r="H12" s="293">
        <v>150</v>
      </c>
      <c r="I12" s="294"/>
      <c r="J12" s="291"/>
    </row>
    <row r="13" spans="1:11" x14ac:dyDescent="0.2">
      <c r="A13" s="295" t="s">
        <v>6</v>
      </c>
      <c r="B13" s="256">
        <v>137.84210526315789</v>
      </c>
      <c r="C13" s="257">
        <v>141.34722222222223</v>
      </c>
      <c r="D13" s="257">
        <v>144.52127659574469</v>
      </c>
      <c r="E13" s="257">
        <v>152.05555555555554</v>
      </c>
      <c r="F13" s="296">
        <v>159.88679245283018</v>
      </c>
      <c r="G13" s="258">
        <v>166.75</v>
      </c>
      <c r="H13" s="297">
        <v>148.96296296296296</v>
      </c>
      <c r="I13" s="298"/>
      <c r="J13" s="291"/>
    </row>
    <row r="14" spans="1:11" x14ac:dyDescent="0.2">
      <c r="A14" s="226" t="s">
        <v>7</v>
      </c>
      <c r="B14" s="260">
        <v>85.964912280701753</v>
      </c>
      <c r="C14" s="261">
        <v>100</v>
      </c>
      <c r="D14" s="261">
        <v>98.936170212765958</v>
      </c>
      <c r="E14" s="261">
        <v>100</v>
      </c>
      <c r="F14" s="299">
        <v>100</v>
      </c>
      <c r="G14" s="262">
        <v>100</v>
      </c>
      <c r="H14" s="300">
        <v>80.158730158730165</v>
      </c>
      <c r="I14" s="301"/>
      <c r="J14" s="291"/>
    </row>
    <row r="15" spans="1:11" x14ac:dyDescent="0.2">
      <c r="A15" s="226" t="s">
        <v>8</v>
      </c>
      <c r="B15" s="263">
        <v>6.2374380092505746E-2</v>
      </c>
      <c r="C15" s="264">
        <v>3.9867125992490003E-2</v>
      </c>
      <c r="D15" s="264">
        <v>3.6624140095651056E-2</v>
      </c>
      <c r="E15" s="264">
        <v>3.2746439480827234E-2</v>
      </c>
      <c r="F15" s="302">
        <v>3.4528591412046672E-2</v>
      </c>
      <c r="G15" s="265">
        <v>4.3027876301433392E-2</v>
      </c>
      <c r="H15" s="303">
        <v>7.6949025292226289E-2</v>
      </c>
      <c r="I15" s="304"/>
      <c r="J15" s="305"/>
      <c r="K15" s="306"/>
    </row>
    <row r="16" spans="1:11" x14ac:dyDescent="0.2">
      <c r="A16" s="295" t="s">
        <v>1</v>
      </c>
      <c r="B16" s="266">
        <f t="shared" ref="B16:H16" si="0">B13/B12*100-100</f>
        <v>-8.1052631578947398</v>
      </c>
      <c r="C16" s="267">
        <f t="shared" si="0"/>
        <v>-5.768518518518519</v>
      </c>
      <c r="D16" s="267">
        <f t="shared" si="0"/>
        <v>-3.6524822695035368</v>
      </c>
      <c r="E16" s="267">
        <f t="shared" si="0"/>
        <v>1.3703703703703525</v>
      </c>
      <c r="F16" s="267">
        <f t="shared" ref="F16" si="1">F13/F12*100-100</f>
        <v>6.5911949685534523</v>
      </c>
      <c r="G16" s="268">
        <f t="shared" si="0"/>
        <v>11.166666666666657</v>
      </c>
      <c r="H16" s="269">
        <f t="shared" si="0"/>
        <v>-0.69135802469135399</v>
      </c>
      <c r="I16" s="304"/>
      <c r="J16" s="305"/>
      <c r="K16" s="227"/>
    </row>
    <row r="17" spans="1:12" ht="13.5" thickBot="1" x14ac:dyDescent="0.25">
      <c r="A17" s="226" t="s">
        <v>27</v>
      </c>
      <c r="B17" s="270">
        <f t="shared" ref="B17:H17" si="2">B13-B6</f>
        <v>98.84210526315789</v>
      </c>
      <c r="C17" s="271">
        <f t="shared" si="2"/>
        <v>102.34722222222223</v>
      </c>
      <c r="D17" s="271">
        <f t="shared" si="2"/>
        <v>105.52127659574469</v>
      </c>
      <c r="E17" s="271">
        <f t="shared" si="2"/>
        <v>113.05555555555554</v>
      </c>
      <c r="F17" s="271">
        <f t="shared" si="2"/>
        <v>120.88679245283018</v>
      </c>
      <c r="G17" s="272">
        <f t="shared" si="2"/>
        <v>127.75</v>
      </c>
      <c r="H17" s="307">
        <f t="shared" si="2"/>
        <v>109.96296296296296</v>
      </c>
      <c r="I17" s="308"/>
      <c r="J17" s="305"/>
      <c r="K17" s="227"/>
    </row>
    <row r="18" spans="1:12" x14ac:dyDescent="0.2">
      <c r="A18" s="309" t="s">
        <v>51</v>
      </c>
      <c r="B18" s="274">
        <v>575</v>
      </c>
      <c r="C18" s="275">
        <v>673</v>
      </c>
      <c r="D18" s="275">
        <v>947</v>
      </c>
      <c r="E18" s="275">
        <v>501</v>
      </c>
      <c r="F18" s="275">
        <v>600</v>
      </c>
      <c r="G18" s="276">
        <v>438</v>
      </c>
      <c r="H18" s="277">
        <f>SUM(B18:G18)</f>
        <v>3734</v>
      </c>
      <c r="I18" s="310" t="s">
        <v>56</v>
      </c>
      <c r="J18" s="311">
        <f>B4-H18</f>
        <v>98</v>
      </c>
      <c r="K18" s="279">
        <f>J18/B4</f>
        <v>2.5574112734864301E-2</v>
      </c>
      <c r="L18" s="353" t="s">
        <v>66</v>
      </c>
    </row>
    <row r="19" spans="1:12" x14ac:dyDescent="0.2">
      <c r="A19" s="309" t="s">
        <v>28</v>
      </c>
      <c r="B19" s="229">
        <v>30.5</v>
      </c>
      <c r="C19" s="281">
        <v>29.5</v>
      </c>
      <c r="D19" s="281">
        <v>29</v>
      </c>
      <c r="E19" s="281">
        <v>28</v>
      </c>
      <c r="F19" s="281">
        <v>27</v>
      </c>
      <c r="G19" s="230">
        <v>26</v>
      </c>
      <c r="H19" s="233"/>
      <c r="I19" s="227" t="s">
        <v>57</v>
      </c>
      <c r="J19" s="280">
        <v>21.03</v>
      </c>
    </row>
    <row r="20" spans="1:12" ht="13.5" thickBot="1" x14ac:dyDescent="0.25">
      <c r="A20" s="312" t="s">
        <v>26</v>
      </c>
      <c r="B20" s="231">
        <f t="shared" ref="B20:G20" si="3">B19-B7</f>
        <v>9.4699999999999989</v>
      </c>
      <c r="C20" s="232">
        <f t="shared" si="3"/>
        <v>8.4699999999999989</v>
      </c>
      <c r="D20" s="232">
        <f t="shared" si="3"/>
        <v>7.9699999999999989</v>
      </c>
      <c r="E20" s="232">
        <f t="shared" si="3"/>
        <v>6.9699999999999989</v>
      </c>
      <c r="F20" s="232">
        <f t="shared" si="3"/>
        <v>5.9699999999999989</v>
      </c>
      <c r="G20" s="238">
        <f t="shared" si="3"/>
        <v>4.9699999999999989</v>
      </c>
      <c r="H20" s="234"/>
      <c r="I20" s="280" t="s">
        <v>26</v>
      </c>
    </row>
    <row r="21" spans="1:12" x14ac:dyDescent="0.2">
      <c r="D21" s="280">
        <v>29</v>
      </c>
    </row>
    <row r="22" spans="1:12" ht="13.5" thickBot="1" x14ac:dyDescent="0.25"/>
    <row r="23" spans="1:12" ht="13.5" thickBot="1" x14ac:dyDescent="0.25">
      <c r="A23" s="285" t="s">
        <v>67</v>
      </c>
      <c r="B23" s="433" t="s">
        <v>50</v>
      </c>
      <c r="C23" s="434"/>
      <c r="D23" s="434"/>
      <c r="E23" s="434"/>
      <c r="F23" s="434"/>
      <c r="G23" s="438"/>
      <c r="H23" s="313" t="s">
        <v>0</v>
      </c>
      <c r="I23" s="227"/>
      <c r="J23" s="355"/>
      <c r="K23" s="355"/>
    </row>
    <row r="24" spans="1:12" x14ac:dyDescent="0.2">
      <c r="A24" s="226" t="s">
        <v>54</v>
      </c>
      <c r="B24" s="286">
        <v>1</v>
      </c>
      <c r="C24" s="287">
        <v>2</v>
      </c>
      <c r="D24" s="288">
        <v>3</v>
      </c>
      <c r="E24" s="287">
        <v>4</v>
      </c>
      <c r="F24" s="288">
        <v>5</v>
      </c>
      <c r="G24" s="283">
        <v>6</v>
      </c>
      <c r="H24" s="289"/>
      <c r="I24" s="290"/>
      <c r="J24" s="355"/>
      <c r="K24" s="355"/>
    </row>
    <row r="25" spans="1:12" x14ac:dyDescent="0.2">
      <c r="A25" s="226" t="s">
        <v>2</v>
      </c>
      <c r="B25" s="250">
        <v>1</v>
      </c>
      <c r="C25" s="333">
        <v>2</v>
      </c>
      <c r="D25" s="251">
        <v>3</v>
      </c>
      <c r="E25" s="315">
        <v>4</v>
      </c>
      <c r="F25" s="251">
        <v>5</v>
      </c>
      <c r="G25" s="335">
        <v>6</v>
      </c>
      <c r="H25" s="284" t="s">
        <v>0</v>
      </c>
      <c r="I25" s="246"/>
      <c r="J25" s="291"/>
      <c r="K25" s="355"/>
    </row>
    <row r="26" spans="1:12" x14ac:dyDescent="0.2">
      <c r="A26" s="292" t="s">
        <v>3</v>
      </c>
      <c r="B26" s="253">
        <v>260</v>
      </c>
      <c r="C26" s="254">
        <v>260</v>
      </c>
      <c r="D26" s="254">
        <v>260</v>
      </c>
      <c r="E26" s="254">
        <v>260</v>
      </c>
      <c r="F26" s="254">
        <v>260</v>
      </c>
      <c r="G26" s="255">
        <v>260</v>
      </c>
      <c r="H26" s="293">
        <v>260</v>
      </c>
      <c r="I26" s="294"/>
      <c r="J26" s="291"/>
      <c r="K26" s="355"/>
    </row>
    <row r="27" spans="1:12" x14ac:dyDescent="0.2">
      <c r="A27" s="295" t="s">
        <v>6</v>
      </c>
      <c r="B27" s="256">
        <v>297.90697674418607</v>
      </c>
      <c r="C27" s="257">
        <v>299.56521739130437</v>
      </c>
      <c r="D27" s="257">
        <v>290.84507042253523</v>
      </c>
      <c r="E27" s="257">
        <v>293.42105263157896</v>
      </c>
      <c r="F27" s="296">
        <v>302.7659574468085</v>
      </c>
      <c r="G27" s="258">
        <v>285</v>
      </c>
      <c r="H27" s="297">
        <v>295.01792114695343</v>
      </c>
      <c r="I27" s="298"/>
      <c r="J27" s="291"/>
      <c r="K27" s="355"/>
    </row>
    <row r="28" spans="1:12" x14ac:dyDescent="0.2">
      <c r="A28" s="226" t="s">
        <v>7</v>
      </c>
      <c r="B28" s="260">
        <v>72.093023255813947</v>
      </c>
      <c r="C28" s="261">
        <v>89.130434782608702</v>
      </c>
      <c r="D28" s="261">
        <v>74.647887323943664</v>
      </c>
      <c r="E28" s="261">
        <v>89.473684210526315</v>
      </c>
      <c r="F28" s="299">
        <v>87.234042553191486</v>
      </c>
      <c r="G28" s="262">
        <v>88.235294117647058</v>
      </c>
      <c r="H28" s="300">
        <v>84.229390681003579</v>
      </c>
      <c r="I28" s="301"/>
      <c r="J28" s="291"/>
      <c r="K28" s="355"/>
    </row>
    <row r="29" spans="1:12" x14ac:dyDescent="0.2">
      <c r="A29" s="226" t="s">
        <v>8</v>
      </c>
      <c r="B29" s="263">
        <v>8.4287446252192047E-2</v>
      </c>
      <c r="C29" s="264">
        <v>7.3977619375179562E-2</v>
      </c>
      <c r="D29" s="264">
        <v>6.918671709321457E-2</v>
      </c>
      <c r="E29" s="264">
        <v>6.4605124532563465E-2</v>
      </c>
      <c r="F29" s="302">
        <v>6.4169114354245285E-2</v>
      </c>
      <c r="G29" s="265">
        <v>6.209984059166309E-2</v>
      </c>
      <c r="H29" s="303">
        <v>7.2991876864246949E-2</v>
      </c>
      <c r="I29" s="304"/>
      <c r="J29" s="305"/>
      <c r="K29" s="306"/>
    </row>
    <row r="30" spans="1:12" x14ac:dyDescent="0.2">
      <c r="A30" s="295" t="s">
        <v>1</v>
      </c>
      <c r="B30" s="266">
        <f t="shared" ref="B30:H30" si="4">B27/B26*100-100</f>
        <v>14.579606440071572</v>
      </c>
      <c r="C30" s="267">
        <f t="shared" si="4"/>
        <v>15.217391304347828</v>
      </c>
      <c r="D30" s="267">
        <f t="shared" si="4"/>
        <v>11.863488624052025</v>
      </c>
      <c r="E30" s="267">
        <f t="shared" si="4"/>
        <v>12.854251012145738</v>
      </c>
      <c r="F30" s="267">
        <f t="shared" si="4"/>
        <v>16.448445171849428</v>
      </c>
      <c r="G30" s="268">
        <f t="shared" si="4"/>
        <v>9.6153846153846274</v>
      </c>
      <c r="H30" s="269">
        <f t="shared" si="4"/>
        <v>13.468431210366688</v>
      </c>
      <c r="I30" s="304"/>
      <c r="J30" s="305"/>
      <c r="K30" s="227"/>
    </row>
    <row r="31" spans="1:12" ht="13.5" thickBot="1" x14ac:dyDescent="0.25">
      <c r="A31" s="226" t="s">
        <v>27</v>
      </c>
      <c r="B31" s="270">
        <f>B27-B13</f>
        <v>160.06487148102818</v>
      </c>
      <c r="C31" s="271">
        <f t="shared" ref="C31:H31" si="5">C27-C13</f>
        <v>158.21799516908214</v>
      </c>
      <c r="D31" s="271">
        <f t="shared" si="5"/>
        <v>146.32379382679053</v>
      </c>
      <c r="E31" s="271">
        <f t="shared" si="5"/>
        <v>141.36549707602342</v>
      </c>
      <c r="F31" s="271">
        <f t="shared" si="5"/>
        <v>142.87916499397832</v>
      </c>
      <c r="G31" s="272">
        <f t="shared" si="5"/>
        <v>118.25</v>
      </c>
      <c r="H31" s="307">
        <f t="shared" si="5"/>
        <v>146.05495818399046</v>
      </c>
      <c r="I31" s="308"/>
      <c r="J31" s="305"/>
      <c r="K31" s="227"/>
    </row>
    <row r="32" spans="1:12" x14ac:dyDescent="0.2">
      <c r="A32" s="309" t="s">
        <v>51</v>
      </c>
      <c r="B32" s="274">
        <v>561</v>
      </c>
      <c r="C32" s="275">
        <v>660</v>
      </c>
      <c r="D32" s="275">
        <v>941</v>
      </c>
      <c r="E32" s="275">
        <v>500</v>
      </c>
      <c r="F32" s="275">
        <v>595</v>
      </c>
      <c r="G32" s="276">
        <v>438</v>
      </c>
      <c r="H32" s="277">
        <f>SUM(B32:G32)</f>
        <v>3695</v>
      </c>
      <c r="I32" s="310" t="s">
        <v>56</v>
      </c>
      <c r="J32" s="311">
        <f>H18-H32</f>
        <v>39</v>
      </c>
      <c r="K32" s="279">
        <f>J32/H18</f>
        <v>1.0444563470808785E-2</v>
      </c>
      <c r="L32" s="353" t="s">
        <v>69</v>
      </c>
    </row>
    <row r="33" spans="1:12" x14ac:dyDescent="0.2">
      <c r="A33" s="309" t="s">
        <v>28</v>
      </c>
      <c r="B33" s="229">
        <v>35</v>
      </c>
      <c r="C33" s="281">
        <v>34</v>
      </c>
      <c r="D33" s="281">
        <v>33.5</v>
      </c>
      <c r="E33" s="281">
        <v>32.5</v>
      </c>
      <c r="F33" s="281">
        <v>31.5</v>
      </c>
      <c r="G33" s="230">
        <f t="shared" ref="G33" si="6">G19+5</f>
        <v>31</v>
      </c>
      <c r="H33" s="233"/>
      <c r="I33" s="227" t="s">
        <v>57</v>
      </c>
      <c r="J33" s="355">
        <v>28.65</v>
      </c>
      <c r="K33" s="355"/>
      <c r="L33" s="357" t="s">
        <v>70</v>
      </c>
    </row>
    <row r="34" spans="1:12" ht="13.5" thickBot="1" x14ac:dyDescent="0.25">
      <c r="A34" s="312" t="s">
        <v>26</v>
      </c>
      <c r="B34" s="231">
        <f>B33-B19</f>
        <v>4.5</v>
      </c>
      <c r="C34" s="232">
        <f t="shared" ref="C34:G34" si="7">C33-C19</f>
        <v>4.5</v>
      </c>
      <c r="D34" s="232">
        <f t="shared" si="7"/>
        <v>4.5</v>
      </c>
      <c r="E34" s="232">
        <f t="shared" si="7"/>
        <v>4.5</v>
      </c>
      <c r="F34" s="232">
        <f t="shared" si="7"/>
        <v>4.5</v>
      </c>
      <c r="G34" s="238">
        <f t="shared" si="7"/>
        <v>5</v>
      </c>
      <c r="H34" s="234"/>
      <c r="I34" s="355" t="s">
        <v>26</v>
      </c>
      <c r="J34" s="355">
        <f>J33-J19</f>
        <v>7.6199999999999974</v>
      </c>
      <c r="K34" s="355"/>
    </row>
    <row r="35" spans="1:12" x14ac:dyDescent="0.2">
      <c r="D35" s="280" t="s">
        <v>68</v>
      </c>
    </row>
    <row r="36" spans="1:12" ht="13.5" thickBot="1" x14ac:dyDescent="0.25"/>
    <row r="37" spans="1:12" ht="13.5" thickBot="1" x14ac:dyDescent="0.25">
      <c r="A37" s="285" t="s">
        <v>73</v>
      </c>
      <c r="B37" s="433" t="s">
        <v>50</v>
      </c>
      <c r="C37" s="434"/>
      <c r="D37" s="434"/>
      <c r="E37" s="434"/>
      <c r="F37" s="434"/>
      <c r="G37" s="438"/>
      <c r="H37" s="313" t="s">
        <v>0</v>
      </c>
      <c r="I37" s="227"/>
      <c r="J37" s="361"/>
      <c r="K37" s="361"/>
    </row>
    <row r="38" spans="1:12" x14ac:dyDescent="0.2">
      <c r="A38" s="226" t="s">
        <v>54</v>
      </c>
      <c r="B38" s="286">
        <v>1</v>
      </c>
      <c r="C38" s="287">
        <v>2</v>
      </c>
      <c r="D38" s="288">
        <v>3</v>
      </c>
      <c r="E38" s="287">
        <v>4</v>
      </c>
      <c r="F38" s="288">
        <v>5</v>
      </c>
      <c r="G38" s="283">
        <v>6</v>
      </c>
      <c r="H38" s="289"/>
      <c r="I38" s="290"/>
      <c r="J38" s="361"/>
      <c r="K38" s="361"/>
    </row>
    <row r="39" spans="1:12" x14ac:dyDescent="0.2">
      <c r="A39" s="226" t="s">
        <v>2</v>
      </c>
      <c r="B39" s="250">
        <v>1</v>
      </c>
      <c r="C39" s="333">
        <v>2</v>
      </c>
      <c r="D39" s="251">
        <v>3</v>
      </c>
      <c r="E39" s="315">
        <v>4</v>
      </c>
      <c r="F39" s="251">
        <v>5</v>
      </c>
      <c r="G39" s="335">
        <v>6</v>
      </c>
      <c r="H39" s="284" t="s">
        <v>0</v>
      </c>
      <c r="I39" s="246"/>
      <c r="J39" s="291"/>
      <c r="K39" s="361"/>
    </row>
    <row r="40" spans="1:12" x14ac:dyDescent="0.2">
      <c r="A40" s="292" t="s">
        <v>3</v>
      </c>
      <c r="B40" s="253">
        <v>390</v>
      </c>
      <c r="C40" s="254">
        <v>390</v>
      </c>
      <c r="D40" s="254">
        <v>390</v>
      </c>
      <c r="E40" s="254">
        <v>390</v>
      </c>
      <c r="F40" s="254">
        <v>390</v>
      </c>
      <c r="G40" s="255">
        <v>390</v>
      </c>
      <c r="H40" s="293">
        <v>390</v>
      </c>
      <c r="I40" s="294"/>
      <c r="J40" s="291"/>
      <c r="K40" s="361"/>
    </row>
    <row r="41" spans="1:12" x14ac:dyDescent="0.2">
      <c r="A41" s="295" t="s">
        <v>6</v>
      </c>
      <c r="B41" s="256">
        <v>468.40909090909093</v>
      </c>
      <c r="C41" s="257">
        <v>452.24489795918367</v>
      </c>
      <c r="D41" s="257">
        <v>442.92307692307691</v>
      </c>
      <c r="E41" s="257">
        <v>436.66666666666669</v>
      </c>
      <c r="F41" s="296">
        <v>467.95454545454544</v>
      </c>
      <c r="G41" s="258">
        <v>401.5625</v>
      </c>
      <c r="H41" s="297">
        <v>447.11111111111109</v>
      </c>
      <c r="I41" s="298"/>
      <c r="J41" s="291"/>
      <c r="K41" s="361"/>
    </row>
    <row r="42" spans="1:12" x14ac:dyDescent="0.2">
      <c r="A42" s="226" t="s">
        <v>7</v>
      </c>
      <c r="B42" s="260">
        <v>70.454545454545453</v>
      </c>
      <c r="C42" s="261">
        <v>77.551020408163268</v>
      </c>
      <c r="D42" s="261">
        <v>75.384615384615387</v>
      </c>
      <c r="E42" s="261">
        <v>83.333333333333329</v>
      </c>
      <c r="F42" s="299">
        <v>77.272727272727266</v>
      </c>
      <c r="G42" s="262">
        <v>87.5</v>
      </c>
      <c r="H42" s="300">
        <v>69.629629629629633</v>
      </c>
      <c r="I42" s="301"/>
      <c r="J42" s="291"/>
      <c r="K42" s="361"/>
    </row>
    <row r="43" spans="1:12" x14ac:dyDescent="0.2">
      <c r="A43" s="226" t="s">
        <v>8</v>
      </c>
      <c r="B43" s="263">
        <v>0.10576388006830577</v>
      </c>
      <c r="C43" s="264">
        <v>8.5611722286864464E-2</v>
      </c>
      <c r="D43" s="264">
        <v>8.7011978088960246E-2</v>
      </c>
      <c r="E43" s="264">
        <v>7.7847626161721903E-2</v>
      </c>
      <c r="F43" s="302">
        <v>8.3585096702846293E-2</v>
      </c>
      <c r="G43" s="265">
        <v>6.503061981654995E-2</v>
      </c>
      <c r="H43" s="303">
        <v>9.8204749054911625E-2</v>
      </c>
      <c r="I43" s="304"/>
      <c r="J43" s="305"/>
      <c r="K43" s="306"/>
    </row>
    <row r="44" spans="1:12" x14ac:dyDescent="0.2">
      <c r="A44" s="295" t="s">
        <v>1</v>
      </c>
      <c r="B44" s="266">
        <f t="shared" ref="B44:H44" si="8">B41/B40*100-100</f>
        <v>20.104895104895107</v>
      </c>
      <c r="C44" s="267">
        <f t="shared" si="8"/>
        <v>15.96023024594453</v>
      </c>
      <c r="D44" s="267">
        <f t="shared" si="8"/>
        <v>13.570019723865869</v>
      </c>
      <c r="E44" s="267">
        <f t="shared" si="8"/>
        <v>11.965811965811966</v>
      </c>
      <c r="F44" s="267">
        <f t="shared" si="8"/>
        <v>19.988344988344991</v>
      </c>
      <c r="G44" s="268">
        <f t="shared" si="8"/>
        <v>2.9647435897435912</v>
      </c>
      <c r="H44" s="269">
        <f t="shared" si="8"/>
        <v>14.643874643874639</v>
      </c>
      <c r="I44" s="304"/>
      <c r="J44" s="305"/>
      <c r="K44" s="227"/>
    </row>
    <row r="45" spans="1:12" ht="13.5" thickBot="1" x14ac:dyDescent="0.25">
      <c r="A45" s="226" t="s">
        <v>27</v>
      </c>
      <c r="B45" s="270">
        <f>B41-B27</f>
        <v>170.50211416490487</v>
      </c>
      <c r="C45" s="271">
        <f t="shared" ref="C45:H45" si="9">C41-C27</f>
        <v>152.6796805678793</v>
      </c>
      <c r="D45" s="271">
        <f t="shared" si="9"/>
        <v>152.07800650054168</v>
      </c>
      <c r="E45" s="271">
        <f t="shared" si="9"/>
        <v>143.24561403508773</v>
      </c>
      <c r="F45" s="271">
        <f t="shared" si="9"/>
        <v>165.18858800773694</v>
      </c>
      <c r="G45" s="272">
        <f t="shared" si="9"/>
        <v>116.5625</v>
      </c>
      <c r="H45" s="307">
        <f t="shared" si="9"/>
        <v>152.09318996415766</v>
      </c>
      <c r="I45" s="308"/>
      <c r="J45" s="305"/>
      <c r="K45" s="227"/>
    </row>
    <row r="46" spans="1:12" x14ac:dyDescent="0.2">
      <c r="A46" s="309" t="s">
        <v>51</v>
      </c>
      <c r="B46" s="274">
        <v>552</v>
      </c>
      <c r="C46" s="275">
        <v>656</v>
      </c>
      <c r="D46" s="275">
        <v>939</v>
      </c>
      <c r="E46" s="275">
        <v>499</v>
      </c>
      <c r="F46" s="275">
        <v>594</v>
      </c>
      <c r="G46" s="276">
        <v>436</v>
      </c>
      <c r="H46" s="277">
        <f>SUM(B46:G46)</f>
        <v>3676</v>
      </c>
      <c r="I46" s="310" t="s">
        <v>56</v>
      </c>
      <c r="J46" s="311">
        <f>H32-H46</f>
        <v>19</v>
      </c>
      <c r="K46" s="279">
        <f>J46/H32</f>
        <v>5.142083897158322E-3</v>
      </c>
      <c r="L46" s="366" t="s">
        <v>74</v>
      </c>
    </row>
    <row r="47" spans="1:12" x14ac:dyDescent="0.2">
      <c r="A47" s="309" t="s">
        <v>28</v>
      </c>
      <c r="B47" s="229">
        <v>37.5</v>
      </c>
      <c r="C47" s="281">
        <v>37</v>
      </c>
      <c r="D47" s="281">
        <v>36.5</v>
      </c>
      <c r="E47" s="281">
        <v>35.5</v>
      </c>
      <c r="F47" s="281">
        <v>34.5</v>
      </c>
      <c r="G47" s="230">
        <v>35</v>
      </c>
      <c r="H47" s="233"/>
      <c r="I47" s="227" t="s">
        <v>57</v>
      </c>
      <c r="J47" s="361">
        <v>33.24</v>
      </c>
      <c r="K47" s="361"/>
      <c r="L47" s="353" t="s">
        <v>75</v>
      </c>
    </row>
    <row r="48" spans="1:12" ht="13.5" thickBot="1" x14ac:dyDescent="0.25">
      <c r="A48" s="312" t="s">
        <v>26</v>
      </c>
      <c r="B48" s="231">
        <f>B47-B33</f>
        <v>2.5</v>
      </c>
      <c r="C48" s="232">
        <f t="shared" ref="C48:G48" si="10">C47-C33</f>
        <v>3</v>
      </c>
      <c r="D48" s="232">
        <f t="shared" si="10"/>
        <v>3</v>
      </c>
      <c r="E48" s="232">
        <f t="shared" si="10"/>
        <v>3</v>
      </c>
      <c r="F48" s="232">
        <f t="shared" si="10"/>
        <v>3</v>
      </c>
      <c r="G48" s="238">
        <f t="shared" si="10"/>
        <v>4</v>
      </c>
      <c r="H48" s="234"/>
      <c r="I48" s="361" t="s">
        <v>26</v>
      </c>
      <c r="J48" s="361">
        <f>J47-J33</f>
        <v>4.5900000000000034</v>
      </c>
      <c r="K48" s="361"/>
      <c r="L48" s="367" t="s">
        <v>76</v>
      </c>
    </row>
    <row r="49" spans="1:11" x14ac:dyDescent="0.2">
      <c r="B49" s="280">
        <v>37.5</v>
      </c>
      <c r="F49" s="280" t="s">
        <v>68</v>
      </c>
      <c r="G49" s="280" t="s">
        <v>68</v>
      </c>
    </row>
    <row r="51" spans="1:11" s="369" customFormat="1" x14ac:dyDescent="0.2">
      <c r="B51" s="369">
        <v>36</v>
      </c>
      <c r="C51" s="369">
        <v>36</v>
      </c>
      <c r="D51" s="369">
        <v>36</v>
      </c>
      <c r="E51" s="369">
        <v>36</v>
      </c>
      <c r="F51" s="369">
        <v>36</v>
      </c>
      <c r="G51" s="369">
        <v>36</v>
      </c>
    </row>
    <row r="52" spans="1:11" s="369" customFormat="1" ht="13.5" thickBot="1" x14ac:dyDescent="0.25">
      <c r="B52" s="239">
        <v>447.11111111111109</v>
      </c>
      <c r="C52" s="239">
        <v>447.11111111111109</v>
      </c>
      <c r="D52" s="239">
        <v>447.11111111111109</v>
      </c>
      <c r="E52" s="239">
        <v>447.11111111111109</v>
      </c>
      <c r="F52" s="239">
        <v>447.11111111111109</v>
      </c>
      <c r="G52" s="239">
        <v>447.11111111111109</v>
      </c>
      <c r="H52" s="239">
        <v>447.11111111111109</v>
      </c>
    </row>
    <row r="53" spans="1:11" ht="13.5" thickBot="1" x14ac:dyDescent="0.25">
      <c r="A53" s="285" t="s">
        <v>77</v>
      </c>
      <c r="B53" s="433" t="s">
        <v>50</v>
      </c>
      <c r="C53" s="434"/>
      <c r="D53" s="434"/>
      <c r="E53" s="434"/>
      <c r="F53" s="434"/>
      <c r="G53" s="438"/>
      <c r="H53" s="313" t="s">
        <v>0</v>
      </c>
      <c r="I53" s="227"/>
      <c r="J53" s="369"/>
      <c r="K53" s="369"/>
    </row>
    <row r="54" spans="1:11" x14ac:dyDescent="0.2">
      <c r="A54" s="226" t="s">
        <v>54</v>
      </c>
      <c r="B54" s="286">
        <v>1</v>
      </c>
      <c r="C54" s="287">
        <v>2</v>
      </c>
      <c r="D54" s="288">
        <v>3</v>
      </c>
      <c r="E54" s="287">
        <v>4</v>
      </c>
      <c r="F54" s="288">
        <v>5</v>
      </c>
      <c r="G54" s="283">
        <v>6</v>
      </c>
      <c r="H54" s="289"/>
      <c r="I54" s="290"/>
      <c r="J54" s="369"/>
      <c r="K54" s="369"/>
    </row>
    <row r="55" spans="1:11" x14ac:dyDescent="0.2">
      <c r="A55" s="226" t="s">
        <v>2</v>
      </c>
      <c r="B55" s="250">
        <v>1</v>
      </c>
      <c r="C55" s="333">
        <v>2</v>
      </c>
      <c r="D55" s="251">
        <v>3</v>
      </c>
      <c r="E55" s="315">
        <v>4</v>
      </c>
      <c r="F55" s="251">
        <v>5</v>
      </c>
      <c r="G55" s="335">
        <v>6</v>
      </c>
      <c r="H55" s="284" t="s">
        <v>0</v>
      </c>
      <c r="I55" s="246"/>
      <c r="J55" s="291"/>
      <c r="K55" s="369"/>
    </row>
    <row r="56" spans="1:11" x14ac:dyDescent="0.2">
      <c r="A56" s="292" t="s">
        <v>3</v>
      </c>
      <c r="B56" s="253">
        <v>525</v>
      </c>
      <c r="C56" s="254">
        <v>525</v>
      </c>
      <c r="D56" s="254">
        <v>525</v>
      </c>
      <c r="E56" s="254">
        <v>525</v>
      </c>
      <c r="F56" s="254">
        <v>525</v>
      </c>
      <c r="G56" s="255">
        <v>525</v>
      </c>
      <c r="H56" s="293">
        <v>525</v>
      </c>
      <c r="I56" s="294"/>
      <c r="J56" s="291"/>
      <c r="K56" s="369"/>
    </row>
    <row r="57" spans="1:11" x14ac:dyDescent="0.2">
      <c r="A57" s="295" t="s">
        <v>6</v>
      </c>
      <c r="B57" s="256">
        <v>520.88235294117646</v>
      </c>
      <c r="C57" s="257">
        <v>518.68421052631584</v>
      </c>
      <c r="D57" s="257">
        <v>537.58620689655174</v>
      </c>
      <c r="E57" s="257">
        <v>564.02985074626861</v>
      </c>
      <c r="F57" s="296">
        <v>592.54901960784309</v>
      </c>
      <c r="G57" s="258">
        <v>630.20408163265301</v>
      </c>
      <c r="H57" s="297">
        <v>563.93939393939399</v>
      </c>
      <c r="I57" s="298"/>
      <c r="J57" s="291"/>
      <c r="K57" s="369"/>
    </row>
    <row r="58" spans="1:11" x14ac:dyDescent="0.2">
      <c r="A58" s="226" t="s">
        <v>7</v>
      </c>
      <c r="B58" s="260">
        <v>91.17647058823529</v>
      </c>
      <c r="C58" s="261">
        <v>94.736842105263165</v>
      </c>
      <c r="D58" s="261">
        <v>98.275862068965523</v>
      </c>
      <c r="E58" s="261">
        <v>92.537313432835816</v>
      </c>
      <c r="F58" s="299">
        <v>96.078431372549019</v>
      </c>
      <c r="G58" s="262">
        <v>89.795918367346943</v>
      </c>
      <c r="H58" s="300">
        <v>76.767676767676761</v>
      </c>
      <c r="I58" s="301"/>
      <c r="J58" s="291"/>
      <c r="K58" s="369"/>
    </row>
    <row r="59" spans="1:11" x14ac:dyDescent="0.2">
      <c r="A59" s="226" t="s">
        <v>8</v>
      </c>
      <c r="B59" s="263">
        <v>6.4748215201410789E-2</v>
      </c>
      <c r="C59" s="264">
        <v>5.1232976193932238E-2</v>
      </c>
      <c r="D59" s="264">
        <v>4.9735142976215695E-2</v>
      </c>
      <c r="E59" s="264">
        <v>5.6818846325072059E-2</v>
      </c>
      <c r="F59" s="302">
        <v>5.3246165679710529E-2</v>
      </c>
      <c r="G59" s="265">
        <v>5.4544677241237675E-2</v>
      </c>
      <c r="H59" s="303">
        <v>8.7459207054886912E-2</v>
      </c>
      <c r="I59" s="304"/>
      <c r="J59" s="305"/>
      <c r="K59" s="306"/>
    </row>
    <row r="60" spans="1:11" x14ac:dyDescent="0.2">
      <c r="A60" s="295" t="s">
        <v>1</v>
      </c>
      <c r="B60" s="266">
        <f t="shared" ref="B60:H60" si="11">B57/B56*100-100</f>
        <v>-0.78431372549019329</v>
      </c>
      <c r="C60" s="267">
        <f t="shared" si="11"/>
        <v>-1.20300751879698</v>
      </c>
      <c r="D60" s="267">
        <f t="shared" si="11"/>
        <v>2.3973727422003321</v>
      </c>
      <c r="E60" s="267">
        <f t="shared" si="11"/>
        <v>7.4342572850035538</v>
      </c>
      <c r="F60" s="267">
        <f t="shared" si="11"/>
        <v>12.866479925303452</v>
      </c>
      <c r="G60" s="268">
        <f t="shared" si="11"/>
        <v>20.038872691933918</v>
      </c>
      <c r="H60" s="269">
        <f t="shared" si="11"/>
        <v>7.4170274170274268</v>
      </c>
      <c r="I60" s="304"/>
      <c r="J60" s="305"/>
      <c r="K60" s="227"/>
    </row>
    <row r="61" spans="1:11" ht="13.5" thickBot="1" x14ac:dyDescent="0.25">
      <c r="A61" s="226" t="s">
        <v>27</v>
      </c>
      <c r="B61" s="270">
        <f>B57-B52</f>
        <v>73.771241830065378</v>
      </c>
      <c r="C61" s="271">
        <f t="shared" ref="C61:H61" si="12">C57-C52</f>
        <v>71.573099415204751</v>
      </c>
      <c r="D61" s="271">
        <f t="shared" si="12"/>
        <v>90.475095785440658</v>
      </c>
      <c r="E61" s="271">
        <f t="shared" si="12"/>
        <v>116.91873963515752</v>
      </c>
      <c r="F61" s="271">
        <f t="shared" si="12"/>
        <v>145.43790849673201</v>
      </c>
      <c r="G61" s="272">
        <f t="shared" si="12"/>
        <v>183.09297052154193</v>
      </c>
      <c r="H61" s="307">
        <f t="shared" si="12"/>
        <v>116.82828282828291</v>
      </c>
      <c r="I61" s="308"/>
      <c r="J61" s="305"/>
      <c r="K61" s="227"/>
    </row>
    <row r="62" spans="1:11" x14ac:dyDescent="0.2">
      <c r="A62" s="309" t="s">
        <v>51</v>
      </c>
      <c r="B62" s="274">
        <v>452</v>
      </c>
      <c r="C62" s="275">
        <v>439</v>
      </c>
      <c r="D62" s="275">
        <v>665</v>
      </c>
      <c r="E62" s="275">
        <v>805</v>
      </c>
      <c r="F62" s="275">
        <v>649</v>
      </c>
      <c r="G62" s="276">
        <v>653</v>
      </c>
      <c r="H62" s="277">
        <f>SUM(B62:G62)</f>
        <v>3663</v>
      </c>
      <c r="I62" s="310" t="s">
        <v>56</v>
      </c>
      <c r="J62" s="311">
        <f>H46-H62</f>
        <v>13</v>
      </c>
      <c r="K62" s="279">
        <f>J62/H46</f>
        <v>3.5364526659412403E-3</v>
      </c>
    </row>
    <row r="63" spans="1:11" x14ac:dyDescent="0.2">
      <c r="A63" s="309" t="s">
        <v>28</v>
      </c>
      <c r="B63" s="229">
        <v>41</v>
      </c>
      <c r="C63" s="281">
        <v>41</v>
      </c>
      <c r="D63" s="281">
        <v>40.5</v>
      </c>
      <c r="E63" s="281">
        <f t="shared" ref="E63" si="13">E51+4</f>
        <v>40</v>
      </c>
      <c r="F63" s="281">
        <v>39</v>
      </c>
      <c r="G63" s="230">
        <v>38</v>
      </c>
      <c r="H63" s="233"/>
      <c r="I63" s="227" t="s">
        <v>57</v>
      </c>
      <c r="J63" s="369">
        <v>36.22</v>
      </c>
      <c r="K63" s="369"/>
    </row>
    <row r="64" spans="1:11" ht="13.5" thickBot="1" x14ac:dyDescent="0.25">
      <c r="A64" s="312" t="s">
        <v>26</v>
      </c>
      <c r="B64" s="231">
        <f>B63-B51</f>
        <v>5</v>
      </c>
      <c r="C64" s="232">
        <f t="shared" ref="C64:G64" si="14">C63-C51</f>
        <v>5</v>
      </c>
      <c r="D64" s="232">
        <f t="shared" si="14"/>
        <v>4.5</v>
      </c>
      <c r="E64" s="232">
        <f t="shared" si="14"/>
        <v>4</v>
      </c>
      <c r="F64" s="232">
        <f t="shared" si="14"/>
        <v>3</v>
      </c>
      <c r="G64" s="238">
        <f t="shared" si="14"/>
        <v>2</v>
      </c>
      <c r="H64" s="234"/>
      <c r="I64" s="369" t="s">
        <v>26</v>
      </c>
      <c r="J64" s="369">
        <f>J63-J47</f>
        <v>2.9799999999999969</v>
      </c>
      <c r="K64" s="369"/>
    </row>
    <row r="65" spans="1:11" x14ac:dyDescent="0.2">
      <c r="B65" s="280" t="s">
        <v>68</v>
      </c>
      <c r="C65" s="280" t="s">
        <v>68</v>
      </c>
    </row>
    <row r="66" spans="1:11" ht="13.5" thickBot="1" x14ac:dyDescent="0.25"/>
    <row r="67" spans="1:11" ht="13.5" thickBot="1" x14ac:dyDescent="0.25">
      <c r="A67" s="285" t="s">
        <v>78</v>
      </c>
      <c r="B67" s="433" t="s">
        <v>50</v>
      </c>
      <c r="C67" s="434"/>
      <c r="D67" s="434"/>
      <c r="E67" s="434"/>
      <c r="F67" s="434"/>
      <c r="G67" s="438"/>
      <c r="H67" s="313" t="s">
        <v>0</v>
      </c>
      <c r="I67" s="227"/>
      <c r="J67" s="377"/>
      <c r="K67" s="377"/>
    </row>
    <row r="68" spans="1:11" x14ac:dyDescent="0.2">
      <c r="A68" s="226" t="s">
        <v>54</v>
      </c>
      <c r="B68" s="286">
        <v>1</v>
      </c>
      <c r="C68" s="287">
        <v>2</v>
      </c>
      <c r="D68" s="288">
        <v>3</v>
      </c>
      <c r="E68" s="287">
        <v>4</v>
      </c>
      <c r="F68" s="288">
        <v>5</v>
      </c>
      <c r="G68" s="283">
        <v>6</v>
      </c>
      <c r="H68" s="289"/>
      <c r="I68" s="290"/>
      <c r="J68" s="377"/>
      <c r="K68" s="377"/>
    </row>
    <row r="69" spans="1:11" x14ac:dyDescent="0.2">
      <c r="A69" s="226" t="s">
        <v>2</v>
      </c>
      <c r="B69" s="250">
        <v>1</v>
      </c>
      <c r="C69" s="333">
        <v>2</v>
      </c>
      <c r="D69" s="251">
        <v>3</v>
      </c>
      <c r="E69" s="315">
        <v>4</v>
      </c>
      <c r="F69" s="251">
        <v>5</v>
      </c>
      <c r="G69" s="335">
        <v>6</v>
      </c>
      <c r="H69" s="284" t="s">
        <v>0</v>
      </c>
      <c r="I69" s="246"/>
      <c r="J69" s="291"/>
      <c r="K69" s="377"/>
    </row>
    <row r="70" spans="1:11" x14ac:dyDescent="0.2">
      <c r="A70" s="292" t="s">
        <v>3</v>
      </c>
      <c r="B70" s="253">
        <v>650</v>
      </c>
      <c r="C70" s="254">
        <v>650</v>
      </c>
      <c r="D70" s="254">
        <v>650</v>
      </c>
      <c r="E70" s="254">
        <v>650</v>
      </c>
      <c r="F70" s="254">
        <v>650</v>
      </c>
      <c r="G70" s="255">
        <v>650</v>
      </c>
      <c r="H70" s="293">
        <v>650</v>
      </c>
      <c r="I70" s="294"/>
      <c r="J70" s="291"/>
      <c r="K70" s="377"/>
    </row>
    <row r="71" spans="1:11" x14ac:dyDescent="0.2">
      <c r="A71" s="295" t="s">
        <v>6</v>
      </c>
      <c r="B71" s="256">
        <v>607.33000000000004</v>
      </c>
      <c r="C71" s="257">
        <v>624.58000000000004</v>
      </c>
      <c r="D71" s="257">
        <v>631.41</v>
      </c>
      <c r="E71" s="257">
        <v>653.08000000000004</v>
      </c>
      <c r="F71" s="296">
        <v>679.56</v>
      </c>
      <c r="G71" s="258">
        <v>713.09</v>
      </c>
      <c r="H71" s="297">
        <v>655.5</v>
      </c>
      <c r="I71" s="298"/>
      <c r="J71" s="291"/>
      <c r="K71" s="377"/>
    </row>
    <row r="72" spans="1:11" x14ac:dyDescent="0.2">
      <c r="A72" s="226" t="s">
        <v>7</v>
      </c>
      <c r="B72" s="260">
        <v>84.44</v>
      </c>
      <c r="C72" s="261">
        <v>95.83</v>
      </c>
      <c r="D72" s="261">
        <v>94.37</v>
      </c>
      <c r="E72" s="261">
        <v>98.72</v>
      </c>
      <c r="F72" s="299">
        <v>98.53</v>
      </c>
      <c r="G72" s="262">
        <v>89.71</v>
      </c>
      <c r="H72" s="300">
        <v>84.92</v>
      </c>
      <c r="I72" s="301"/>
      <c r="J72" s="291"/>
      <c r="K72" s="377"/>
    </row>
    <row r="73" spans="1:11" x14ac:dyDescent="0.2">
      <c r="A73" s="226" t="s">
        <v>8</v>
      </c>
      <c r="B73" s="263">
        <v>5.8000000000000003E-2</v>
      </c>
      <c r="C73" s="264">
        <v>5.2200000000000003E-2</v>
      </c>
      <c r="D73" s="264">
        <v>5.4300000000000001E-2</v>
      </c>
      <c r="E73" s="264">
        <v>4.8099999999999997E-2</v>
      </c>
      <c r="F73" s="302">
        <v>4.2099999999999999E-2</v>
      </c>
      <c r="G73" s="265">
        <v>5.7200000000000001E-2</v>
      </c>
      <c r="H73" s="303">
        <v>7.4099999999999999E-2</v>
      </c>
      <c r="I73" s="304"/>
      <c r="J73" s="305"/>
      <c r="K73" s="306"/>
    </row>
    <row r="74" spans="1:11" x14ac:dyDescent="0.2">
      <c r="A74" s="295" t="s">
        <v>1</v>
      </c>
      <c r="B74" s="266">
        <f t="shared" ref="B74:H74" si="15">B71/B70*100-100</f>
        <v>-6.5646153846153794</v>
      </c>
      <c r="C74" s="267">
        <f t="shared" si="15"/>
        <v>-3.9107692307692332</v>
      </c>
      <c r="D74" s="267">
        <f t="shared" si="15"/>
        <v>-2.8600000000000136</v>
      </c>
      <c r="E74" s="267">
        <f t="shared" si="15"/>
        <v>0.47384615384615358</v>
      </c>
      <c r="F74" s="267">
        <f t="shared" si="15"/>
        <v>4.5476923076923015</v>
      </c>
      <c r="G74" s="268">
        <f t="shared" si="15"/>
        <v>9.7061538461538532</v>
      </c>
      <c r="H74" s="269">
        <f t="shared" si="15"/>
        <v>0.84615384615385381</v>
      </c>
      <c r="I74" s="304"/>
      <c r="J74" s="305"/>
      <c r="K74" s="227"/>
    </row>
    <row r="75" spans="1:11" ht="13.5" thickBot="1" x14ac:dyDescent="0.25">
      <c r="A75" s="226" t="s">
        <v>27</v>
      </c>
      <c r="B75" s="270">
        <f>B71-B57</f>
        <v>86.447647058823577</v>
      </c>
      <c r="C75" s="271">
        <f t="shared" ref="C75:H75" si="16">C71-C57</f>
        <v>105.8957894736842</v>
      </c>
      <c r="D75" s="271">
        <f t="shared" si="16"/>
        <v>93.823793103448224</v>
      </c>
      <c r="E75" s="271">
        <f t="shared" si="16"/>
        <v>89.050149253731433</v>
      </c>
      <c r="F75" s="271">
        <f t="shared" si="16"/>
        <v>87.010980392156853</v>
      </c>
      <c r="G75" s="272">
        <f t="shared" si="16"/>
        <v>82.885918367347017</v>
      </c>
      <c r="H75" s="307">
        <f t="shared" si="16"/>
        <v>91.560606060606005</v>
      </c>
      <c r="I75" s="308"/>
      <c r="J75" s="305"/>
      <c r="K75" s="227"/>
    </row>
    <row r="76" spans="1:11" x14ac:dyDescent="0.2">
      <c r="A76" s="309" t="s">
        <v>51</v>
      </c>
      <c r="B76" s="274">
        <v>449</v>
      </c>
      <c r="C76" s="275">
        <v>438</v>
      </c>
      <c r="D76" s="275">
        <v>664</v>
      </c>
      <c r="E76" s="275">
        <v>805</v>
      </c>
      <c r="F76" s="275">
        <v>648</v>
      </c>
      <c r="G76" s="276">
        <v>653</v>
      </c>
      <c r="H76" s="277">
        <f>SUM(B76:G76)</f>
        <v>3657</v>
      </c>
      <c r="I76" s="310" t="s">
        <v>56</v>
      </c>
      <c r="J76" s="311">
        <f>H62-H76</f>
        <v>6</v>
      </c>
      <c r="K76" s="279">
        <f>J76/H62</f>
        <v>1.6380016380016381E-3</v>
      </c>
    </row>
    <row r="77" spans="1:11" x14ac:dyDescent="0.2">
      <c r="A77" s="309" t="s">
        <v>28</v>
      </c>
      <c r="B77" s="229">
        <v>45.5</v>
      </c>
      <c r="C77" s="281">
        <v>45</v>
      </c>
      <c r="D77" s="281">
        <v>44.5</v>
      </c>
      <c r="E77" s="281">
        <v>44.5</v>
      </c>
      <c r="F77" s="281">
        <v>43</v>
      </c>
      <c r="G77" s="230">
        <v>42.5</v>
      </c>
      <c r="H77" s="233"/>
      <c r="I77" s="227" t="s">
        <v>57</v>
      </c>
      <c r="J77" s="377">
        <v>39.86</v>
      </c>
      <c r="K77" s="377"/>
    </row>
    <row r="78" spans="1:11" ht="13.5" thickBot="1" x14ac:dyDescent="0.25">
      <c r="A78" s="312" t="s">
        <v>26</v>
      </c>
      <c r="B78" s="231">
        <f>B77-B63</f>
        <v>4.5</v>
      </c>
      <c r="C78" s="232">
        <f t="shared" ref="C78:G78" si="17">C77-C63</f>
        <v>4</v>
      </c>
      <c r="D78" s="232">
        <f t="shared" si="17"/>
        <v>4</v>
      </c>
      <c r="E78" s="232">
        <f t="shared" si="17"/>
        <v>4.5</v>
      </c>
      <c r="F78" s="232">
        <f t="shared" si="17"/>
        <v>4</v>
      </c>
      <c r="G78" s="238">
        <f t="shared" si="17"/>
        <v>4.5</v>
      </c>
      <c r="H78" s="234"/>
      <c r="I78" s="377" t="s">
        <v>26</v>
      </c>
      <c r="J78" s="377">
        <f>J77-J63</f>
        <v>3.6400000000000006</v>
      </c>
      <c r="K78" s="377"/>
    </row>
    <row r="79" spans="1:11" x14ac:dyDescent="0.2">
      <c r="B79" s="280">
        <v>45.5</v>
      </c>
      <c r="C79" s="280">
        <v>45</v>
      </c>
      <c r="D79" s="280">
        <v>44.5</v>
      </c>
      <c r="E79" s="280">
        <v>44.5</v>
      </c>
      <c r="F79" s="280">
        <v>43</v>
      </c>
      <c r="G79" s="280">
        <v>42.5</v>
      </c>
    </row>
    <row r="80" spans="1:11" ht="13.5" thickBot="1" x14ac:dyDescent="0.25">
      <c r="C80" s="378"/>
      <c r="D80" s="378"/>
      <c r="E80" s="378"/>
      <c r="F80" s="378"/>
      <c r="G80" s="378"/>
    </row>
    <row r="81" spans="1:11" s="379" customFormat="1" ht="13.5" thickBot="1" x14ac:dyDescent="0.25">
      <c r="A81" s="285" t="s">
        <v>80</v>
      </c>
      <c r="B81" s="433" t="s">
        <v>50</v>
      </c>
      <c r="C81" s="434"/>
      <c r="D81" s="434"/>
      <c r="E81" s="434"/>
      <c r="F81" s="434"/>
      <c r="G81" s="438"/>
      <c r="H81" s="313" t="s">
        <v>0</v>
      </c>
      <c r="I81" s="227"/>
    </row>
    <row r="82" spans="1:11" s="379" customFormat="1" x14ac:dyDescent="0.2">
      <c r="A82" s="226" t="s">
        <v>54</v>
      </c>
      <c r="B82" s="286">
        <v>1</v>
      </c>
      <c r="C82" s="287">
        <v>2</v>
      </c>
      <c r="D82" s="288">
        <v>3</v>
      </c>
      <c r="E82" s="287">
        <v>4</v>
      </c>
      <c r="F82" s="288">
        <v>5</v>
      </c>
      <c r="G82" s="283">
        <v>6</v>
      </c>
      <c r="H82" s="289"/>
      <c r="I82" s="290"/>
    </row>
    <row r="83" spans="1:11" s="379" customFormat="1" x14ac:dyDescent="0.2">
      <c r="A83" s="226" t="s">
        <v>2</v>
      </c>
      <c r="B83" s="250">
        <v>1</v>
      </c>
      <c r="C83" s="333">
        <v>2</v>
      </c>
      <c r="D83" s="251">
        <v>3</v>
      </c>
      <c r="E83" s="315">
        <v>4</v>
      </c>
      <c r="F83" s="251">
        <v>5</v>
      </c>
      <c r="G83" s="335">
        <v>6</v>
      </c>
      <c r="H83" s="284" t="s">
        <v>0</v>
      </c>
      <c r="I83" s="246"/>
      <c r="J83" s="291"/>
    </row>
    <row r="84" spans="1:11" s="379" customFormat="1" x14ac:dyDescent="0.2">
      <c r="A84" s="292" t="s">
        <v>3</v>
      </c>
      <c r="B84" s="253">
        <v>765</v>
      </c>
      <c r="C84" s="254">
        <v>765</v>
      </c>
      <c r="D84" s="254">
        <v>765</v>
      </c>
      <c r="E84" s="254">
        <v>765</v>
      </c>
      <c r="F84" s="254">
        <v>765</v>
      </c>
      <c r="G84" s="255">
        <v>765</v>
      </c>
      <c r="H84" s="293">
        <v>765</v>
      </c>
      <c r="I84" s="294"/>
      <c r="J84" s="291"/>
    </row>
    <row r="85" spans="1:11" s="379" customFormat="1" x14ac:dyDescent="0.2">
      <c r="A85" s="295" t="s">
        <v>6</v>
      </c>
      <c r="B85" s="256">
        <v>712.35</v>
      </c>
      <c r="C85" s="257">
        <v>735.59</v>
      </c>
      <c r="D85" s="257">
        <v>748.82</v>
      </c>
      <c r="E85" s="257">
        <v>765</v>
      </c>
      <c r="F85" s="296">
        <v>762.2</v>
      </c>
      <c r="G85" s="258">
        <v>791.21</v>
      </c>
      <c r="H85" s="297">
        <v>758.73</v>
      </c>
      <c r="I85" s="298"/>
      <c r="J85" s="291"/>
    </row>
    <row r="86" spans="1:11" s="379" customFormat="1" x14ac:dyDescent="0.2">
      <c r="A86" s="226" t="s">
        <v>7</v>
      </c>
      <c r="B86" s="260">
        <v>97.06</v>
      </c>
      <c r="C86" s="261">
        <v>97.06</v>
      </c>
      <c r="D86" s="261">
        <v>98.04</v>
      </c>
      <c r="E86" s="261">
        <v>97.73</v>
      </c>
      <c r="F86" s="299">
        <v>100</v>
      </c>
      <c r="G86" s="262">
        <v>87.88</v>
      </c>
      <c r="H86" s="300">
        <v>91.33</v>
      </c>
      <c r="I86" s="301"/>
      <c r="J86" s="291"/>
    </row>
    <row r="87" spans="1:11" s="379" customFormat="1" x14ac:dyDescent="0.2">
      <c r="A87" s="226" t="s">
        <v>8</v>
      </c>
      <c r="B87" s="263">
        <v>5.6399999999999999E-2</v>
      </c>
      <c r="C87" s="264">
        <v>4.6300000000000001E-2</v>
      </c>
      <c r="D87" s="264">
        <v>4.2900000000000001E-2</v>
      </c>
      <c r="E87" s="264">
        <v>4.6800000000000001E-2</v>
      </c>
      <c r="F87" s="302">
        <v>4.1300000000000003E-2</v>
      </c>
      <c r="G87" s="265">
        <v>7.1599999999999997E-2</v>
      </c>
      <c r="H87" s="303">
        <v>6.0999999999999999E-2</v>
      </c>
      <c r="I87" s="304"/>
      <c r="J87" s="305"/>
      <c r="K87" s="306"/>
    </row>
    <row r="88" spans="1:11" s="379" customFormat="1" x14ac:dyDescent="0.2">
      <c r="A88" s="295" t="s">
        <v>1</v>
      </c>
      <c r="B88" s="266">
        <f t="shared" ref="B88:H88" si="18">B85/B84*100-100</f>
        <v>-6.8823529411764781</v>
      </c>
      <c r="C88" s="267">
        <f t="shared" si="18"/>
        <v>-3.8444444444444343</v>
      </c>
      <c r="D88" s="267">
        <f t="shared" si="18"/>
        <v>-2.1150326797385617</v>
      </c>
      <c r="E88" s="267">
        <f t="shared" si="18"/>
        <v>0</v>
      </c>
      <c r="F88" s="267">
        <f t="shared" si="18"/>
        <v>-0.36601307189542354</v>
      </c>
      <c r="G88" s="268">
        <f t="shared" si="18"/>
        <v>3.4261437908496646</v>
      </c>
      <c r="H88" s="269">
        <f t="shared" si="18"/>
        <v>-0.81960784313724844</v>
      </c>
      <c r="I88" s="304"/>
      <c r="J88" s="305"/>
      <c r="K88" s="227"/>
    </row>
    <row r="89" spans="1:11" s="379" customFormat="1" ht="13.5" thickBot="1" x14ac:dyDescent="0.25">
      <c r="A89" s="226" t="s">
        <v>27</v>
      </c>
      <c r="B89" s="270">
        <f>B85-B71</f>
        <v>105.01999999999998</v>
      </c>
      <c r="C89" s="271">
        <f t="shared" ref="C89:H89" si="19">C85-C71</f>
        <v>111.00999999999999</v>
      </c>
      <c r="D89" s="271">
        <f t="shared" si="19"/>
        <v>117.41000000000008</v>
      </c>
      <c r="E89" s="271">
        <f t="shared" si="19"/>
        <v>111.91999999999996</v>
      </c>
      <c r="F89" s="271">
        <f t="shared" si="19"/>
        <v>82.6400000000001</v>
      </c>
      <c r="G89" s="272">
        <f t="shared" si="19"/>
        <v>78.12</v>
      </c>
      <c r="H89" s="307">
        <f t="shared" si="19"/>
        <v>103.23000000000002</v>
      </c>
      <c r="I89" s="308"/>
      <c r="J89" s="305"/>
      <c r="K89" s="227"/>
    </row>
    <row r="90" spans="1:11" s="379" customFormat="1" x14ac:dyDescent="0.2">
      <c r="A90" s="309" t="s">
        <v>51</v>
      </c>
      <c r="B90" s="274">
        <v>448</v>
      </c>
      <c r="C90" s="275">
        <v>438</v>
      </c>
      <c r="D90" s="275">
        <v>662</v>
      </c>
      <c r="E90" s="275">
        <v>803</v>
      </c>
      <c r="F90" s="275">
        <v>647</v>
      </c>
      <c r="G90" s="276">
        <v>652</v>
      </c>
      <c r="H90" s="277">
        <f>SUM(B90:G90)</f>
        <v>3650</v>
      </c>
      <c r="I90" s="310" t="s">
        <v>56</v>
      </c>
      <c r="J90" s="311">
        <f>H76-H90</f>
        <v>7</v>
      </c>
      <c r="K90" s="279">
        <f>J90/H76</f>
        <v>1.9141372709871479E-3</v>
      </c>
    </row>
    <row r="91" spans="1:11" s="379" customFormat="1" x14ac:dyDescent="0.2">
      <c r="A91" s="309" t="s">
        <v>28</v>
      </c>
      <c r="B91" s="229">
        <v>48.5</v>
      </c>
      <c r="C91" s="281">
        <v>48</v>
      </c>
      <c r="D91" s="281">
        <v>47</v>
      </c>
      <c r="E91" s="281">
        <v>47</v>
      </c>
      <c r="F91" s="281">
        <v>46</v>
      </c>
      <c r="G91" s="230">
        <v>45.5</v>
      </c>
      <c r="H91" s="233"/>
      <c r="I91" s="227" t="s">
        <v>57</v>
      </c>
      <c r="J91" s="379">
        <v>44.14</v>
      </c>
    </row>
    <row r="92" spans="1:11" s="379" customFormat="1" ht="13.5" thickBot="1" x14ac:dyDescent="0.25">
      <c r="A92" s="312" t="s">
        <v>26</v>
      </c>
      <c r="B92" s="231">
        <f>B91-B77</f>
        <v>3</v>
      </c>
      <c r="C92" s="232">
        <f t="shared" ref="C92:G92" si="20">C91-C77</f>
        <v>3</v>
      </c>
      <c r="D92" s="232">
        <f t="shared" si="20"/>
        <v>2.5</v>
      </c>
      <c r="E92" s="232">
        <f t="shared" si="20"/>
        <v>2.5</v>
      </c>
      <c r="F92" s="232">
        <f t="shared" si="20"/>
        <v>3</v>
      </c>
      <c r="G92" s="238">
        <f t="shared" si="20"/>
        <v>3</v>
      </c>
      <c r="H92" s="234"/>
      <c r="I92" s="379" t="s">
        <v>26</v>
      </c>
      <c r="J92" s="379">
        <f>J91-J77</f>
        <v>4.2800000000000011</v>
      </c>
    </row>
    <row r="93" spans="1:11" x14ac:dyDescent="0.2">
      <c r="B93" s="280">
        <v>48.5</v>
      </c>
      <c r="C93" s="280">
        <v>48</v>
      </c>
    </row>
    <row r="94" spans="1:11" ht="13.5" thickBot="1" x14ac:dyDescent="0.25">
      <c r="C94" s="380"/>
      <c r="D94" s="380"/>
      <c r="E94" s="380"/>
      <c r="F94" s="380"/>
      <c r="G94" s="380"/>
    </row>
    <row r="95" spans="1:11" s="381" customFormat="1" ht="13.5" thickBot="1" x14ac:dyDescent="0.25">
      <c r="A95" s="285" t="s">
        <v>81</v>
      </c>
      <c r="B95" s="433" t="s">
        <v>50</v>
      </c>
      <c r="C95" s="434"/>
      <c r="D95" s="434"/>
      <c r="E95" s="434"/>
      <c r="F95" s="434"/>
      <c r="G95" s="438"/>
      <c r="H95" s="313" t="s">
        <v>0</v>
      </c>
      <c r="I95" s="227"/>
    </row>
    <row r="96" spans="1:11" s="381" customFormat="1" x14ac:dyDescent="0.2">
      <c r="A96" s="226" t="s">
        <v>54</v>
      </c>
      <c r="B96" s="286">
        <v>1</v>
      </c>
      <c r="C96" s="287">
        <v>2</v>
      </c>
      <c r="D96" s="288">
        <v>3</v>
      </c>
      <c r="E96" s="287">
        <v>4</v>
      </c>
      <c r="F96" s="288">
        <v>5</v>
      </c>
      <c r="G96" s="283">
        <v>6</v>
      </c>
      <c r="H96" s="289"/>
      <c r="I96" s="290"/>
    </row>
    <row r="97" spans="1:11" s="381" customFormat="1" x14ac:dyDescent="0.2">
      <c r="A97" s="226" t="s">
        <v>2</v>
      </c>
      <c r="B97" s="250">
        <v>1</v>
      </c>
      <c r="C97" s="333">
        <v>2</v>
      </c>
      <c r="D97" s="251">
        <v>3</v>
      </c>
      <c r="E97" s="315">
        <v>4</v>
      </c>
      <c r="F97" s="251">
        <v>5</v>
      </c>
      <c r="G97" s="335">
        <v>6</v>
      </c>
      <c r="H97" s="284" t="s">
        <v>0</v>
      </c>
      <c r="I97" s="246"/>
      <c r="J97" s="291"/>
    </row>
    <row r="98" spans="1:11" s="381" customFormat="1" x14ac:dyDescent="0.2">
      <c r="A98" s="292" t="s">
        <v>3</v>
      </c>
      <c r="B98" s="253">
        <v>880</v>
      </c>
      <c r="C98" s="254">
        <v>880</v>
      </c>
      <c r="D98" s="254">
        <v>880</v>
      </c>
      <c r="E98" s="254">
        <v>880</v>
      </c>
      <c r="F98" s="254">
        <v>880</v>
      </c>
      <c r="G98" s="255">
        <v>880</v>
      </c>
      <c r="H98" s="293">
        <v>880</v>
      </c>
      <c r="I98" s="294"/>
      <c r="J98" s="291"/>
    </row>
    <row r="99" spans="1:11" s="381" customFormat="1" x14ac:dyDescent="0.2">
      <c r="A99" s="295" t="s">
        <v>6</v>
      </c>
      <c r="B99" s="256">
        <v>844.28571428571433</v>
      </c>
      <c r="C99" s="257">
        <v>855.88235294117646</v>
      </c>
      <c r="D99" s="257">
        <v>857.82608695652175</v>
      </c>
      <c r="E99" s="257">
        <v>893.87096774193549</v>
      </c>
      <c r="F99" s="296">
        <v>879.8039215686274</v>
      </c>
      <c r="G99" s="258">
        <v>898.44827586206895</v>
      </c>
      <c r="H99" s="297">
        <v>875.90909090909088</v>
      </c>
      <c r="I99" s="298"/>
      <c r="J99" s="291"/>
    </row>
    <row r="100" spans="1:11" s="381" customFormat="1" x14ac:dyDescent="0.2">
      <c r="A100" s="226" t="s">
        <v>7</v>
      </c>
      <c r="B100" s="260">
        <v>88.571428571428569</v>
      </c>
      <c r="C100" s="261">
        <v>94.117647058823536</v>
      </c>
      <c r="D100" s="261">
        <v>91.304347826086953</v>
      </c>
      <c r="E100" s="261">
        <v>96.774193548387103</v>
      </c>
      <c r="F100" s="299">
        <v>94.117647058823536</v>
      </c>
      <c r="G100" s="262">
        <v>82.758620689655174</v>
      </c>
      <c r="H100" s="300">
        <v>90.209790209790214</v>
      </c>
      <c r="I100" s="301"/>
      <c r="J100" s="291"/>
    </row>
    <row r="101" spans="1:11" s="381" customFormat="1" x14ac:dyDescent="0.2">
      <c r="A101" s="226" t="s">
        <v>8</v>
      </c>
      <c r="B101" s="263">
        <v>6.0080787874577372E-2</v>
      </c>
      <c r="C101" s="264">
        <v>5.801354988362184E-2</v>
      </c>
      <c r="D101" s="264">
        <v>5.6845484622623288E-2</v>
      </c>
      <c r="E101" s="264">
        <v>5.3098517328780792E-2</v>
      </c>
      <c r="F101" s="302">
        <v>5.2183029655117695E-2</v>
      </c>
      <c r="G101" s="265">
        <v>7.1948824774202724E-2</v>
      </c>
      <c r="H101" s="303">
        <v>6.356962408553489E-2</v>
      </c>
      <c r="I101" s="304"/>
      <c r="J101" s="305"/>
      <c r="K101" s="306"/>
    </row>
    <row r="102" spans="1:11" s="381" customFormat="1" x14ac:dyDescent="0.2">
      <c r="A102" s="295" t="s">
        <v>1</v>
      </c>
      <c r="B102" s="266">
        <f t="shared" ref="B102:H102" si="21">B99/B98*100-100</f>
        <v>-4.0584415584415439</v>
      </c>
      <c r="C102" s="267">
        <f t="shared" si="21"/>
        <v>-2.740641711229955</v>
      </c>
      <c r="D102" s="267">
        <f t="shared" si="21"/>
        <v>-2.5197628458498116</v>
      </c>
      <c r="E102" s="267">
        <f t="shared" si="21"/>
        <v>1.5762463343108664</v>
      </c>
      <c r="F102" s="267">
        <f t="shared" si="21"/>
        <v>-2.2281639928706909E-2</v>
      </c>
      <c r="G102" s="268">
        <f t="shared" si="21"/>
        <v>2.096394984326011</v>
      </c>
      <c r="H102" s="269">
        <f t="shared" si="21"/>
        <v>-0.46487603305786251</v>
      </c>
      <c r="I102" s="304"/>
      <c r="J102" s="305"/>
      <c r="K102" s="227"/>
    </row>
    <row r="103" spans="1:11" s="381" customFormat="1" ht="13.5" thickBot="1" x14ac:dyDescent="0.25">
      <c r="A103" s="226" t="s">
        <v>27</v>
      </c>
      <c r="B103" s="270">
        <f>B99-B85</f>
        <v>131.93571428571431</v>
      </c>
      <c r="C103" s="271">
        <f t="shared" ref="C103:H103" si="22">C99-C85</f>
        <v>120.29235294117643</v>
      </c>
      <c r="D103" s="271">
        <f t="shared" si="22"/>
        <v>109.0060869565217</v>
      </c>
      <c r="E103" s="271">
        <f t="shared" si="22"/>
        <v>128.87096774193549</v>
      </c>
      <c r="F103" s="271">
        <f t="shared" si="22"/>
        <v>117.60392156862736</v>
      </c>
      <c r="G103" s="272">
        <f t="shared" si="22"/>
        <v>107.23827586206892</v>
      </c>
      <c r="H103" s="307">
        <f t="shared" si="22"/>
        <v>117.17909090909086</v>
      </c>
      <c r="I103" s="308"/>
      <c r="J103" s="305"/>
      <c r="K103" s="227"/>
    </row>
    <row r="104" spans="1:11" s="381" customFormat="1" x14ac:dyDescent="0.2">
      <c r="A104" s="309" t="s">
        <v>51</v>
      </c>
      <c r="B104" s="274">
        <v>446</v>
      </c>
      <c r="C104" s="275">
        <v>437</v>
      </c>
      <c r="D104" s="275">
        <v>662</v>
      </c>
      <c r="E104" s="275">
        <v>803</v>
      </c>
      <c r="F104" s="275">
        <v>647</v>
      </c>
      <c r="G104" s="276">
        <v>652</v>
      </c>
      <c r="H104" s="277">
        <f>SUM(B104:G104)</f>
        <v>3647</v>
      </c>
      <c r="I104" s="310" t="s">
        <v>56</v>
      </c>
      <c r="J104" s="311">
        <f>H90-H104</f>
        <v>3</v>
      </c>
      <c r="K104" s="279">
        <f>J104/H90</f>
        <v>8.2191780821917813E-4</v>
      </c>
    </row>
    <row r="105" spans="1:11" s="381" customFormat="1" x14ac:dyDescent="0.2">
      <c r="A105" s="309" t="s">
        <v>28</v>
      </c>
      <c r="B105" s="229">
        <v>51</v>
      </c>
      <c r="C105" s="281">
        <v>50.5</v>
      </c>
      <c r="D105" s="281">
        <v>49.5</v>
      </c>
      <c r="E105" s="281">
        <v>49.5</v>
      </c>
      <c r="F105" s="281">
        <v>48.5</v>
      </c>
      <c r="G105" s="230">
        <v>48</v>
      </c>
      <c r="H105" s="233"/>
      <c r="I105" s="227" t="s">
        <v>57</v>
      </c>
      <c r="J105" s="381">
        <v>46.9</v>
      </c>
    </row>
    <row r="106" spans="1:11" s="381" customFormat="1" ht="13.5" thickBot="1" x14ac:dyDescent="0.25">
      <c r="A106" s="312" t="s">
        <v>26</v>
      </c>
      <c r="B106" s="231">
        <f>B105-B91</f>
        <v>2.5</v>
      </c>
      <c r="C106" s="232">
        <f t="shared" ref="C106:G106" si="23">C105-C91</f>
        <v>2.5</v>
      </c>
      <c r="D106" s="232">
        <f t="shared" si="23"/>
        <v>2.5</v>
      </c>
      <c r="E106" s="232">
        <f t="shared" si="23"/>
        <v>2.5</v>
      </c>
      <c r="F106" s="232">
        <f t="shared" si="23"/>
        <v>2.5</v>
      </c>
      <c r="G106" s="238">
        <f t="shared" si="23"/>
        <v>2.5</v>
      </c>
      <c r="H106" s="234"/>
      <c r="I106" s="381" t="s">
        <v>26</v>
      </c>
      <c r="J106" s="381">
        <f>J105-J91</f>
        <v>2.759999999999998</v>
      </c>
    </row>
    <row r="107" spans="1:11" x14ac:dyDescent="0.2">
      <c r="E107" s="280" t="s">
        <v>68</v>
      </c>
    </row>
    <row r="108" spans="1:11" s="393" customFormat="1" x14ac:dyDescent="0.2"/>
    <row r="109" spans="1:11" s="392" customFormat="1" x14ac:dyDescent="0.2">
      <c r="B109" s="392">
        <v>49.4</v>
      </c>
      <c r="C109" s="392">
        <v>49.4</v>
      </c>
      <c r="D109" s="392">
        <v>49.4</v>
      </c>
      <c r="E109" s="392">
        <v>49.4</v>
      </c>
      <c r="F109" s="392">
        <v>49.4</v>
      </c>
      <c r="G109" s="392">
        <v>49.4</v>
      </c>
      <c r="H109" s="392">
        <v>49.4</v>
      </c>
    </row>
    <row r="110" spans="1:11" ht="13.5" thickBot="1" x14ac:dyDescent="0.25">
      <c r="B110" s="280">
        <v>875.90909090909088</v>
      </c>
      <c r="C110" s="280">
        <v>875.90909090909088</v>
      </c>
      <c r="D110" s="280">
        <v>875.90909090909088</v>
      </c>
      <c r="E110" s="280">
        <v>875.90909090909088</v>
      </c>
      <c r="F110" s="280">
        <v>875.90909090909088</v>
      </c>
      <c r="G110" s="280">
        <v>875.90909090909088</v>
      </c>
      <c r="H110" s="280">
        <v>875.90909090909088</v>
      </c>
    </row>
    <row r="111" spans="1:11" ht="13.5" thickBot="1" x14ac:dyDescent="0.25">
      <c r="A111" s="285" t="s">
        <v>82</v>
      </c>
      <c r="B111" s="433" t="s">
        <v>50</v>
      </c>
      <c r="C111" s="434"/>
      <c r="D111" s="434"/>
      <c r="E111" s="434"/>
      <c r="F111" s="434"/>
      <c r="G111" s="438"/>
      <c r="H111" s="313" t="s">
        <v>0</v>
      </c>
      <c r="I111" s="227"/>
      <c r="J111" s="382"/>
      <c r="K111" s="382"/>
    </row>
    <row r="112" spans="1:11" x14ac:dyDescent="0.2">
      <c r="A112" s="226" t="s">
        <v>54</v>
      </c>
      <c r="B112" s="286">
        <v>1</v>
      </c>
      <c r="C112" s="287">
        <v>2</v>
      </c>
      <c r="D112" s="288">
        <v>3</v>
      </c>
      <c r="E112" s="287">
        <v>4</v>
      </c>
      <c r="F112" s="288">
        <v>5</v>
      </c>
      <c r="G112" s="283">
        <v>6</v>
      </c>
      <c r="H112" s="289"/>
      <c r="I112" s="290"/>
      <c r="J112" s="382"/>
      <c r="K112" s="382"/>
    </row>
    <row r="113" spans="1:12" x14ac:dyDescent="0.2">
      <c r="A113" s="226" t="s">
        <v>2</v>
      </c>
      <c r="B113" s="250">
        <v>1</v>
      </c>
      <c r="C113" s="333">
        <v>2</v>
      </c>
      <c r="D113" s="251">
        <v>3</v>
      </c>
      <c r="E113" s="315">
        <v>4</v>
      </c>
      <c r="F113" s="251">
        <v>5</v>
      </c>
      <c r="G113" s="335">
        <v>6</v>
      </c>
      <c r="H113" s="284" t="s">
        <v>0</v>
      </c>
      <c r="I113" s="246"/>
      <c r="J113" s="291"/>
      <c r="K113" s="382"/>
    </row>
    <row r="114" spans="1:12" x14ac:dyDescent="0.2">
      <c r="A114" s="292" t="s">
        <v>3</v>
      </c>
      <c r="B114" s="253">
        <v>990</v>
      </c>
      <c r="C114" s="254">
        <v>990</v>
      </c>
      <c r="D114" s="254">
        <v>990</v>
      </c>
      <c r="E114" s="254">
        <v>990</v>
      </c>
      <c r="F114" s="254">
        <v>990</v>
      </c>
      <c r="G114" s="255">
        <v>990</v>
      </c>
      <c r="H114" s="293">
        <v>990</v>
      </c>
      <c r="I114" s="294"/>
      <c r="J114" s="291"/>
      <c r="K114" s="382"/>
    </row>
    <row r="115" spans="1:12" x14ac:dyDescent="0.2">
      <c r="A115" s="295" t="s">
        <v>6</v>
      </c>
      <c r="B115" s="256">
        <v>902.05882352941171</v>
      </c>
      <c r="C115" s="257">
        <v>934.57142857142856</v>
      </c>
      <c r="D115" s="257">
        <v>951.56862745098044</v>
      </c>
      <c r="E115" s="257">
        <v>978.11320754716985</v>
      </c>
      <c r="F115" s="296">
        <v>999.375</v>
      </c>
      <c r="G115" s="258">
        <v>1062.7906976744187</v>
      </c>
      <c r="H115" s="297">
        <v>975.07575757575762</v>
      </c>
      <c r="I115" s="298"/>
      <c r="J115" s="291"/>
      <c r="K115" s="382"/>
    </row>
    <row r="116" spans="1:12" x14ac:dyDescent="0.2">
      <c r="A116" s="226" t="s">
        <v>7</v>
      </c>
      <c r="B116" s="260">
        <v>61.764705882352942</v>
      </c>
      <c r="C116" s="261">
        <v>100</v>
      </c>
      <c r="D116" s="261">
        <v>98.039215686274517</v>
      </c>
      <c r="E116" s="261">
        <v>100</v>
      </c>
      <c r="F116" s="299">
        <v>97.916666666666671</v>
      </c>
      <c r="G116" s="262">
        <v>86.04651162790698</v>
      </c>
      <c r="H116" s="300">
        <v>85.606060606060609</v>
      </c>
      <c r="I116" s="301"/>
      <c r="J116" s="291"/>
      <c r="K116" s="382"/>
    </row>
    <row r="117" spans="1:12" x14ac:dyDescent="0.2">
      <c r="A117" s="226" t="s">
        <v>8</v>
      </c>
      <c r="B117" s="263">
        <v>0.11869215683434667</v>
      </c>
      <c r="C117" s="264">
        <v>3.5195970012475868E-2</v>
      </c>
      <c r="D117" s="264">
        <v>3.1518135264782643E-2</v>
      </c>
      <c r="E117" s="264">
        <v>2.723530443121024E-2</v>
      </c>
      <c r="F117" s="302">
        <v>3.6101542223457309E-2</v>
      </c>
      <c r="G117" s="265">
        <v>6.2259116887508126E-2</v>
      </c>
      <c r="H117" s="303">
        <v>7.4373247100387604E-2</v>
      </c>
      <c r="I117" s="304"/>
      <c r="J117" s="305"/>
      <c r="K117" s="306"/>
    </row>
    <row r="118" spans="1:12" x14ac:dyDescent="0.2">
      <c r="A118" s="295" t="s">
        <v>1</v>
      </c>
      <c r="B118" s="266">
        <f t="shared" ref="B118:H118" si="24">B115/B114*100-100</f>
        <v>-8.8829471182412476</v>
      </c>
      <c r="C118" s="267">
        <f t="shared" si="24"/>
        <v>-5.5988455988455996</v>
      </c>
      <c r="D118" s="267">
        <f t="shared" si="24"/>
        <v>-3.8819568231332937</v>
      </c>
      <c r="E118" s="267">
        <f t="shared" si="24"/>
        <v>-1.2006861063464811</v>
      </c>
      <c r="F118" s="267">
        <f t="shared" si="24"/>
        <v>0.94696969696970257</v>
      </c>
      <c r="G118" s="268">
        <f t="shared" si="24"/>
        <v>7.3525957246887543</v>
      </c>
      <c r="H118" s="269">
        <f t="shared" si="24"/>
        <v>-1.5074992347719558</v>
      </c>
      <c r="I118" s="304"/>
      <c r="J118" s="305"/>
      <c r="K118" s="227"/>
    </row>
    <row r="119" spans="1:12" ht="13.5" thickBot="1" x14ac:dyDescent="0.25">
      <c r="A119" s="226" t="s">
        <v>27</v>
      </c>
      <c r="B119" s="270">
        <f>B115-B110</f>
        <v>26.149732620320833</v>
      </c>
      <c r="C119" s="271">
        <f t="shared" ref="C119:H119" si="25">C115-C110</f>
        <v>58.662337662337677</v>
      </c>
      <c r="D119" s="271">
        <f t="shared" si="25"/>
        <v>75.659536541889565</v>
      </c>
      <c r="E119" s="271">
        <f t="shared" si="25"/>
        <v>102.20411663807897</v>
      </c>
      <c r="F119" s="271">
        <f t="shared" si="25"/>
        <v>123.46590909090912</v>
      </c>
      <c r="G119" s="272">
        <f t="shared" si="25"/>
        <v>186.88160676532777</v>
      </c>
      <c r="H119" s="307">
        <f t="shared" si="25"/>
        <v>99.166666666666742</v>
      </c>
      <c r="I119" s="308"/>
      <c r="J119" s="305"/>
      <c r="K119" s="227"/>
    </row>
    <row r="120" spans="1:12" x14ac:dyDescent="0.2">
      <c r="A120" s="309" t="s">
        <v>51</v>
      </c>
      <c r="B120" s="274">
        <v>430</v>
      </c>
      <c r="C120" s="275">
        <v>439</v>
      </c>
      <c r="D120" s="275">
        <v>747</v>
      </c>
      <c r="E120" s="275">
        <v>784</v>
      </c>
      <c r="F120" s="275">
        <v>696</v>
      </c>
      <c r="G120" s="276">
        <v>547</v>
      </c>
      <c r="H120" s="277">
        <f>SUM(B120:G120)</f>
        <v>3643</v>
      </c>
      <c r="I120" s="310" t="s">
        <v>56</v>
      </c>
      <c r="J120" s="311">
        <f>H104-H120</f>
        <v>4</v>
      </c>
      <c r="K120" s="279">
        <f>J120/H104</f>
        <v>1.0967918837400603E-3</v>
      </c>
      <c r="L120" s="353" t="s">
        <v>84</v>
      </c>
    </row>
    <row r="121" spans="1:12" x14ac:dyDescent="0.2">
      <c r="A121" s="309" t="s">
        <v>28</v>
      </c>
      <c r="B121" s="229">
        <v>54</v>
      </c>
      <c r="C121" s="281">
        <v>53.5</v>
      </c>
      <c r="D121" s="281">
        <v>53</v>
      </c>
      <c r="E121" s="281">
        <v>52</v>
      </c>
      <c r="F121" s="281">
        <v>51.5</v>
      </c>
      <c r="G121" s="230">
        <v>50.5</v>
      </c>
      <c r="H121" s="233"/>
      <c r="I121" s="227" t="s">
        <v>57</v>
      </c>
      <c r="J121" s="382">
        <v>49.41</v>
      </c>
      <c r="K121" s="382"/>
    </row>
    <row r="122" spans="1:12" ht="13.5" thickBot="1" x14ac:dyDescent="0.25">
      <c r="A122" s="312" t="s">
        <v>26</v>
      </c>
      <c r="B122" s="231">
        <f>B121-B109</f>
        <v>4.6000000000000014</v>
      </c>
      <c r="C122" s="232">
        <f t="shared" ref="C122:G122" si="26">C121-C109</f>
        <v>4.1000000000000014</v>
      </c>
      <c r="D122" s="232">
        <f t="shared" si="26"/>
        <v>3.6000000000000014</v>
      </c>
      <c r="E122" s="232">
        <f t="shared" si="26"/>
        <v>2.6000000000000014</v>
      </c>
      <c r="F122" s="232">
        <f t="shared" si="26"/>
        <v>2.1000000000000014</v>
      </c>
      <c r="G122" s="238">
        <f t="shared" si="26"/>
        <v>1.1000000000000014</v>
      </c>
      <c r="H122" s="234"/>
      <c r="I122" s="382" t="s">
        <v>26</v>
      </c>
      <c r="J122" s="382">
        <f>J121-J105</f>
        <v>2.509999999999998</v>
      </c>
      <c r="K122" s="382"/>
    </row>
    <row r="123" spans="1:12" x14ac:dyDescent="0.2">
      <c r="C123" s="280">
        <v>53.5</v>
      </c>
      <c r="D123" s="280">
        <v>53</v>
      </c>
    </row>
    <row r="124" spans="1:12" ht="13.5" thickBot="1" x14ac:dyDescent="0.25"/>
    <row r="125" spans="1:12" ht="13.5" thickBot="1" x14ac:dyDescent="0.25">
      <c r="A125" s="285" t="s">
        <v>85</v>
      </c>
      <c r="B125" s="433" t="s">
        <v>50</v>
      </c>
      <c r="C125" s="434"/>
      <c r="D125" s="434"/>
      <c r="E125" s="434"/>
      <c r="F125" s="434"/>
      <c r="G125" s="438"/>
      <c r="H125" s="313" t="s">
        <v>0</v>
      </c>
      <c r="I125" s="227"/>
      <c r="J125" s="394"/>
      <c r="K125" s="394"/>
    </row>
    <row r="126" spans="1:12" x14ac:dyDescent="0.2">
      <c r="A126" s="226" t="s">
        <v>54</v>
      </c>
      <c r="B126" s="286">
        <v>1</v>
      </c>
      <c r="C126" s="287">
        <v>2</v>
      </c>
      <c r="D126" s="288">
        <v>3</v>
      </c>
      <c r="E126" s="287">
        <v>4</v>
      </c>
      <c r="F126" s="288">
        <v>5</v>
      </c>
      <c r="G126" s="283">
        <v>6</v>
      </c>
      <c r="H126" s="289"/>
      <c r="I126" s="290"/>
      <c r="J126" s="394"/>
      <c r="K126" s="394"/>
    </row>
    <row r="127" spans="1:12" x14ac:dyDescent="0.2">
      <c r="A127" s="226" t="s">
        <v>2</v>
      </c>
      <c r="B127" s="250">
        <v>1</v>
      </c>
      <c r="C127" s="333">
        <v>2</v>
      </c>
      <c r="D127" s="251">
        <v>3</v>
      </c>
      <c r="E127" s="315">
        <v>4</v>
      </c>
      <c r="F127" s="251">
        <v>5</v>
      </c>
      <c r="G127" s="335">
        <v>6</v>
      </c>
      <c r="H127" s="284" t="s">
        <v>0</v>
      </c>
      <c r="I127" s="246"/>
      <c r="J127" s="291"/>
      <c r="K127" s="394"/>
    </row>
    <row r="128" spans="1:12" x14ac:dyDescent="0.2">
      <c r="A128" s="292" t="s">
        <v>3</v>
      </c>
      <c r="B128" s="253">
        <v>1090</v>
      </c>
      <c r="C128" s="254">
        <v>1090</v>
      </c>
      <c r="D128" s="254">
        <v>1090</v>
      </c>
      <c r="E128" s="254">
        <v>1090</v>
      </c>
      <c r="F128" s="254">
        <v>1090</v>
      </c>
      <c r="G128" s="255">
        <v>1090</v>
      </c>
      <c r="H128" s="293">
        <v>1090</v>
      </c>
      <c r="I128" s="294"/>
      <c r="J128" s="291"/>
      <c r="K128" s="394"/>
    </row>
    <row r="129" spans="1:11" x14ac:dyDescent="0.2">
      <c r="A129" s="295" t="s">
        <v>6</v>
      </c>
      <c r="B129" s="256">
        <v>1042.2857142857142</v>
      </c>
      <c r="C129" s="257">
        <v>1079.4285714285713</v>
      </c>
      <c r="D129" s="257">
        <v>1090</v>
      </c>
      <c r="E129" s="257">
        <v>1093.3333333333333</v>
      </c>
      <c r="F129" s="296">
        <v>1130.6666666666667</v>
      </c>
      <c r="G129" s="258">
        <v>1172.608695652174</v>
      </c>
      <c r="H129" s="297">
        <v>1104.6026490066224</v>
      </c>
      <c r="I129" s="298"/>
      <c r="J129" s="291"/>
      <c r="K129" s="394"/>
    </row>
    <row r="130" spans="1:11" x14ac:dyDescent="0.2">
      <c r="A130" s="226" t="s">
        <v>7</v>
      </c>
      <c r="B130" s="260">
        <v>74.285714285714292</v>
      </c>
      <c r="C130" s="261">
        <v>91.428571428571431</v>
      </c>
      <c r="D130" s="261">
        <v>96.825396825396822</v>
      </c>
      <c r="E130" s="261">
        <v>98.412698412698418</v>
      </c>
      <c r="F130" s="299">
        <v>100</v>
      </c>
      <c r="G130" s="262">
        <v>89.130434782608702</v>
      </c>
      <c r="H130" s="300">
        <v>89.735099337748338</v>
      </c>
      <c r="I130" s="301"/>
      <c r="J130" s="291"/>
      <c r="K130" s="394"/>
    </row>
    <row r="131" spans="1:11" x14ac:dyDescent="0.2">
      <c r="A131" s="226" t="s">
        <v>8</v>
      </c>
      <c r="B131" s="263">
        <v>9.3838927506438435E-2</v>
      </c>
      <c r="C131" s="264">
        <v>7.4111396784475633E-2</v>
      </c>
      <c r="D131" s="264">
        <v>4.3586603272125532E-2</v>
      </c>
      <c r="E131" s="264">
        <v>3.9984381245743911E-2</v>
      </c>
      <c r="F131" s="302">
        <v>4.0589855612017403E-2</v>
      </c>
      <c r="G131" s="265">
        <v>5.8205743625058169E-2</v>
      </c>
      <c r="H131" s="303">
        <v>6.5793762257140787E-2</v>
      </c>
      <c r="I131" s="304"/>
      <c r="J131" s="305"/>
      <c r="K131" s="306"/>
    </row>
    <row r="132" spans="1:11" x14ac:dyDescent="0.2">
      <c r="A132" s="295" t="s">
        <v>1</v>
      </c>
      <c r="B132" s="266">
        <f t="shared" ref="B132:H132" si="27">B129/B128*100-100</f>
        <v>-4.3774574049803476</v>
      </c>
      <c r="C132" s="267">
        <f t="shared" si="27"/>
        <v>-0.96985583224116567</v>
      </c>
      <c r="D132" s="267">
        <f t="shared" si="27"/>
        <v>0</v>
      </c>
      <c r="E132" s="267">
        <f t="shared" si="27"/>
        <v>0.30581039755350048</v>
      </c>
      <c r="F132" s="267">
        <f t="shared" si="27"/>
        <v>3.7308868501528991</v>
      </c>
      <c r="G132" s="268">
        <f t="shared" si="27"/>
        <v>7.5787794176306278</v>
      </c>
      <c r="H132" s="269">
        <f t="shared" si="27"/>
        <v>1.3396925694149076</v>
      </c>
      <c r="I132" s="304"/>
      <c r="J132" s="305"/>
      <c r="K132" s="227"/>
    </row>
    <row r="133" spans="1:11" ht="13.5" thickBot="1" x14ac:dyDescent="0.25">
      <c r="A133" s="226" t="s">
        <v>27</v>
      </c>
      <c r="B133" s="270">
        <f>B129-B115</f>
        <v>140.22689075630251</v>
      </c>
      <c r="C133" s="271">
        <f t="shared" ref="C133:H133" si="28">C129-C115</f>
        <v>144.85714285714278</v>
      </c>
      <c r="D133" s="271">
        <f t="shared" si="28"/>
        <v>138.43137254901956</v>
      </c>
      <c r="E133" s="271">
        <f t="shared" si="28"/>
        <v>115.22012578616341</v>
      </c>
      <c r="F133" s="271">
        <f t="shared" si="28"/>
        <v>131.29166666666674</v>
      </c>
      <c r="G133" s="272">
        <f t="shared" si="28"/>
        <v>109.81799797775534</v>
      </c>
      <c r="H133" s="307">
        <f t="shared" si="28"/>
        <v>129.52689143086479</v>
      </c>
      <c r="I133" s="308"/>
      <c r="J133" s="305"/>
      <c r="K133" s="227"/>
    </row>
    <row r="134" spans="1:11" x14ac:dyDescent="0.2">
      <c r="A134" s="309" t="s">
        <v>51</v>
      </c>
      <c r="B134" s="274">
        <v>430</v>
      </c>
      <c r="C134" s="275">
        <v>439</v>
      </c>
      <c r="D134" s="275">
        <v>747</v>
      </c>
      <c r="E134" s="275">
        <v>783</v>
      </c>
      <c r="F134" s="275">
        <v>696</v>
      </c>
      <c r="G134" s="276">
        <v>547</v>
      </c>
      <c r="H134" s="277">
        <f>SUM(B134:G134)</f>
        <v>3642</v>
      </c>
      <c r="I134" s="310" t="s">
        <v>56</v>
      </c>
      <c r="J134" s="311">
        <f>H120-H134</f>
        <v>1</v>
      </c>
      <c r="K134" s="279">
        <f>J134/H120</f>
        <v>2.7449903925336259E-4</v>
      </c>
    </row>
    <row r="135" spans="1:11" x14ac:dyDescent="0.2">
      <c r="A135" s="309" t="s">
        <v>28</v>
      </c>
      <c r="B135" s="229">
        <f>B121+2.5</f>
        <v>56.5</v>
      </c>
      <c r="C135" s="281">
        <v>55.5</v>
      </c>
      <c r="D135" s="281">
        <v>55</v>
      </c>
      <c r="E135" s="281">
        <f t="shared" ref="E135:G135" si="29">E121+2.5</f>
        <v>54.5</v>
      </c>
      <c r="F135" s="281">
        <v>53.5</v>
      </c>
      <c r="G135" s="230">
        <f t="shared" si="29"/>
        <v>53</v>
      </c>
      <c r="H135" s="233"/>
      <c r="I135" s="227" t="s">
        <v>57</v>
      </c>
      <c r="J135" s="394">
        <v>52.31</v>
      </c>
      <c r="K135" s="394"/>
    </row>
    <row r="136" spans="1:11" ht="13.5" thickBot="1" x14ac:dyDescent="0.25">
      <c r="A136" s="312" t="s">
        <v>26</v>
      </c>
      <c r="B136" s="231">
        <f>B135-B121</f>
        <v>2.5</v>
      </c>
      <c r="C136" s="232">
        <f t="shared" ref="C136:G136" si="30">C135-C121</f>
        <v>2</v>
      </c>
      <c r="D136" s="232">
        <f t="shared" si="30"/>
        <v>2</v>
      </c>
      <c r="E136" s="232">
        <f t="shared" si="30"/>
        <v>2.5</v>
      </c>
      <c r="F136" s="232">
        <f t="shared" si="30"/>
        <v>2</v>
      </c>
      <c r="G136" s="238">
        <f t="shared" si="30"/>
        <v>2.5</v>
      </c>
      <c r="H136" s="234"/>
      <c r="I136" s="394" t="s">
        <v>26</v>
      </c>
      <c r="J136" s="394">
        <f>J135-J121</f>
        <v>2.9000000000000057</v>
      </c>
      <c r="K136" s="394"/>
    </row>
    <row r="138" spans="1:11" ht="13.5" thickBot="1" x14ac:dyDescent="0.25"/>
    <row r="139" spans="1:11" s="411" customFormat="1" ht="13.5" thickBot="1" x14ac:dyDescent="0.25">
      <c r="A139" s="285" t="s">
        <v>86</v>
      </c>
      <c r="B139" s="433" t="s">
        <v>50</v>
      </c>
      <c r="C139" s="434"/>
      <c r="D139" s="434"/>
      <c r="E139" s="434"/>
      <c r="F139" s="434"/>
      <c r="G139" s="438"/>
      <c r="H139" s="313" t="s">
        <v>0</v>
      </c>
      <c r="I139" s="227"/>
    </row>
    <row r="140" spans="1:11" s="411" customFormat="1" x14ac:dyDescent="0.2">
      <c r="A140" s="226" t="s">
        <v>54</v>
      </c>
      <c r="B140" s="286">
        <v>1</v>
      </c>
      <c r="C140" s="287">
        <v>2</v>
      </c>
      <c r="D140" s="288">
        <v>3</v>
      </c>
      <c r="E140" s="287">
        <v>4</v>
      </c>
      <c r="F140" s="288">
        <v>5</v>
      </c>
      <c r="G140" s="283">
        <v>6</v>
      </c>
      <c r="H140" s="289"/>
      <c r="I140" s="290"/>
    </row>
    <row r="141" spans="1:11" s="411" customFormat="1" x14ac:dyDescent="0.2">
      <c r="A141" s="226" t="s">
        <v>2</v>
      </c>
      <c r="B141" s="250">
        <v>1</v>
      </c>
      <c r="C141" s="333">
        <v>2</v>
      </c>
      <c r="D141" s="251">
        <v>3</v>
      </c>
      <c r="E141" s="315">
        <v>4</v>
      </c>
      <c r="F141" s="251">
        <v>5</v>
      </c>
      <c r="G141" s="335">
        <v>6</v>
      </c>
      <c r="H141" s="284" t="s">
        <v>0</v>
      </c>
      <c r="I141" s="246"/>
      <c r="J141" s="291"/>
    </row>
    <row r="142" spans="1:11" s="411" customFormat="1" x14ac:dyDescent="0.2">
      <c r="A142" s="292" t="s">
        <v>3</v>
      </c>
      <c r="B142" s="253">
        <v>1190</v>
      </c>
      <c r="C142" s="254">
        <v>1190</v>
      </c>
      <c r="D142" s="254">
        <v>1190</v>
      </c>
      <c r="E142" s="254">
        <v>1190</v>
      </c>
      <c r="F142" s="254">
        <v>1190</v>
      </c>
      <c r="G142" s="255">
        <v>1190</v>
      </c>
      <c r="H142" s="293">
        <v>1190</v>
      </c>
      <c r="I142" s="294"/>
      <c r="J142" s="291"/>
    </row>
    <row r="143" spans="1:11" s="411" customFormat="1" x14ac:dyDescent="0.2">
      <c r="A143" s="295" t="s">
        <v>6</v>
      </c>
      <c r="B143" s="256">
        <v>1068.75</v>
      </c>
      <c r="C143" s="257">
        <v>1189.7368421052631</v>
      </c>
      <c r="D143" s="257">
        <v>1149.3333333333333</v>
      </c>
      <c r="E143" s="257">
        <v>1174.0983606557377</v>
      </c>
      <c r="F143" s="296">
        <v>1181.5517241379309</v>
      </c>
      <c r="G143" s="258">
        <v>1204.6666666666667</v>
      </c>
      <c r="H143" s="297">
        <v>1163.1788079470198</v>
      </c>
      <c r="I143" s="298"/>
      <c r="J143" s="291"/>
    </row>
    <row r="144" spans="1:11" s="411" customFormat="1" x14ac:dyDescent="0.2">
      <c r="A144" s="226" t="s">
        <v>7</v>
      </c>
      <c r="B144" s="260">
        <v>65</v>
      </c>
      <c r="C144" s="261">
        <v>97.368421052631575</v>
      </c>
      <c r="D144" s="261">
        <v>100</v>
      </c>
      <c r="E144" s="261">
        <v>100</v>
      </c>
      <c r="F144" s="299">
        <v>100</v>
      </c>
      <c r="G144" s="262">
        <v>97.777777777777771</v>
      </c>
      <c r="H144" s="300">
        <v>93.377483443708613</v>
      </c>
      <c r="I144" s="301"/>
      <c r="J144" s="291"/>
    </row>
    <row r="145" spans="1:12" s="411" customFormat="1" x14ac:dyDescent="0.2">
      <c r="A145" s="226" t="s">
        <v>8</v>
      </c>
      <c r="B145" s="263">
        <v>8.8942735306550391E-2</v>
      </c>
      <c r="C145" s="264">
        <v>3.9257954136580911E-2</v>
      </c>
      <c r="D145" s="264">
        <v>4.1662516862773114E-2</v>
      </c>
      <c r="E145" s="264">
        <v>3.9300137182750043E-2</v>
      </c>
      <c r="F145" s="302">
        <v>3.9722017885018175E-2</v>
      </c>
      <c r="G145" s="265">
        <v>4.3525804321495699E-2</v>
      </c>
      <c r="H145" s="303">
        <v>5.982809335555421E-2</v>
      </c>
      <c r="I145" s="304"/>
      <c r="J145" s="305"/>
      <c r="K145" s="306"/>
    </row>
    <row r="146" spans="1:12" s="411" customFormat="1" x14ac:dyDescent="0.2">
      <c r="A146" s="295" t="s">
        <v>1</v>
      </c>
      <c r="B146" s="266">
        <f t="shared" ref="B146:H146" si="31">B143/B142*100-100</f>
        <v>-10.189075630252091</v>
      </c>
      <c r="C146" s="267">
        <f t="shared" si="31"/>
        <v>-2.2114108801417842E-2</v>
      </c>
      <c r="D146" s="267">
        <f t="shared" si="31"/>
        <v>-3.4173669467787278</v>
      </c>
      <c r="E146" s="267">
        <f t="shared" si="31"/>
        <v>-1.3362722138035537</v>
      </c>
      <c r="F146" s="267">
        <f t="shared" si="31"/>
        <v>-0.70993914807303327</v>
      </c>
      <c r="G146" s="268">
        <f t="shared" si="31"/>
        <v>1.2324929971988752</v>
      </c>
      <c r="H146" s="269">
        <f t="shared" si="31"/>
        <v>-2.2538816851243979</v>
      </c>
      <c r="I146" s="304"/>
      <c r="J146" s="305"/>
      <c r="K146" s="227"/>
    </row>
    <row r="147" spans="1:12" s="411" customFormat="1" ht="13.5" thickBot="1" x14ac:dyDescent="0.25">
      <c r="A147" s="226" t="s">
        <v>27</v>
      </c>
      <c r="B147" s="270">
        <f>B143-B129</f>
        <v>26.464285714285779</v>
      </c>
      <c r="C147" s="271">
        <f t="shared" ref="C147:H147" si="32">C143-C129</f>
        <v>110.30827067669179</v>
      </c>
      <c r="D147" s="271">
        <f t="shared" si="32"/>
        <v>59.333333333333258</v>
      </c>
      <c r="E147" s="271">
        <f t="shared" si="32"/>
        <v>80.765027322404421</v>
      </c>
      <c r="F147" s="271">
        <f t="shared" si="32"/>
        <v>50.88505747126419</v>
      </c>
      <c r="G147" s="272">
        <f t="shared" si="32"/>
        <v>32.05797101449275</v>
      </c>
      <c r="H147" s="307">
        <f t="shared" si="32"/>
        <v>58.576158940397363</v>
      </c>
      <c r="I147" s="308"/>
      <c r="J147" s="305"/>
      <c r="K147" s="227"/>
    </row>
    <row r="148" spans="1:12" s="411" customFormat="1" x14ac:dyDescent="0.2">
      <c r="A148" s="309" t="s">
        <v>51</v>
      </c>
      <c r="B148" s="274">
        <v>428</v>
      </c>
      <c r="C148" s="275">
        <v>438</v>
      </c>
      <c r="D148" s="275">
        <v>747</v>
      </c>
      <c r="E148" s="275">
        <v>782</v>
      </c>
      <c r="F148" s="275">
        <v>693</v>
      </c>
      <c r="G148" s="276">
        <v>547</v>
      </c>
      <c r="H148" s="277">
        <f>SUM(B148:G148)</f>
        <v>3635</v>
      </c>
      <c r="I148" s="310" t="s">
        <v>56</v>
      </c>
      <c r="J148" s="311">
        <f>H134-H148</f>
        <v>7</v>
      </c>
      <c r="K148" s="279">
        <f>J148/H134</f>
        <v>1.9220208676551346E-3</v>
      </c>
      <c r="L148" s="414" t="s">
        <v>89</v>
      </c>
    </row>
    <row r="149" spans="1:12" s="411" customFormat="1" x14ac:dyDescent="0.2">
      <c r="A149" s="309" t="s">
        <v>28</v>
      </c>
      <c r="B149" s="229">
        <v>59</v>
      </c>
      <c r="C149" s="281">
        <f t="shared" ref="C149" si="33">C135+2</f>
        <v>57.5</v>
      </c>
      <c r="D149" s="281">
        <v>57.5</v>
      </c>
      <c r="E149" s="281">
        <v>57</v>
      </c>
      <c r="F149" s="281">
        <v>56</v>
      </c>
      <c r="G149" s="230">
        <v>55.5</v>
      </c>
      <c r="H149" s="233"/>
      <c r="I149" s="227" t="s">
        <v>57</v>
      </c>
      <c r="J149" s="411">
        <v>54.91</v>
      </c>
    </row>
    <row r="150" spans="1:12" s="411" customFormat="1" ht="13.5" thickBot="1" x14ac:dyDescent="0.25">
      <c r="A150" s="312" t="s">
        <v>26</v>
      </c>
      <c r="B150" s="231">
        <f>B149-B135</f>
        <v>2.5</v>
      </c>
      <c r="C150" s="232">
        <f t="shared" ref="C150:G150" si="34">C149-C135</f>
        <v>2</v>
      </c>
      <c r="D150" s="232">
        <f t="shared" si="34"/>
        <v>2.5</v>
      </c>
      <c r="E150" s="232">
        <f t="shared" si="34"/>
        <v>2.5</v>
      </c>
      <c r="F150" s="232">
        <f t="shared" si="34"/>
        <v>2.5</v>
      </c>
      <c r="G150" s="238">
        <f t="shared" si="34"/>
        <v>2.5</v>
      </c>
      <c r="H150" s="234"/>
      <c r="I150" s="411" t="s">
        <v>26</v>
      </c>
      <c r="J150" s="411">
        <f>J149-J135</f>
        <v>2.5999999999999943</v>
      </c>
    </row>
    <row r="151" spans="1:12" x14ac:dyDescent="0.2">
      <c r="B151" s="280" t="s">
        <v>79</v>
      </c>
      <c r="D151" s="280" t="s">
        <v>68</v>
      </c>
    </row>
    <row r="152" spans="1:12" ht="13.5" thickBot="1" x14ac:dyDescent="0.25"/>
    <row r="153" spans="1:12" s="413" customFormat="1" ht="13.5" thickBot="1" x14ac:dyDescent="0.25">
      <c r="A153" s="285" t="s">
        <v>88</v>
      </c>
      <c r="B153" s="433" t="s">
        <v>50</v>
      </c>
      <c r="C153" s="434"/>
      <c r="D153" s="434"/>
      <c r="E153" s="434"/>
      <c r="F153" s="434"/>
      <c r="G153" s="438"/>
      <c r="H153" s="313" t="s">
        <v>0</v>
      </c>
      <c r="I153" s="227"/>
    </row>
    <row r="154" spans="1:12" s="413" customFormat="1" x14ac:dyDescent="0.2">
      <c r="A154" s="226" t="s">
        <v>54</v>
      </c>
      <c r="B154" s="286">
        <v>1</v>
      </c>
      <c r="C154" s="287">
        <v>2</v>
      </c>
      <c r="D154" s="288">
        <v>3</v>
      </c>
      <c r="E154" s="287">
        <v>4</v>
      </c>
      <c r="F154" s="288">
        <v>5</v>
      </c>
      <c r="G154" s="283">
        <v>6</v>
      </c>
      <c r="H154" s="289"/>
      <c r="I154" s="290"/>
    </row>
    <row r="155" spans="1:12" s="413" customFormat="1" x14ac:dyDescent="0.2">
      <c r="A155" s="226" t="s">
        <v>2</v>
      </c>
      <c r="B155" s="250">
        <v>1</v>
      </c>
      <c r="C155" s="333">
        <v>2</v>
      </c>
      <c r="D155" s="251">
        <v>3</v>
      </c>
      <c r="E155" s="315">
        <v>4</v>
      </c>
      <c r="F155" s="251">
        <v>5</v>
      </c>
      <c r="G155" s="335">
        <v>6</v>
      </c>
      <c r="H155" s="284" t="s">
        <v>0</v>
      </c>
      <c r="I155" s="246"/>
      <c r="J155" s="291"/>
    </row>
    <row r="156" spans="1:12" s="413" customFormat="1" x14ac:dyDescent="0.2">
      <c r="A156" s="292" t="s">
        <v>3</v>
      </c>
      <c r="B156" s="253">
        <v>1280</v>
      </c>
      <c r="C156" s="254">
        <v>1280</v>
      </c>
      <c r="D156" s="254">
        <v>1280</v>
      </c>
      <c r="E156" s="254">
        <v>1280</v>
      </c>
      <c r="F156" s="254">
        <v>1280</v>
      </c>
      <c r="G156" s="255">
        <v>1280</v>
      </c>
      <c r="H156" s="293">
        <v>1280</v>
      </c>
      <c r="I156" s="294"/>
      <c r="J156" s="291"/>
    </row>
    <row r="157" spans="1:12" s="413" customFormat="1" x14ac:dyDescent="0.2">
      <c r="A157" s="295" t="s">
        <v>6</v>
      </c>
      <c r="B157" s="256">
        <v>1227.0967741935483</v>
      </c>
      <c r="C157" s="257">
        <v>1264.8484848484848</v>
      </c>
      <c r="D157" s="257">
        <v>1257.7586206896551</v>
      </c>
      <c r="E157" s="257">
        <v>1281.7307692307693</v>
      </c>
      <c r="F157" s="296">
        <v>1312.8301886792453</v>
      </c>
      <c r="G157" s="258">
        <v>1293.3333333333333</v>
      </c>
      <c r="H157" s="297">
        <v>1275.9398496240601</v>
      </c>
      <c r="I157" s="298"/>
      <c r="J157" s="291"/>
    </row>
    <row r="158" spans="1:12" s="413" customFormat="1" x14ac:dyDescent="0.2">
      <c r="A158" s="226" t="s">
        <v>7</v>
      </c>
      <c r="B158" s="260">
        <v>96.774193548387103</v>
      </c>
      <c r="C158" s="261">
        <v>96.969696969696969</v>
      </c>
      <c r="D158" s="261">
        <v>96.551724137931032</v>
      </c>
      <c r="E158" s="261">
        <v>96.15384615384616</v>
      </c>
      <c r="F158" s="299">
        <v>100</v>
      </c>
      <c r="G158" s="262">
        <v>94.871794871794876</v>
      </c>
      <c r="H158" s="300">
        <v>94.360902255639104</v>
      </c>
      <c r="I158" s="301"/>
      <c r="J158" s="291"/>
    </row>
    <row r="159" spans="1:12" s="413" customFormat="1" x14ac:dyDescent="0.2">
      <c r="A159" s="226" t="s">
        <v>8</v>
      </c>
      <c r="B159" s="263">
        <v>5.0710862582111584E-2</v>
      </c>
      <c r="C159" s="264">
        <v>4.585782307691634E-2</v>
      </c>
      <c r="D159" s="264">
        <v>5.1102237980450251E-2</v>
      </c>
      <c r="E159" s="264">
        <v>4.0733733131215734E-2</v>
      </c>
      <c r="F159" s="302">
        <v>4.5278701136322944E-2</v>
      </c>
      <c r="G159" s="265">
        <v>5.3863465558741414E-2</v>
      </c>
      <c r="H159" s="303">
        <v>5.2018582527695506E-2</v>
      </c>
      <c r="I159" s="304"/>
      <c r="J159" s="305"/>
      <c r="K159" s="306"/>
    </row>
    <row r="160" spans="1:12" s="413" customFormat="1" x14ac:dyDescent="0.2">
      <c r="A160" s="295" t="s">
        <v>1</v>
      </c>
      <c r="B160" s="266">
        <f t="shared" ref="B160:H160" si="35">B157/B156*100-100</f>
        <v>-4.1330645161290391</v>
      </c>
      <c r="C160" s="267">
        <f t="shared" si="35"/>
        <v>-1.1837121212121389</v>
      </c>
      <c r="D160" s="267">
        <f t="shared" si="35"/>
        <v>-1.7376077586206975</v>
      </c>
      <c r="E160" s="267">
        <f t="shared" si="35"/>
        <v>0.13521634615385381</v>
      </c>
      <c r="F160" s="267">
        <f t="shared" si="35"/>
        <v>2.5648584905660528</v>
      </c>
      <c r="G160" s="268">
        <f t="shared" si="35"/>
        <v>1.0416666666666572</v>
      </c>
      <c r="H160" s="269">
        <f t="shared" si="35"/>
        <v>-0.31719924812030342</v>
      </c>
      <c r="I160" s="304"/>
      <c r="J160" s="305"/>
      <c r="K160" s="227"/>
    </row>
    <row r="161" spans="1:12" s="413" customFormat="1" ht="13.5" thickBot="1" x14ac:dyDescent="0.25">
      <c r="A161" s="226" t="s">
        <v>27</v>
      </c>
      <c r="B161" s="270">
        <f>B157-B143</f>
        <v>158.3467741935483</v>
      </c>
      <c r="C161" s="271">
        <f t="shared" ref="C161:H161" si="36">C157-C143</f>
        <v>75.111642743221637</v>
      </c>
      <c r="D161" s="271">
        <f t="shared" si="36"/>
        <v>108.42528735632186</v>
      </c>
      <c r="E161" s="271">
        <f t="shared" si="36"/>
        <v>107.6324085750316</v>
      </c>
      <c r="F161" s="271">
        <f t="shared" si="36"/>
        <v>131.27846454131441</v>
      </c>
      <c r="G161" s="272">
        <f t="shared" si="36"/>
        <v>88.666666666666515</v>
      </c>
      <c r="H161" s="307">
        <f t="shared" si="36"/>
        <v>112.76104167704034</v>
      </c>
      <c r="I161" s="308"/>
      <c r="J161" s="305"/>
      <c r="K161" s="227"/>
    </row>
    <row r="162" spans="1:12" s="413" customFormat="1" x14ac:dyDescent="0.2">
      <c r="A162" s="309" t="s">
        <v>51</v>
      </c>
      <c r="B162" s="274">
        <v>428</v>
      </c>
      <c r="C162" s="275">
        <v>438</v>
      </c>
      <c r="D162" s="275">
        <v>747</v>
      </c>
      <c r="E162" s="275">
        <v>782</v>
      </c>
      <c r="F162" s="275">
        <v>693</v>
      </c>
      <c r="G162" s="276">
        <v>546</v>
      </c>
      <c r="H162" s="277">
        <f>SUM(B162:G162)</f>
        <v>3634</v>
      </c>
      <c r="I162" s="310" t="s">
        <v>56</v>
      </c>
      <c r="J162" s="311">
        <f>H148-H162</f>
        <v>1</v>
      </c>
      <c r="K162" s="279">
        <f>J162/H148</f>
        <v>2.7510316368638239E-4</v>
      </c>
    </row>
    <row r="163" spans="1:12" s="413" customFormat="1" x14ac:dyDescent="0.2">
      <c r="A163" s="309" t="s">
        <v>28</v>
      </c>
      <c r="B163" s="229">
        <f>B149+2</f>
        <v>61</v>
      </c>
      <c r="C163" s="281">
        <v>59.5</v>
      </c>
      <c r="D163" s="281">
        <f t="shared" ref="D163" si="37">D149+2</f>
        <v>59.5</v>
      </c>
      <c r="E163" s="281">
        <v>58.5</v>
      </c>
      <c r="F163" s="281">
        <v>57.5</v>
      </c>
      <c r="G163" s="230">
        <v>58</v>
      </c>
      <c r="H163" s="233"/>
      <c r="I163" s="227" t="s">
        <v>57</v>
      </c>
      <c r="J163" s="413">
        <v>56.99</v>
      </c>
    </row>
    <row r="164" spans="1:12" s="413" customFormat="1" ht="13.5" thickBot="1" x14ac:dyDescent="0.25">
      <c r="A164" s="312" t="s">
        <v>26</v>
      </c>
      <c r="B164" s="231">
        <f>B163-B149</f>
        <v>2</v>
      </c>
      <c r="C164" s="232">
        <f t="shared" ref="C164:G164" si="38">C163-C149</f>
        <v>2</v>
      </c>
      <c r="D164" s="232">
        <f t="shared" si="38"/>
        <v>2</v>
      </c>
      <c r="E164" s="232">
        <f t="shared" si="38"/>
        <v>1.5</v>
      </c>
      <c r="F164" s="232">
        <f t="shared" si="38"/>
        <v>1.5</v>
      </c>
      <c r="G164" s="238">
        <f t="shared" si="38"/>
        <v>2.5</v>
      </c>
      <c r="H164" s="234"/>
      <c r="I164" s="413" t="s">
        <v>26</v>
      </c>
      <c r="J164" s="413">
        <f>J163-J149</f>
        <v>2.0800000000000054</v>
      </c>
    </row>
    <row r="165" spans="1:12" x14ac:dyDescent="0.2">
      <c r="C165" s="280">
        <v>59.5</v>
      </c>
      <c r="F165" s="280" t="s">
        <v>68</v>
      </c>
    </row>
    <row r="166" spans="1:12" ht="13.5" thickBot="1" x14ac:dyDescent="0.25"/>
    <row r="167" spans="1:12" s="419" customFormat="1" ht="13.5" thickBot="1" x14ac:dyDescent="0.25">
      <c r="A167" s="285" t="s">
        <v>91</v>
      </c>
      <c r="B167" s="433" t="s">
        <v>50</v>
      </c>
      <c r="C167" s="434"/>
      <c r="D167" s="434"/>
      <c r="E167" s="434"/>
      <c r="F167" s="434"/>
      <c r="G167" s="438"/>
      <c r="H167" s="313" t="s">
        <v>0</v>
      </c>
      <c r="I167" s="227"/>
    </row>
    <row r="168" spans="1:12" s="419" customFormat="1" x14ac:dyDescent="0.2">
      <c r="A168" s="226" t="s">
        <v>54</v>
      </c>
      <c r="B168" s="286">
        <v>1</v>
      </c>
      <c r="C168" s="287">
        <v>2</v>
      </c>
      <c r="D168" s="288">
        <v>3</v>
      </c>
      <c r="E168" s="287">
        <v>4</v>
      </c>
      <c r="F168" s="288">
        <v>5</v>
      </c>
      <c r="G168" s="283">
        <v>6</v>
      </c>
      <c r="H168" s="289"/>
      <c r="I168" s="290"/>
    </row>
    <row r="169" spans="1:12" s="419" customFormat="1" x14ac:dyDescent="0.2">
      <c r="A169" s="226" t="s">
        <v>2</v>
      </c>
      <c r="B169" s="250">
        <v>1</v>
      </c>
      <c r="C169" s="333">
        <v>2</v>
      </c>
      <c r="D169" s="251">
        <v>3</v>
      </c>
      <c r="E169" s="315">
        <v>4</v>
      </c>
      <c r="F169" s="251">
        <v>5</v>
      </c>
      <c r="G169" s="335">
        <v>6</v>
      </c>
      <c r="H169" s="284" t="s">
        <v>0</v>
      </c>
      <c r="I169" s="246"/>
      <c r="J169" s="291"/>
    </row>
    <row r="170" spans="1:12" s="419" customFormat="1" x14ac:dyDescent="0.2">
      <c r="A170" s="292" t="s">
        <v>3</v>
      </c>
      <c r="B170" s="253">
        <v>1375</v>
      </c>
      <c r="C170" s="254">
        <v>1375</v>
      </c>
      <c r="D170" s="254">
        <v>1375</v>
      </c>
      <c r="E170" s="254">
        <v>1375</v>
      </c>
      <c r="F170" s="254">
        <v>1375</v>
      </c>
      <c r="G170" s="255">
        <v>1375</v>
      </c>
      <c r="H170" s="293">
        <v>1375</v>
      </c>
      <c r="I170" s="294"/>
      <c r="J170" s="291"/>
    </row>
    <row r="171" spans="1:12" s="419" customFormat="1" x14ac:dyDescent="0.2">
      <c r="A171" s="295" t="s">
        <v>6</v>
      </c>
      <c r="B171" s="256">
        <v>1399.14</v>
      </c>
      <c r="C171" s="257">
        <v>1367.63</v>
      </c>
      <c r="D171" s="257">
        <v>1414.58</v>
      </c>
      <c r="E171" s="257">
        <v>1408.98</v>
      </c>
      <c r="F171" s="296">
        <v>1417.74</v>
      </c>
      <c r="G171" s="258">
        <v>1456.67</v>
      </c>
      <c r="H171" s="297">
        <v>1411.59</v>
      </c>
      <c r="I171" s="298"/>
      <c r="J171" s="291"/>
    </row>
    <row r="172" spans="1:12" s="419" customFormat="1" x14ac:dyDescent="0.2">
      <c r="A172" s="226" t="s">
        <v>7</v>
      </c>
      <c r="B172" s="260">
        <v>74.290000000000006</v>
      </c>
      <c r="C172" s="261">
        <v>94.74</v>
      </c>
      <c r="D172" s="261">
        <v>89.83</v>
      </c>
      <c r="E172" s="261">
        <v>93.22</v>
      </c>
      <c r="F172" s="299">
        <v>90.32</v>
      </c>
      <c r="G172" s="262">
        <v>80.95</v>
      </c>
      <c r="H172" s="300">
        <v>86.36</v>
      </c>
      <c r="I172" s="301"/>
      <c r="J172" s="291"/>
    </row>
    <row r="173" spans="1:12" s="419" customFormat="1" x14ac:dyDescent="0.2">
      <c r="A173" s="226" t="s">
        <v>8</v>
      </c>
      <c r="B173" s="263">
        <v>9.2100000000000001E-2</v>
      </c>
      <c r="C173" s="264">
        <v>5.7000000000000002E-2</v>
      </c>
      <c r="D173" s="264">
        <v>6.6699999999999995E-2</v>
      </c>
      <c r="E173" s="264">
        <v>5.8099999999999999E-2</v>
      </c>
      <c r="F173" s="302">
        <v>5.67E-2</v>
      </c>
      <c r="G173" s="265">
        <v>7.5399999999999995E-2</v>
      </c>
      <c r="H173" s="303">
        <v>7.0400000000000004E-2</v>
      </c>
      <c r="I173" s="304"/>
      <c r="J173" s="305"/>
      <c r="K173" s="306"/>
    </row>
    <row r="174" spans="1:12" s="419" customFormat="1" x14ac:dyDescent="0.2">
      <c r="A174" s="295" t="s">
        <v>1</v>
      </c>
      <c r="B174" s="266">
        <f t="shared" ref="B174:H174" si="39">B171/B170*100-100</f>
        <v>1.7556363636363841</v>
      </c>
      <c r="C174" s="267">
        <f t="shared" si="39"/>
        <v>-0.53599999999998715</v>
      </c>
      <c r="D174" s="267">
        <f t="shared" si="39"/>
        <v>2.8785454545454456</v>
      </c>
      <c r="E174" s="267">
        <f t="shared" si="39"/>
        <v>2.4712727272727193</v>
      </c>
      <c r="F174" s="267">
        <f t="shared" si="39"/>
        <v>3.1083636363636487</v>
      </c>
      <c r="G174" s="268">
        <f t="shared" si="39"/>
        <v>5.9396363636363674</v>
      </c>
      <c r="H174" s="269">
        <f t="shared" si="39"/>
        <v>2.6610909090909018</v>
      </c>
      <c r="I174" s="304"/>
      <c r="J174" s="305"/>
      <c r="K174" s="227"/>
    </row>
    <row r="175" spans="1:12" s="419" customFormat="1" ht="13.5" thickBot="1" x14ac:dyDescent="0.25">
      <c r="A175" s="226" t="s">
        <v>27</v>
      </c>
      <c r="B175" s="270">
        <f>B171-B157</f>
        <v>172.0432258064518</v>
      </c>
      <c r="C175" s="271">
        <f t="shared" ref="C175:H175" si="40">C171-C157</f>
        <v>102.78151515151535</v>
      </c>
      <c r="D175" s="271">
        <f t="shared" si="40"/>
        <v>156.82137931034481</v>
      </c>
      <c r="E175" s="271">
        <f t="shared" si="40"/>
        <v>127.24923076923073</v>
      </c>
      <c r="F175" s="271">
        <f t="shared" si="40"/>
        <v>104.90981132075467</v>
      </c>
      <c r="G175" s="272">
        <f t="shared" si="40"/>
        <v>163.33666666666682</v>
      </c>
      <c r="H175" s="307">
        <f t="shared" si="40"/>
        <v>135.6501503759398</v>
      </c>
      <c r="I175" s="308"/>
      <c r="J175" s="305"/>
      <c r="K175" s="227"/>
    </row>
    <row r="176" spans="1:12" s="419" customFormat="1" x14ac:dyDescent="0.2">
      <c r="A176" s="309" t="s">
        <v>51</v>
      </c>
      <c r="B176" s="274">
        <v>423</v>
      </c>
      <c r="C176" s="275">
        <v>438</v>
      </c>
      <c r="D176" s="275">
        <v>746</v>
      </c>
      <c r="E176" s="275">
        <v>782</v>
      </c>
      <c r="F176" s="275">
        <v>693</v>
      </c>
      <c r="G176" s="276">
        <v>546</v>
      </c>
      <c r="H176" s="277">
        <f>SUM(B176:G176)</f>
        <v>3628</v>
      </c>
      <c r="I176" s="310" t="s">
        <v>56</v>
      </c>
      <c r="J176" s="311">
        <f>H162-H176</f>
        <v>6</v>
      </c>
      <c r="K176" s="279">
        <f>J176/H162</f>
        <v>1.6510731975784259E-3</v>
      </c>
      <c r="L176" s="414" t="s">
        <v>95</v>
      </c>
    </row>
    <row r="177" spans="1:11" s="419" customFormat="1" x14ac:dyDescent="0.2">
      <c r="A177" s="309" t="s">
        <v>28</v>
      </c>
      <c r="B177" s="229">
        <f>B163+1.5</f>
        <v>62.5</v>
      </c>
      <c r="C177" s="281">
        <v>61.5</v>
      </c>
      <c r="D177" s="281">
        <f t="shared" ref="D177:G177" si="41">D163+1.5</f>
        <v>61</v>
      </c>
      <c r="E177" s="281">
        <f t="shared" si="41"/>
        <v>60</v>
      </c>
      <c r="F177" s="281">
        <f t="shared" si="41"/>
        <v>59</v>
      </c>
      <c r="G177" s="230">
        <f t="shared" si="41"/>
        <v>59.5</v>
      </c>
      <c r="H177" s="233"/>
      <c r="I177" s="227" t="s">
        <v>57</v>
      </c>
      <c r="J177" s="419">
        <v>58.97</v>
      </c>
    </row>
    <row r="178" spans="1:11" s="419" customFormat="1" ht="13.5" thickBot="1" x14ac:dyDescent="0.25">
      <c r="A178" s="312" t="s">
        <v>26</v>
      </c>
      <c r="B178" s="231">
        <f>B177-B163</f>
        <v>1.5</v>
      </c>
      <c r="C178" s="232">
        <f t="shared" ref="C178:G178" si="42">C177-C163</f>
        <v>2</v>
      </c>
      <c r="D178" s="232">
        <f t="shared" si="42"/>
        <v>1.5</v>
      </c>
      <c r="E178" s="232">
        <f t="shared" si="42"/>
        <v>1.5</v>
      </c>
      <c r="F178" s="232">
        <f t="shared" si="42"/>
        <v>1.5</v>
      </c>
      <c r="G178" s="238">
        <f t="shared" si="42"/>
        <v>1.5</v>
      </c>
      <c r="H178" s="234"/>
      <c r="I178" s="419" t="s">
        <v>26</v>
      </c>
      <c r="J178" s="419">
        <f>J177-J163</f>
        <v>1.9799999999999969</v>
      </c>
    </row>
    <row r="180" spans="1:11" s="421" customFormat="1" x14ac:dyDescent="0.2">
      <c r="B180" s="421">
        <v>60.6</v>
      </c>
      <c r="C180" s="421">
        <v>60.6</v>
      </c>
      <c r="D180" s="421">
        <v>60.6</v>
      </c>
      <c r="E180" s="421">
        <v>60.6</v>
      </c>
      <c r="F180" s="421">
        <v>60.6</v>
      </c>
      <c r="G180" s="421">
        <v>60.6</v>
      </c>
    </row>
    <row r="181" spans="1:11" ht="13.5" thickBot="1" x14ac:dyDescent="0.25">
      <c r="B181" s="280">
        <v>1411</v>
      </c>
      <c r="C181" s="421">
        <v>1411</v>
      </c>
      <c r="D181" s="421">
        <v>1411</v>
      </c>
      <c r="E181" s="421">
        <v>1411</v>
      </c>
      <c r="F181" s="421">
        <v>1411</v>
      </c>
      <c r="G181" s="421">
        <v>1411</v>
      </c>
      <c r="H181" s="421">
        <v>1411</v>
      </c>
    </row>
    <row r="182" spans="1:11" ht="13.5" thickBot="1" x14ac:dyDescent="0.25">
      <c r="A182" s="285" t="s">
        <v>96</v>
      </c>
      <c r="B182" s="433" t="s">
        <v>50</v>
      </c>
      <c r="C182" s="434"/>
      <c r="D182" s="434"/>
      <c r="E182" s="434"/>
      <c r="F182" s="434"/>
      <c r="G182" s="438"/>
      <c r="H182" s="313" t="s">
        <v>0</v>
      </c>
      <c r="I182" s="227"/>
      <c r="J182" s="421"/>
      <c r="K182" s="421"/>
    </row>
    <row r="183" spans="1:11" x14ac:dyDescent="0.2">
      <c r="A183" s="226" t="s">
        <v>54</v>
      </c>
      <c r="B183" s="286">
        <v>1</v>
      </c>
      <c r="C183" s="287">
        <v>2</v>
      </c>
      <c r="D183" s="288">
        <v>3</v>
      </c>
      <c r="E183" s="287">
        <v>4</v>
      </c>
      <c r="F183" s="288">
        <v>5</v>
      </c>
      <c r="G183" s="283">
        <v>6</v>
      </c>
      <c r="H183" s="289"/>
      <c r="I183" s="290"/>
      <c r="J183" s="421"/>
      <c r="K183" s="421"/>
    </row>
    <row r="184" spans="1:11" x14ac:dyDescent="0.2">
      <c r="A184" s="226" t="s">
        <v>2</v>
      </c>
      <c r="B184" s="250">
        <v>1</v>
      </c>
      <c r="C184" s="333">
        <v>2</v>
      </c>
      <c r="D184" s="251">
        <v>3</v>
      </c>
      <c r="E184" s="315">
        <v>4</v>
      </c>
      <c r="F184" s="251">
        <v>5</v>
      </c>
      <c r="G184" s="335">
        <v>6</v>
      </c>
      <c r="H184" s="284" t="s">
        <v>0</v>
      </c>
      <c r="I184" s="246"/>
      <c r="J184" s="291"/>
      <c r="K184" s="421"/>
    </row>
    <row r="185" spans="1:11" x14ac:dyDescent="0.2">
      <c r="A185" s="292" t="s">
        <v>3</v>
      </c>
      <c r="B185" s="253">
        <v>1475</v>
      </c>
      <c r="C185" s="254">
        <v>1475</v>
      </c>
      <c r="D185" s="254">
        <v>1475</v>
      </c>
      <c r="E185" s="254">
        <v>1475</v>
      </c>
      <c r="F185" s="254">
        <v>1475</v>
      </c>
      <c r="G185" s="255">
        <v>1475</v>
      </c>
      <c r="H185" s="293">
        <v>1475</v>
      </c>
      <c r="I185" s="294"/>
      <c r="J185" s="291"/>
      <c r="K185" s="421"/>
    </row>
    <row r="186" spans="1:11" x14ac:dyDescent="0.2">
      <c r="A186" s="295" t="s">
        <v>6</v>
      </c>
      <c r="B186" s="256">
        <v>1300.909090909091</v>
      </c>
      <c r="C186" s="257">
        <v>1385.7777777777778</v>
      </c>
      <c r="D186" s="257">
        <v>1459.1803278688524</v>
      </c>
      <c r="E186" s="257">
        <v>1497.1739130434783</v>
      </c>
      <c r="F186" s="296">
        <v>1624.8076923076924</v>
      </c>
      <c r="G186" s="258">
        <v>1687.3170731707316</v>
      </c>
      <c r="H186" s="297">
        <v>1487.1942446043165</v>
      </c>
      <c r="I186" s="298"/>
      <c r="J186" s="291"/>
      <c r="K186" s="421"/>
    </row>
    <row r="187" spans="1:11" x14ac:dyDescent="0.2">
      <c r="A187" s="226" t="s">
        <v>7</v>
      </c>
      <c r="B187" s="260">
        <v>96.969696969696969</v>
      </c>
      <c r="C187" s="261">
        <v>100</v>
      </c>
      <c r="D187" s="261">
        <v>100</v>
      </c>
      <c r="E187" s="261">
        <v>100</v>
      </c>
      <c r="F187" s="299">
        <v>100</v>
      </c>
      <c r="G187" s="262">
        <v>87.804878048780495</v>
      </c>
      <c r="H187" s="300">
        <v>77.338129496402871</v>
      </c>
      <c r="I187" s="301"/>
      <c r="J187" s="291"/>
      <c r="K187" s="421"/>
    </row>
    <row r="188" spans="1:11" x14ac:dyDescent="0.2">
      <c r="A188" s="226" t="s">
        <v>8</v>
      </c>
      <c r="B188" s="263">
        <v>4.7209911262206819E-2</v>
      </c>
      <c r="C188" s="264">
        <v>3.2963081745632471E-2</v>
      </c>
      <c r="D188" s="264">
        <v>2.5890056281249938E-2</v>
      </c>
      <c r="E188" s="264">
        <v>2.3662434445591525E-2</v>
      </c>
      <c r="F188" s="302">
        <v>5.2006510129745928E-2</v>
      </c>
      <c r="G188" s="265">
        <v>6.310252089529543E-2</v>
      </c>
      <c r="H188" s="303">
        <v>8.5505614531472041E-2</v>
      </c>
      <c r="I188" s="304"/>
      <c r="J188" s="305"/>
      <c r="K188" s="306"/>
    </row>
    <row r="189" spans="1:11" x14ac:dyDescent="0.2">
      <c r="A189" s="295" t="s">
        <v>1</v>
      </c>
      <c r="B189" s="266">
        <f t="shared" ref="B189:H189" si="43">B186/B185*100-100</f>
        <v>-11.802773497688747</v>
      </c>
      <c r="C189" s="267">
        <f t="shared" si="43"/>
        <v>-6.0489642184557368</v>
      </c>
      <c r="D189" s="267">
        <f t="shared" si="43"/>
        <v>-1.0725201444845851</v>
      </c>
      <c r="E189" s="267">
        <f t="shared" si="43"/>
        <v>1.503316138540896</v>
      </c>
      <c r="F189" s="267">
        <f t="shared" si="43"/>
        <v>10.156453715775754</v>
      </c>
      <c r="G189" s="268">
        <f t="shared" si="43"/>
        <v>14.3943778420835</v>
      </c>
      <c r="H189" s="269">
        <f t="shared" si="43"/>
        <v>0.82672844775026988</v>
      </c>
      <c r="I189" s="304"/>
      <c r="J189" s="305"/>
      <c r="K189" s="227"/>
    </row>
    <row r="190" spans="1:11" ht="13.5" thickBot="1" x14ac:dyDescent="0.25">
      <c r="A190" s="226" t="s">
        <v>27</v>
      </c>
      <c r="B190" s="270">
        <f>B186-B181</f>
        <v>-110.09090909090901</v>
      </c>
      <c r="C190" s="271">
        <f t="shared" ref="C190:H190" si="44">C186-C181</f>
        <v>-25.222222222222172</v>
      </c>
      <c r="D190" s="271">
        <f t="shared" si="44"/>
        <v>48.180327868852373</v>
      </c>
      <c r="E190" s="271">
        <f t="shared" si="44"/>
        <v>86.173913043478251</v>
      </c>
      <c r="F190" s="271">
        <f t="shared" si="44"/>
        <v>213.80769230769238</v>
      </c>
      <c r="G190" s="272">
        <f t="shared" si="44"/>
        <v>276.31707317073165</v>
      </c>
      <c r="H190" s="307">
        <f t="shared" si="44"/>
        <v>76.194244604316509</v>
      </c>
      <c r="I190" s="308"/>
      <c r="J190" s="305"/>
      <c r="K190" s="227"/>
    </row>
    <row r="191" spans="1:11" x14ac:dyDescent="0.2">
      <c r="A191" s="309" t="s">
        <v>51</v>
      </c>
      <c r="B191" s="274">
        <v>309</v>
      </c>
      <c r="C191" s="275">
        <v>668</v>
      </c>
      <c r="D191" s="275">
        <v>860</v>
      </c>
      <c r="E191" s="275">
        <v>652</v>
      </c>
      <c r="F191" s="275">
        <v>695</v>
      </c>
      <c r="G191" s="276">
        <v>430</v>
      </c>
      <c r="H191" s="277">
        <f>SUM(B191:G191)</f>
        <v>3614</v>
      </c>
      <c r="I191" s="310" t="s">
        <v>56</v>
      </c>
      <c r="J191" s="311">
        <f>H176-H191</f>
        <v>14</v>
      </c>
      <c r="K191" s="279">
        <f>J191/H176</f>
        <v>3.858875413450937E-3</v>
      </c>
    </row>
    <row r="192" spans="1:11" x14ac:dyDescent="0.2">
      <c r="A192" s="309" t="s">
        <v>28</v>
      </c>
      <c r="B192" s="229">
        <v>65.5</v>
      </c>
      <c r="C192" s="281">
        <v>64</v>
      </c>
      <c r="D192" s="281">
        <v>63.5</v>
      </c>
      <c r="E192" s="281">
        <v>63</v>
      </c>
      <c r="F192" s="281">
        <v>62</v>
      </c>
      <c r="G192" s="230">
        <v>61</v>
      </c>
      <c r="H192" s="233"/>
      <c r="I192" s="227" t="s">
        <v>57</v>
      </c>
      <c r="J192" s="421">
        <v>60.61</v>
      </c>
      <c r="K192" s="421"/>
    </row>
    <row r="193" spans="1:11" ht="13.5" thickBot="1" x14ac:dyDescent="0.25">
      <c r="A193" s="312" t="s">
        <v>26</v>
      </c>
      <c r="B193" s="231">
        <f>B192-B180</f>
        <v>4.8999999999999986</v>
      </c>
      <c r="C193" s="232">
        <f t="shared" ref="C193:G193" si="45">C192-C180</f>
        <v>3.3999999999999986</v>
      </c>
      <c r="D193" s="232">
        <f t="shared" si="45"/>
        <v>2.8999999999999986</v>
      </c>
      <c r="E193" s="232">
        <f t="shared" si="45"/>
        <v>2.3999999999999986</v>
      </c>
      <c r="F193" s="232">
        <f t="shared" si="45"/>
        <v>1.3999999999999986</v>
      </c>
      <c r="G193" s="238">
        <f t="shared" si="45"/>
        <v>0.39999999999999858</v>
      </c>
      <c r="H193" s="234"/>
      <c r="I193" s="421" t="s">
        <v>26</v>
      </c>
      <c r="J193" s="421">
        <f>J192-J177</f>
        <v>1.6400000000000006</v>
      </c>
      <c r="K193" s="421"/>
    </row>
    <row r="194" spans="1:11" x14ac:dyDescent="0.2">
      <c r="C194" s="425"/>
      <c r="D194" s="425"/>
      <c r="E194" s="425"/>
      <c r="F194" s="425"/>
      <c r="G194" s="425"/>
    </row>
    <row r="195" spans="1:11" ht="13.5" thickBot="1" x14ac:dyDescent="0.25"/>
    <row r="196" spans="1:11" ht="13.5" thickBot="1" x14ac:dyDescent="0.25">
      <c r="A196" s="285" t="s">
        <v>97</v>
      </c>
      <c r="B196" s="433" t="s">
        <v>50</v>
      </c>
      <c r="C196" s="434"/>
      <c r="D196" s="434"/>
      <c r="E196" s="434"/>
      <c r="F196" s="434"/>
      <c r="G196" s="438"/>
      <c r="H196" s="313" t="s">
        <v>0</v>
      </c>
      <c r="I196" s="227"/>
      <c r="J196" s="426"/>
      <c r="K196" s="426"/>
    </row>
    <row r="197" spans="1:11" x14ac:dyDescent="0.2">
      <c r="A197" s="226" t="s">
        <v>54</v>
      </c>
      <c r="B197" s="286">
        <v>1</v>
      </c>
      <c r="C197" s="287">
        <v>2</v>
      </c>
      <c r="D197" s="288">
        <v>3</v>
      </c>
      <c r="E197" s="287">
        <v>4</v>
      </c>
      <c r="F197" s="288">
        <v>5</v>
      </c>
      <c r="G197" s="283">
        <v>6</v>
      </c>
      <c r="H197" s="289"/>
      <c r="I197" s="290"/>
      <c r="J197" s="426"/>
      <c r="K197" s="426"/>
    </row>
    <row r="198" spans="1:11" x14ac:dyDescent="0.2">
      <c r="A198" s="226" t="s">
        <v>2</v>
      </c>
      <c r="B198" s="250">
        <v>1</v>
      </c>
      <c r="C198" s="333">
        <v>2</v>
      </c>
      <c r="D198" s="251">
        <v>3</v>
      </c>
      <c r="E198" s="315">
        <v>4</v>
      </c>
      <c r="F198" s="251">
        <v>5</v>
      </c>
      <c r="G198" s="335">
        <v>6</v>
      </c>
      <c r="H198" s="284" t="s">
        <v>0</v>
      </c>
      <c r="I198" s="246"/>
      <c r="J198" s="291"/>
      <c r="K198" s="426"/>
    </row>
    <row r="199" spans="1:11" x14ac:dyDescent="0.2">
      <c r="A199" s="292" t="s">
        <v>3</v>
      </c>
      <c r="B199" s="253">
        <v>1575</v>
      </c>
      <c r="C199" s="254">
        <v>1575</v>
      </c>
      <c r="D199" s="254">
        <v>1575</v>
      </c>
      <c r="E199" s="254">
        <v>1575</v>
      </c>
      <c r="F199" s="254">
        <v>1575</v>
      </c>
      <c r="G199" s="255">
        <v>1575</v>
      </c>
      <c r="H199" s="293">
        <v>1575</v>
      </c>
      <c r="I199" s="294"/>
      <c r="J199" s="291"/>
      <c r="K199" s="426"/>
    </row>
    <row r="200" spans="1:11" x14ac:dyDescent="0.2">
      <c r="A200" s="295" t="s">
        <v>6</v>
      </c>
      <c r="B200" s="256">
        <v>1442.5</v>
      </c>
      <c r="C200" s="257">
        <v>1517.8431372549019</v>
      </c>
      <c r="D200" s="257">
        <v>1567.5384615384614</v>
      </c>
      <c r="E200" s="257">
        <v>1615.4</v>
      </c>
      <c r="F200" s="296">
        <v>1656.6037735849056</v>
      </c>
      <c r="G200" s="258">
        <v>1772.1875</v>
      </c>
      <c r="H200" s="297">
        <v>1597.090909090909</v>
      </c>
      <c r="I200" s="298"/>
      <c r="J200" s="291"/>
      <c r="K200" s="426"/>
    </row>
    <row r="201" spans="1:11" x14ac:dyDescent="0.2">
      <c r="A201" s="226" t="s">
        <v>7</v>
      </c>
      <c r="B201" s="260">
        <v>100</v>
      </c>
      <c r="C201" s="261">
        <v>100</v>
      </c>
      <c r="D201" s="261">
        <v>100</v>
      </c>
      <c r="E201" s="261">
        <v>100</v>
      </c>
      <c r="F201" s="299">
        <v>100</v>
      </c>
      <c r="G201" s="262">
        <v>90.625</v>
      </c>
      <c r="H201" s="300">
        <v>89.090909090909093</v>
      </c>
      <c r="I201" s="301"/>
      <c r="J201" s="291"/>
      <c r="K201" s="426"/>
    </row>
    <row r="202" spans="1:11" x14ac:dyDescent="0.2">
      <c r="A202" s="226" t="s">
        <v>8</v>
      </c>
      <c r="B202" s="263">
        <v>3.1147661621510274E-2</v>
      </c>
      <c r="C202" s="264">
        <v>3.6304586719503061E-2</v>
      </c>
      <c r="D202" s="264">
        <v>2.853034814041646E-2</v>
      </c>
      <c r="E202" s="264">
        <v>3.193223389923143E-2</v>
      </c>
      <c r="F202" s="302">
        <v>3.5255675071213806E-2</v>
      </c>
      <c r="G202" s="265">
        <v>5.3638249162908075E-2</v>
      </c>
      <c r="H202" s="303">
        <v>6.6183241452544173E-2</v>
      </c>
      <c r="I202" s="304"/>
      <c r="J202" s="305"/>
      <c r="K202" s="306"/>
    </row>
    <row r="203" spans="1:11" x14ac:dyDescent="0.2">
      <c r="A203" s="295" t="s">
        <v>1</v>
      </c>
      <c r="B203" s="266">
        <f t="shared" ref="B203:H203" si="46">B200/B199*100-100</f>
        <v>-8.4126984126984183</v>
      </c>
      <c r="C203" s="267">
        <f t="shared" si="46"/>
        <v>-3.6290071584189292</v>
      </c>
      <c r="D203" s="267">
        <f t="shared" si="46"/>
        <v>-0.47374847374848628</v>
      </c>
      <c r="E203" s="267">
        <f t="shared" si="46"/>
        <v>2.5650793650793702</v>
      </c>
      <c r="F203" s="267">
        <f t="shared" si="46"/>
        <v>5.1811919736448004</v>
      </c>
      <c r="G203" s="268">
        <f t="shared" si="46"/>
        <v>12.519841269841265</v>
      </c>
      <c r="H203" s="269">
        <f t="shared" si="46"/>
        <v>1.4025974025974079</v>
      </c>
      <c r="I203" s="304"/>
      <c r="J203" s="305"/>
      <c r="K203" s="227"/>
    </row>
    <row r="204" spans="1:11" ht="13.5" thickBot="1" x14ac:dyDescent="0.25">
      <c r="A204" s="226" t="s">
        <v>27</v>
      </c>
      <c r="B204" s="270">
        <f>B200-B186</f>
        <v>141.59090909090901</v>
      </c>
      <c r="C204" s="271">
        <f t="shared" ref="C204:G204" si="47">C200-C186</f>
        <v>132.06535947712405</v>
      </c>
      <c r="D204" s="271">
        <f t="shared" si="47"/>
        <v>108.35813366960906</v>
      </c>
      <c r="E204" s="271">
        <f t="shared" si="47"/>
        <v>118.22608695652184</v>
      </c>
      <c r="F204" s="271">
        <f t="shared" si="47"/>
        <v>31.796081277213261</v>
      </c>
      <c r="G204" s="272">
        <f t="shared" si="47"/>
        <v>84.870426829268354</v>
      </c>
      <c r="H204" s="307">
        <f>H200-H186</f>
        <v>109.8966644865925</v>
      </c>
      <c r="I204" s="308"/>
      <c r="J204" s="305"/>
      <c r="K204" s="227"/>
    </row>
    <row r="205" spans="1:11" x14ac:dyDescent="0.2">
      <c r="A205" s="309" t="s">
        <v>51</v>
      </c>
      <c r="B205" s="274">
        <v>309</v>
      </c>
      <c r="C205" s="275">
        <v>668</v>
      </c>
      <c r="D205" s="275">
        <v>860</v>
      </c>
      <c r="E205" s="275">
        <v>651</v>
      </c>
      <c r="F205" s="275">
        <v>695</v>
      </c>
      <c r="G205" s="276">
        <v>430</v>
      </c>
      <c r="H205" s="277">
        <f>SUM(B205:G205)</f>
        <v>3613</v>
      </c>
      <c r="I205" s="310" t="s">
        <v>56</v>
      </c>
      <c r="J205" s="311">
        <f>H191-H205</f>
        <v>1</v>
      </c>
      <c r="K205" s="279">
        <f>J205/H191</f>
        <v>2.7670171555063639E-4</v>
      </c>
    </row>
    <row r="206" spans="1:11" x14ac:dyDescent="0.2">
      <c r="A206" s="309" t="s">
        <v>28</v>
      </c>
      <c r="B206" s="229">
        <v>69.5</v>
      </c>
      <c r="C206" s="281">
        <v>68</v>
      </c>
      <c r="D206" s="281">
        <v>67.5</v>
      </c>
      <c r="E206" s="281">
        <v>66.5</v>
      </c>
      <c r="F206" s="281">
        <v>66</v>
      </c>
      <c r="G206" s="230">
        <v>64.5</v>
      </c>
      <c r="H206" s="233"/>
      <c r="I206" s="227" t="s">
        <v>57</v>
      </c>
      <c r="J206" s="426">
        <v>63.1</v>
      </c>
      <c r="K206" s="426"/>
    </row>
    <row r="207" spans="1:11" ht="13.5" thickBot="1" x14ac:dyDescent="0.25">
      <c r="A207" s="312" t="s">
        <v>26</v>
      </c>
      <c r="B207" s="231">
        <f>B206-B192</f>
        <v>4</v>
      </c>
      <c r="C207" s="232">
        <f t="shared" ref="C207:G207" si="48">C206-C192</f>
        <v>4</v>
      </c>
      <c r="D207" s="232">
        <f t="shared" si="48"/>
        <v>4</v>
      </c>
      <c r="E207" s="232">
        <f t="shared" si="48"/>
        <v>3.5</v>
      </c>
      <c r="F207" s="232">
        <f t="shared" si="48"/>
        <v>4</v>
      </c>
      <c r="G207" s="238">
        <f t="shared" si="48"/>
        <v>3.5</v>
      </c>
      <c r="H207" s="234"/>
      <c r="I207" s="426" t="s">
        <v>26</v>
      </c>
      <c r="J207" s="426">
        <f>J206-J192</f>
        <v>2.490000000000002</v>
      </c>
      <c r="K207" s="426"/>
    </row>
    <row r="208" spans="1:11" x14ac:dyDescent="0.2">
      <c r="D208" s="280">
        <v>67</v>
      </c>
      <c r="F208" s="280" t="s">
        <v>68</v>
      </c>
    </row>
    <row r="209" spans="6:6" x14ac:dyDescent="0.2">
      <c r="F209" s="280">
        <v>65.5</v>
      </c>
    </row>
  </sheetData>
  <mergeCells count="14">
    <mergeCell ref="B196:G196"/>
    <mergeCell ref="B182:G182"/>
    <mergeCell ref="B95:G95"/>
    <mergeCell ref="B81:G81"/>
    <mergeCell ref="B9:G9"/>
    <mergeCell ref="B23:G23"/>
    <mergeCell ref="B37:G37"/>
    <mergeCell ref="B53:G53"/>
    <mergeCell ref="B67:G67"/>
    <mergeCell ref="B167:G167"/>
    <mergeCell ref="B153:G153"/>
    <mergeCell ref="B139:G139"/>
    <mergeCell ref="B125:G125"/>
    <mergeCell ref="B111:G111"/>
  </mergeCells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K188"/>
  <sheetViews>
    <sheetView showGridLines="0" topLeftCell="A158" zoomScale="75" zoomScaleNormal="75" workbookViewId="0">
      <selection activeCell="D189" sqref="D189"/>
    </sheetView>
  </sheetViews>
  <sheetFormatPr baseColWidth="10" defaultRowHeight="12.75" x14ac:dyDescent="0.2"/>
  <cols>
    <col min="1" max="1" width="16.28515625" style="280" bestFit="1" customWidth="1"/>
    <col min="2" max="6" width="9.7109375" style="280" customWidth="1"/>
    <col min="7" max="7" width="13" style="280" customWidth="1"/>
    <col min="8" max="8" width="11.140625" style="280" customWidth="1"/>
    <col min="9" max="9" width="10.5703125" style="280" customWidth="1"/>
    <col min="10" max="16384" width="11.42578125" style="280"/>
  </cols>
  <sheetData>
    <row r="1" spans="1:7" x14ac:dyDescent="0.2">
      <c r="A1" s="280" t="s">
        <v>58</v>
      </c>
    </row>
    <row r="2" spans="1:7" x14ac:dyDescent="0.2">
      <c r="A2" s="280" t="s">
        <v>59</v>
      </c>
      <c r="B2" s="239">
        <v>39.6</v>
      </c>
    </row>
    <row r="3" spans="1:7" x14ac:dyDescent="0.2">
      <c r="A3" s="280" t="s">
        <v>7</v>
      </c>
      <c r="B3" s="280">
        <v>80.599999999999994</v>
      </c>
    </row>
    <row r="4" spans="1:7" x14ac:dyDescent="0.2">
      <c r="A4" s="280" t="s">
        <v>60</v>
      </c>
      <c r="B4" s="280">
        <v>3438</v>
      </c>
    </row>
    <row r="6" spans="1:7" x14ac:dyDescent="0.2">
      <c r="A6" s="246" t="s">
        <v>61</v>
      </c>
      <c r="B6" s="239">
        <v>39.6</v>
      </c>
      <c r="C6" s="239">
        <v>39.6</v>
      </c>
      <c r="D6" s="239">
        <v>39.6</v>
      </c>
      <c r="E6" s="239">
        <v>39.6</v>
      </c>
      <c r="F6" s="239">
        <v>39.6</v>
      </c>
      <c r="G6" s="280">
        <v>39.6</v>
      </c>
    </row>
    <row r="7" spans="1:7" x14ac:dyDescent="0.2">
      <c r="A7" s="246" t="s">
        <v>62</v>
      </c>
      <c r="B7" s="280">
        <v>29.98</v>
      </c>
      <c r="C7" s="280">
        <v>29.98</v>
      </c>
      <c r="D7" s="280">
        <v>29.98</v>
      </c>
      <c r="E7" s="280">
        <v>29.98</v>
      </c>
      <c r="F7" s="280">
        <v>29.98</v>
      </c>
    </row>
    <row r="8" spans="1:7" ht="13.5" thickBot="1" x14ac:dyDescent="0.25">
      <c r="A8" s="246"/>
    </row>
    <row r="9" spans="1:7" ht="13.5" thickBot="1" x14ac:dyDescent="0.25">
      <c r="A9" s="285" t="s">
        <v>49</v>
      </c>
      <c r="B9" s="433" t="s">
        <v>53</v>
      </c>
      <c r="C9" s="434"/>
      <c r="D9" s="434"/>
      <c r="E9" s="434"/>
      <c r="F9" s="438"/>
      <c r="G9" s="314" t="s">
        <v>0</v>
      </c>
    </row>
    <row r="10" spans="1:7" x14ac:dyDescent="0.2">
      <c r="A10" s="226" t="s">
        <v>2</v>
      </c>
      <c r="B10" s="316">
        <v>1</v>
      </c>
      <c r="C10" s="236">
        <v>2</v>
      </c>
      <c r="D10" s="236">
        <v>3</v>
      </c>
      <c r="E10" s="236">
        <v>4</v>
      </c>
      <c r="F10" s="236">
        <v>5</v>
      </c>
      <c r="G10" s="235"/>
    </row>
    <row r="11" spans="1:7" x14ac:dyDescent="0.2">
      <c r="A11" s="292" t="s">
        <v>3</v>
      </c>
      <c r="B11" s="317">
        <v>140</v>
      </c>
      <c r="C11" s="318">
        <v>140</v>
      </c>
      <c r="D11" s="319">
        <v>140</v>
      </c>
      <c r="E11" s="319">
        <v>140</v>
      </c>
      <c r="F11" s="319">
        <v>140</v>
      </c>
      <c r="G11" s="320">
        <v>140</v>
      </c>
    </row>
    <row r="12" spans="1:7" x14ac:dyDescent="0.2">
      <c r="A12" s="295" t="s">
        <v>6</v>
      </c>
      <c r="B12" s="321">
        <v>181.8125</v>
      </c>
      <c r="C12" s="322">
        <v>188.66071428571428</v>
      </c>
      <c r="D12" s="322">
        <v>181.03333333333333</v>
      </c>
      <c r="E12" s="322">
        <v>183.22727272727272</v>
      </c>
      <c r="F12" s="322">
        <v>193.56923076923076</v>
      </c>
      <c r="G12" s="259">
        <v>185.86101694915254</v>
      </c>
    </row>
    <row r="13" spans="1:7" x14ac:dyDescent="0.2">
      <c r="A13" s="226" t="s">
        <v>7</v>
      </c>
      <c r="B13" s="323">
        <v>43.75</v>
      </c>
      <c r="C13" s="324">
        <v>62.5</v>
      </c>
      <c r="D13" s="325">
        <v>63.333333333333336</v>
      </c>
      <c r="E13" s="325">
        <v>69.696969696969703</v>
      </c>
      <c r="F13" s="325">
        <v>60</v>
      </c>
      <c r="G13" s="326">
        <v>58.983050847457626</v>
      </c>
    </row>
    <row r="14" spans="1:7" x14ac:dyDescent="0.2">
      <c r="A14" s="226" t="s">
        <v>8</v>
      </c>
      <c r="B14" s="263">
        <v>0.15565606372837684</v>
      </c>
      <c r="C14" s="264">
        <v>0.12090896595336709</v>
      </c>
      <c r="D14" s="327">
        <v>0.12308784564163508</v>
      </c>
      <c r="E14" s="327">
        <v>0.10140702987953945</v>
      </c>
      <c r="F14" s="327">
        <v>0.12533367658141148</v>
      </c>
      <c r="G14" s="328">
        <v>0.12738480426203161</v>
      </c>
    </row>
    <row r="15" spans="1:7" x14ac:dyDescent="0.2">
      <c r="A15" s="295" t="s">
        <v>1</v>
      </c>
      <c r="B15" s="266">
        <f t="shared" ref="B15:G15" si="0">B12/B11*100-100</f>
        <v>29.866071428571416</v>
      </c>
      <c r="C15" s="267">
        <f t="shared" si="0"/>
        <v>34.757653061224488</v>
      </c>
      <c r="D15" s="267">
        <f t="shared" si="0"/>
        <v>29.309523809523796</v>
      </c>
      <c r="E15" s="267">
        <f t="shared" si="0"/>
        <v>30.876623376623371</v>
      </c>
      <c r="F15" s="267">
        <f t="shared" ref="F15" si="1">F12/F11*100-100</f>
        <v>38.263736263736234</v>
      </c>
      <c r="G15" s="269">
        <f t="shared" si="0"/>
        <v>32.757869249394673</v>
      </c>
    </row>
    <row r="16" spans="1:7" ht="13.5" thickBot="1" x14ac:dyDescent="0.25">
      <c r="A16" s="226" t="s">
        <v>27</v>
      </c>
      <c r="B16" s="270">
        <f>B12-B6</f>
        <v>142.21250000000001</v>
      </c>
      <c r="C16" s="271">
        <f t="shared" ref="C16:G16" si="2">C12-C6</f>
        <v>149.06071428571428</v>
      </c>
      <c r="D16" s="271">
        <f t="shared" si="2"/>
        <v>141.43333333333334</v>
      </c>
      <c r="E16" s="271">
        <f t="shared" si="2"/>
        <v>143.62727272727273</v>
      </c>
      <c r="F16" s="271">
        <f t="shared" ref="F16" si="3">F12-F6</f>
        <v>153.96923076923076</v>
      </c>
      <c r="G16" s="273">
        <f t="shared" si="2"/>
        <v>146.26101694915255</v>
      </c>
    </row>
    <row r="17" spans="1:10" x14ac:dyDescent="0.2">
      <c r="A17" s="309" t="s">
        <v>52</v>
      </c>
      <c r="B17" s="274">
        <v>635</v>
      </c>
      <c r="C17" s="275">
        <v>675</v>
      </c>
      <c r="D17" s="275">
        <v>673</v>
      </c>
      <c r="E17" s="275">
        <v>677</v>
      </c>
      <c r="F17" s="329">
        <v>681</v>
      </c>
      <c r="G17" s="330">
        <f>SUM(B17:F17)</f>
        <v>3341</v>
      </c>
      <c r="H17" s="280" t="s">
        <v>56</v>
      </c>
      <c r="I17" s="331">
        <f>B4-G17</f>
        <v>97</v>
      </c>
      <c r="J17" s="332">
        <f>I17/B4</f>
        <v>2.8214077952297849E-2</v>
      </c>
    </row>
    <row r="18" spans="1:10" x14ac:dyDescent="0.2">
      <c r="A18" s="309" t="s">
        <v>28</v>
      </c>
      <c r="B18" s="229">
        <v>65</v>
      </c>
      <c r="C18" s="281">
        <v>65</v>
      </c>
      <c r="D18" s="281">
        <v>65</v>
      </c>
      <c r="E18" s="281">
        <v>65</v>
      </c>
      <c r="F18" s="281">
        <v>65</v>
      </c>
      <c r="G18" s="233"/>
      <c r="H18" s="280" t="s">
        <v>57</v>
      </c>
      <c r="I18" s="280">
        <v>29.98</v>
      </c>
    </row>
    <row r="19" spans="1:10" ht="13.5" thickBot="1" x14ac:dyDescent="0.25">
      <c r="A19" s="312" t="s">
        <v>26</v>
      </c>
      <c r="B19" s="336">
        <f>B18-B7</f>
        <v>35.019999999999996</v>
      </c>
      <c r="C19" s="337">
        <f>C18-C7</f>
        <v>35.019999999999996</v>
      </c>
      <c r="D19" s="337">
        <f>D18-D7</f>
        <v>35.019999999999996</v>
      </c>
      <c r="E19" s="337">
        <f>E18-E7</f>
        <v>35.019999999999996</v>
      </c>
      <c r="F19" s="337">
        <f>F18-F7</f>
        <v>35.019999999999996</v>
      </c>
      <c r="G19" s="234"/>
      <c r="H19" s="280" t="s">
        <v>26</v>
      </c>
    </row>
    <row r="21" spans="1:10" ht="13.5" thickBot="1" x14ac:dyDescent="0.25"/>
    <row r="22" spans="1:10" ht="13.5" thickBot="1" x14ac:dyDescent="0.25">
      <c r="A22" s="285" t="s">
        <v>67</v>
      </c>
      <c r="B22" s="433" t="s">
        <v>53</v>
      </c>
      <c r="C22" s="434"/>
      <c r="D22" s="434"/>
      <c r="E22" s="434"/>
      <c r="F22" s="438"/>
      <c r="G22" s="314" t="s">
        <v>0</v>
      </c>
      <c r="H22" s="355"/>
      <c r="I22" s="355"/>
      <c r="J22" s="355"/>
    </row>
    <row r="23" spans="1:10" x14ac:dyDescent="0.2">
      <c r="A23" s="226" t="s">
        <v>2</v>
      </c>
      <c r="B23" s="316">
        <v>1</v>
      </c>
      <c r="C23" s="236">
        <v>2</v>
      </c>
      <c r="D23" s="236">
        <v>3</v>
      </c>
      <c r="E23" s="236">
        <v>4</v>
      </c>
      <c r="F23" s="236">
        <v>5</v>
      </c>
      <c r="G23" s="235"/>
      <c r="H23" s="355"/>
      <c r="I23" s="355"/>
      <c r="J23" s="355"/>
    </row>
    <row r="24" spans="1:10" x14ac:dyDescent="0.2">
      <c r="A24" s="292" t="s">
        <v>3</v>
      </c>
      <c r="B24" s="317">
        <v>300</v>
      </c>
      <c r="C24" s="318">
        <v>300</v>
      </c>
      <c r="D24" s="319">
        <v>300</v>
      </c>
      <c r="E24" s="319">
        <v>300</v>
      </c>
      <c r="F24" s="319">
        <v>300</v>
      </c>
      <c r="G24" s="320">
        <v>300</v>
      </c>
      <c r="H24" s="355"/>
      <c r="I24" s="355"/>
      <c r="J24" s="355"/>
    </row>
    <row r="25" spans="1:10" x14ac:dyDescent="0.2">
      <c r="A25" s="295" t="s">
        <v>6</v>
      </c>
      <c r="B25" s="321">
        <v>550.14492753623188</v>
      </c>
      <c r="C25" s="322">
        <v>546.71875</v>
      </c>
      <c r="D25" s="322">
        <v>536.32352941176475</v>
      </c>
      <c r="E25" s="322">
        <v>534.64788732394368</v>
      </c>
      <c r="F25" s="322">
        <v>520.15151515151513</v>
      </c>
      <c r="G25" s="259">
        <v>537.60355029585799</v>
      </c>
      <c r="H25" s="355"/>
      <c r="I25" s="355"/>
      <c r="J25" s="355"/>
    </row>
    <row r="26" spans="1:10" x14ac:dyDescent="0.2">
      <c r="A26" s="226" t="s">
        <v>7</v>
      </c>
      <c r="B26" s="323">
        <v>81.159420289855078</v>
      </c>
      <c r="C26" s="324">
        <v>82.8125</v>
      </c>
      <c r="D26" s="325">
        <v>70.588235294117652</v>
      </c>
      <c r="E26" s="325">
        <v>80.281690140845072</v>
      </c>
      <c r="F26" s="325">
        <v>78.787878787878782</v>
      </c>
      <c r="G26" s="326">
        <v>79.585798816568044</v>
      </c>
      <c r="H26" s="355"/>
      <c r="I26" s="355"/>
      <c r="J26" s="355"/>
    </row>
    <row r="27" spans="1:10" x14ac:dyDescent="0.2">
      <c r="A27" s="226" t="s">
        <v>8</v>
      </c>
      <c r="B27" s="263">
        <v>7.4110084221195444E-2</v>
      </c>
      <c r="C27" s="264">
        <v>7.3024638197170644E-2</v>
      </c>
      <c r="D27" s="327">
        <v>8.1518923026257337E-2</v>
      </c>
      <c r="E27" s="327">
        <v>7.0881203344927299E-2</v>
      </c>
      <c r="F27" s="327">
        <v>8.9268513360671375E-2</v>
      </c>
      <c r="G27" s="328">
        <v>8.0176136240846532E-2</v>
      </c>
      <c r="H27" s="355"/>
      <c r="I27" s="355"/>
      <c r="J27" s="355"/>
    </row>
    <row r="28" spans="1:10" x14ac:dyDescent="0.2">
      <c r="A28" s="295" t="s">
        <v>1</v>
      </c>
      <c r="B28" s="266">
        <f t="shared" ref="B28:G28" si="4">B25/B24*100-100</f>
        <v>83.381642512077292</v>
      </c>
      <c r="C28" s="267">
        <f t="shared" si="4"/>
        <v>82.239583333333343</v>
      </c>
      <c r="D28" s="267">
        <f t="shared" si="4"/>
        <v>78.774509803921575</v>
      </c>
      <c r="E28" s="267">
        <f t="shared" si="4"/>
        <v>78.215962441314559</v>
      </c>
      <c r="F28" s="267">
        <f t="shared" si="4"/>
        <v>73.383838383838366</v>
      </c>
      <c r="G28" s="269">
        <f t="shared" si="4"/>
        <v>79.201183431952671</v>
      </c>
      <c r="H28" s="355"/>
      <c r="I28" s="355"/>
      <c r="J28" s="355"/>
    </row>
    <row r="29" spans="1:10" ht="13.5" thickBot="1" x14ac:dyDescent="0.25">
      <c r="A29" s="226" t="s">
        <v>27</v>
      </c>
      <c r="B29" s="270">
        <f>B25-B12</f>
        <v>368.33242753623188</v>
      </c>
      <c r="C29" s="271">
        <f t="shared" ref="C29:G29" si="5">C25-C12</f>
        <v>358.05803571428572</v>
      </c>
      <c r="D29" s="271">
        <f t="shared" si="5"/>
        <v>355.29019607843145</v>
      </c>
      <c r="E29" s="271">
        <f t="shared" si="5"/>
        <v>351.42061459667093</v>
      </c>
      <c r="F29" s="271">
        <f t="shared" si="5"/>
        <v>326.58228438228434</v>
      </c>
      <c r="G29" s="273">
        <f t="shared" si="5"/>
        <v>351.74253334670544</v>
      </c>
      <c r="H29" s="355"/>
      <c r="I29" s="355"/>
      <c r="J29" s="355"/>
    </row>
    <row r="30" spans="1:10" x14ac:dyDescent="0.2">
      <c r="A30" s="309" t="s">
        <v>52</v>
      </c>
      <c r="B30" s="274">
        <v>618</v>
      </c>
      <c r="C30" s="275">
        <v>670</v>
      </c>
      <c r="D30" s="275">
        <v>654</v>
      </c>
      <c r="E30" s="275">
        <v>659</v>
      </c>
      <c r="F30" s="329">
        <v>670</v>
      </c>
      <c r="G30" s="330">
        <f>SUM(B30:F30)</f>
        <v>3271</v>
      </c>
      <c r="H30" s="355" t="s">
        <v>56</v>
      </c>
      <c r="I30" s="331">
        <f>G17-G30</f>
        <v>70</v>
      </c>
      <c r="J30" s="332">
        <f>I30/G17</f>
        <v>2.0951810835079316E-2</v>
      </c>
    </row>
    <row r="31" spans="1:10" x14ac:dyDescent="0.2">
      <c r="A31" s="309" t="s">
        <v>28</v>
      </c>
      <c r="B31" s="229">
        <v>95</v>
      </c>
      <c r="C31" s="281">
        <v>95</v>
      </c>
      <c r="D31" s="281">
        <v>95</v>
      </c>
      <c r="E31" s="281">
        <v>95</v>
      </c>
      <c r="F31" s="281">
        <v>95</v>
      </c>
      <c r="G31" s="233"/>
      <c r="H31" s="355" t="s">
        <v>57</v>
      </c>
      <c r="I31" s="355">
        <v>65.5</v>
      </c>
      <c r="J31" s="355"/>
    </row>
    <row r="32" spans="1:10" ht="13.5" thickBot="1" x14ac:dyDescent="0.25">
      <c r="A32" s="312" t="s">
        <v>26</v>
      </c>
      <c r="B32" s="336">
        <f>B31-B18</f>
        <v>30</v>
      </c>
      <c r="C32" s="337">
        <f t="shared" ref="C32:F32" si="6">C31-C18</f>
        <v>30</v>
      </c>
      <c r="D32" s="337">
        <f t="shared" si="6"/>
        <v>30</v>
      </c>
      <c r="E32" s="337">
        <f t="shared" si="6"/>
        <v>30</v>
      </c>
      <c r="F32" s="337">
        <f t="shared" si="6"/>
        <v>30</v>
      </c>
      <c r="G32" s="234"/>
      <c r="H32" s="355" t="s">
        <v>26</v>
      </c>
      <c r="I32" s="356">
        <f>I31-I18</f>
        <v>35.519999999999996</v>
      </c>
      <c r="J32" s="355"/>
    </row>
    <row r="34" spans="1:10" ht="13.5" thickBot="1" x14ac:dyDescent="0.25"/>
    <row r="35" spans="1:10" ht="13.5" thickBot="1" x14ac:dyDescent="0.25">
      <c r="A35" s="285" t="s">
        <v>73</v>
      </c>
      <c r="B35" s="433" t="s">
        <v>53</v>
      </c>
      <c r="C35" s="434"/>
      <c r="D35" s="434"/>
      <c r="E35" s="434"/>
      <c r="F35" s="438"/>
      <c r="G35" s="314" t="s">
        <v>0</v>
      </c>
      <c r="H35" s="361"/>
      <c r="I35" s="361"/>
      <c r="J35" s="361"/>
    </row>
    <row r="36" spans="1:10" x14ac:dyDescent="0.2">
      <c r="A36" s="226" t="s">
        <v>2</v>
      </c>
      <c r="B36" s="316">
        <v>1</v>
      </c>
      <c r="C36" s="236">
        <v>2</v>
      </c>
      <c r="D36" s="236">
        <v>3</v>
      </c>
      <c r="E36" s="236">
        <v>4</v>
      </c>
      <c r="F36" s="236">
        <v>5</v>
      </c>
      <c r="G36" s="235"/>
      <c r="H36" s="361"/>
      <c r="I36" s="361"/>
      <c r="J36" s="361"/>
    </row>
    <row r="37" spans="1:10" x14ac:dyDescent="0.2">
      <c r="A37" s="292" t="s">
        <v>3</v>
      </c>
      <c r="B37" s="317">
        <v>490</v>
      </c>
      <c r="C37" s="318"/>
      <c r="D37" s="319"/>
      <c r="E37" s="319"/>
      <c r="F37" s="319"/>
      <c r="G37" s="320">
        <v>490</v>
      </c>
      <c r="H37" s="361"/>
      <c r="I37" s="361"/>
      <c r="J37" s="361"/>
    </row>
    <row r="38" spans="1:10" x14ac:dyDescent="0.2">
      <c r="A38" s="295" t="s">
        <v>6</v>
      </c>
      <c r="B38" s="321">
        <v>1031.3310580204777</v>
      </c>
      <c r="C38" s="322"/>
      <c r="D38" s="322"/>
      <c r="E38" s="322"/>
      <c r="F38" s="322"/>
      <c r="G38" s="259">
        <v>1031.3310580204777</v>
      </c>
      <c r="H38" s="361"/>
      <c r="I38" s="361"/>
      <c r="J38" s="361"/>
    </row>
    <row r="39" spans="1:10" x14ac:dyDescent="0.2">
      <c r="A39" s="226" t="s">
        <v>7</v>
      </c>
      <c r="B39" s="323">
        <v>78.839590443686006</v>
      </c>
      <c r="C39" s="324"/>
      <c r="D39" s="325"/>
      <c r="E39" s="325"/>
      <c r="F39" s="325"/>
      <c r="G39" s="326">
        <v>78.839590443686006</v>
      </c>
      <c r="H39" s="361"/>
      <c r="I39" s="361"/>
      <c r="J39" s="361"/>
    </row>
    <row r="40" spans="1:10" x14ac:dyDescent="0.2">
      <c r="A40" s="226" t="s">
        <v>8</v>
      </c>
      <c r="B40" s="263">
        <v>8.1758249528496085E-2</v>
      </c>
      <c r="C40" s="264"/>
      <c r="D40" s="327"/>
      <c r="E40" s="327"/>
      <c r="F40" s="327"/>
      <c r="G40" s="328">
        <v>8.1758249528496085E-2</v>
      </c>
      <c r="H40" s="361"/>
      <c r="I40" s="361"/>
      <c r="J40" s="361"/>
    </row>
    <row r="41" spans="1:10" x14ac:dyDescent="0.2">
      <c r="A41" s="295" t="s">
        <v>1</v>
      </c>
      <c r="B41" s="266">
        <f t="shared" ref="B41:G41" si="7">B38/B37*100-100</f>
        <v>110.47572612662813</v>
      </c>
      <c r="C41" s="267" t="e">
        <f t="shared" si="7"/>
        <v>#DIV/0!</v>
      </c>
      <c r="D41" s="267" t="e">
        <f t="shared" si="7"/>
        <v>#DIV/0!</v>
      </c>
      <c r="E41" s="267" t="e">
        <f t="shared" si="7"/>
        <v>#DIV/0!</v>
      </c>
      <c r="F41" s="267" t="e">
        <f t="shared" si="7"/>
        <v>#DIV/0!</v>
      </c>
      <c r="G41" s="269">
        <f t="shared" si="7"/>
        <v>110.47572612662813</v>
      </c>
      <c r="H41" s="361"/>
      <c r="I41" s="361"/>
      <c r="J41" s="361"/>
    </row>
    <row r="42" spans="1:10" ht="13.5" thickBot="1" x14ac:dyDescent="0.25">
      <c r="A42" s="226" t="s">
        <v>27</v>
      </c>
      <c r="B42" s="270">
        <f>B38-B25</f>
        <v>481.18613048424584</v>
      </c>
      <c r="C42" s="271">
        <f t="shared" ref="C42:G42" si="8">C38-C25</f>
        <v>-546.71875</v>
      </c>
      <c r="D42" s="271">
        <f t="shared" si="8"/>
        <v>-536.32352941176475</v>
      </c>
      <c r="E42" s="271">
        <f t="shared" si="8"/>
        <v>-534.64788732394368</v>
      </c>
      <c r="F42" s="271">
        <f t="shared" si="8"/>
        <v>-520.15151515151513</v>
      </c>
      <c r="G42" s="273">
        <f t="shared" si="8"/>
        <v>493.72750772461973</v>
      </c>
      <c r="H42" s="361"/>
      <c r="I42" s="361"/>
      <c r="J42" s="361"/>
    </row>
    <row r="43" spans="1:10" x14ac:dyDescent="0.2">
      <c r="A43" s="309" t="s">
        <v>52</v>
      </c>
      <c r="B43" s="274">
        <v>3239</v>
      </c>
      <c r="C43" s="275"/>
      <c r="D43" s="275"/>
      <c r="E43" s="275"/>
      <c r="F43" s="329"/>
      <c r="G43" s="330">
        <f>SUM(B43:F43)</f>
        <v>3239</v>
      </c>
      <c r="H43" s="361" t="s">
        <v>56</v>
      </c>
      <c r="I43" s="331">
        <f>G30-G43</f>
        <v>32</v>
      </c>
      <c r="J43" s="332">
        <f>I43/G30</f>
        <v>9.7829409966371135E-3</v>
      </c>
    </row>
    <row r="44" spans="1:10" x14ac:dyDescent="0.2">
      <c r="A44" s="309" t="s">
        <v>28</v>
      </c>
      <c r="B44" s="229">
        <v>120</v>
      </c>
      <c r="C44" s="281"/>
      <c r="D44" s="281"/>
      <c r="E44" s="281"/>
      <c r="F44" s="281"/>
      <c r="G44" s="233"/>
      <c r="H44" s="361" t="s">
        <v>57</v>
      </c>
      <c r="I44" s="361">
        <v>95.3</v>
      </c>
      <c r="J44" s="361"/>
    </row>
    <row r="45" spans="1:10" ht="13.5" thickBot="1" x14ac:dyDescent="0.25">
      <c r="A45" s="312" t="s">
        <v>26</v>
      </c>
      <c r="B45" s="336">
        <f>B44-B31</f>
        <v>25</v>
      </c>
      <c r="C45" s="337">
        <f t="shared" ref="C45:F45" si="9">C44-C31</f>
        <v>-95</v>
      </c>
      <c r="D45" s="337">
        <f t="shared" si="9"/>
        <v>-95</v>
      </c>
      <c r="E45" s="337">
        <f t="shared" si="9"/>
        <v>-95</v>
      </c>
      <c r="F45" s="337">
        <f t="shared" si="9"/>
        <v>-95</v>
      </c>
      <c r="G45" s="234"/>
      <c r="H45" s="361" t="s">
        <v>26</v>
      </c>
      <c r="I45" s="361">
        <f>I44-I31</f>
        <v>29.799999999999997</v>
      </c>
      <c r="J45" s="361"/>
    </row>
    <row r="47" spans="1:10" ht="13.5" thickBot="1" x14ac:dyDescent="0.25"/>
    <row r="48" spans="1:10" ht="13.5" thickBot="1" x14ac:dyDescent="0.25">
      <c r="A48" s="285" t="s">
        <v>77</v>
      </c>
      <c r="B48" s="433" t="s">
        <v>53</v>
      </c>
      <c r="C48" s="434"/>
      <c r="D48" s="434"/>
      <c r="E48" s="434"/>
      <c r="F48" s="438"/>
      <c r="G48" s="314" t="s">
        <v>0</v>
      </c>
      <c r="H48" s="369"/>
      <c r="I48" s="369"/>
      <c r="J48" s="369"/>
    </row>
    <row r="49" spans="1:10" x14ac:dyDescent="0.2">
      <c r="A49" s="226" t="s">
        <v>2</v>
      </c>
      <c r="B49" s="316">
        <v>1</v>
      </c>
      <c r="C49" s="236">
        <v>2</v>
      </c>
      <c r="D49" s="236">
        <v>3</v>
      </c>
      <c r="E49" s="236">
        <v>4</v>
      </c>
      <c r="F49" s="236">
        <v>5</v>
      </c>
      <c r="G49" s="235"/>
      <c r="H49" s="369"/>
      <c r="I49" s="369"/>
      <c r="J49" s="369"/>
    </row>
    <row r="50" spans="1:10" x14ac:dyDescent="0.2">
      <c r="A50" s="292" t="s">
        <v>3</v>
      </c>
      <c r="B50" s="317">
        <v>690</v>
      </c>
      <c r="C50" s="318"/>
      <c r="D50" s="319"/>
      <c r="E50" s="319"/>
      <c r="F50" s="319"/>
      <c r="G50" s="320">
        <v>690</v>
      </c>
      <c r="H50" s="369"/>
      <c r="I50" s="369"/>
      <c r="J50" s="369"/>
    </row>
    <row r="51" spans="1:10" x14ac:dyDescent="0.2">
      <c r="A51" s="295" t="s">
        <v>6</v>
      </c>
      <c r="B51" s="321">
        <v>1546.4396284829722</v>
      </c>
      <c r="C51" s="322">
        <v>1546.4396284829722</v>
      </c>
      <c r="D51" s="322">
        <v>1546.4396284829722</v>
      </c>
      <c r="E51" s="322">
        <v>1546.4396284829722</v>
      </c>
      <c r="F51" s="322"/>
      <c r="G51" s="259">
        <v>1546.4396284829722</v>
      </c>
      <c r="H51" s="369"/>
      <c r="I51" s="369"/>
      <c r="J51" s="369"/>
    </row>
    <row r="52" spans="1:10" x14ac:dyDescent="0.2">
      <c r="A52" s="226" t="s">
        <v>7</v>
      </c>
      <c r="B52" s="323">
        <v>80.804953560371516</v>
      </c>
      <c r="C52" s="324"/>
      <c r="D52" s="325"/>
      <c r="E52" s="325"/>
      <c r="F52" s="325"/>
      <c r="G52" s="326">
        <v>80.804953560371516</v>
      </c>
      <c r="H52" s="369"/>
      <c r="I52" s="369"/>
      <c r="J52" s="369"/>
    </row>
    <row r="53" spans="1:10" x14ac:dyDescent="0.2">
      <c r="A53" s="226" t="s">
        <v>8</v>
      </c>
      <c r="B53" s="263">
        <v>7.5579407124665238E-2</v>
      </c>
      <c r="C53" s="264"/>
      <c r="D53" s="327"/>
      <c r="E53" s="327"/>
      <c r="F53" s="327"/>
      <c r="G53" s="328">
        <v>7.5579407124665238E-2</v>
      </c>
      <c r="H53" s="369"/>
      <c r="I53" s="369"/>
      <c r="J53" s="369"/>
    </row>
    <row r="54" spans="1:10" x14ac:dyDescent="0.2">
      <c r="A54" s="295" t="s">
        <v>1</v>
      </c>
      <c r="B54" s="266">
        <f t="shared" ref="B54:G54" si="10">B51/B50*100-100</f>
        <v>124.12168528738729</v>
      </c>
      <c r="C54" s="267" t="e">
        <f t="shared" si="10"/>
        <v>#DIV/0!</v>
      </c>
      <c r="D54" s="267" t="e">
        <f t="shared" si="10"/>
        <v>#DIV/0!</v>
      </c>
      <c r="E54" s="267" t="e">
        <f t="shared" si="10"/>
        <v>#DIV/0!</v>
      </c>
      <c r="F54" s="267" t="e">
        <f t="shared" si="10"/>
        <v>#DIV/0!</v>
      </c>
      <c r="G54" s="269">
        <f t="shared" si="10"/>
        <v>124.12168528738729</v>
      </c>
      <c r="H54" s="369"/>
      <c r="I54" s="369"/>
      <c r="J54" s="369"/>
    </row>
    <row r="55" spans="1:10" ht="13.5" thickBot="1" x14ac:dyDescent="0.25">
      <c r="A55" s="226" t="s">
        <v>27</v>
      </c>
      <c r="B55" s="270">
        <f>B51-B38</f>
        <v>515.10857046249453</v>
      </c>
      <c r="C55" s="271">
        <f t="shared" ref="C55:G55" si="11">C51-C38</f>
        <v>1546.4396284829722</v>
      </c>
      <c r="D55" s="271">
        <f t="shared" si="11"/>
        <v>1546.4396284829722</v>
      </c>
      <c r="E55" s="271">
        <f t="shared" si="11"/>
        <v>1546.4396284829722</v>
      </c>
      <c r="F55" s="271">
        <f t="shared" si="11"/>
        <v>0</v>
      </c>
      <c r="G55" s="273">
        <f t="shared" si="11"/>
        <v>515.10857046249453</v>
      </c>
      <c r="H55" s="369"/>
      <c r="I55" s="369"/>
      <c r="J55" s="369"/>
    </row>
    <row r="56" spans="1:10" x14ac:dyDescent="0.2">
      <c r="A56" s="309" t="s">
        <v>52</v>
      </c>
      <c r="B56" s="274">
        <v>3213</v>
      </c>
      <c r="C56" s="275"/>
      <c r="D56" s="275"/>
      <c r="E56" s="275"/>
      <c r="F56" s="329"/>
      <c r="G56" s="330">
        <f>SUM(B56:F56)</f>
        <v>3213</v>
      </c>
      <c r="H56" s="369" t="s">
        <v>56</v>
      </c>
      <c r="I56" s="331">
        <f>G43-G56</f>
        <v>26</v>
      </c>
      <c r="J56" s="332">
        <f>I56/G43</f>
        <v>8.0271688792837304E-3</v>
      </c>
    </row>
    <row r="57" spans="1:10" x14ac:dyDescent="0.2">
      <c r="A57" s="309" t="s">
        <v>28</v>
      </c>
      <c r="B57" s="229">
        <v>81.599999999999994</v>
      </c>
      <c r="C57" s="281">
        <v>81.599999999999994</v>
      </c>
      <c r="D57" s="281">
        <v>81.599999999999994</v>
      </c>
      <c r="E57" s="281"/>
      <c r="F57" s="281"/>
      <c r="G57" s="233"/>
      <c r="H57" s="369" t="s">
        <v>57</v>
      </c>
      <c r="I57" s="369">
        <v>119.97</v>
      </c>
      <c r="J57" s="369"/>
    </row>
    <row r="58" spans="1:10" ht="13.5" thickBot="1" x14ac:dyDescent="0.25">
      <c r="A58" s="312" t="s">
        <v>26</v>
      </c>
      <c r="B58" s="336">
        <f>B57-B44</f>
        <v>-38.400000000000006</v>
      </c>
      <c r="C58" s="337">
        <f t="shared" ref="C58:F58" si="12">C57-C44</f>
        <v>81.599999999999994</v>
      </c>
      <c r="D58" s="337">
        <f t="shared" si="12"/>
        <v>81.599999999999994</v>
      </c>
      <c r="E58" s="337">
        <f t="shared" si="12"/>
        <v>0</v>
      </c>
      <c r="F58" s="337">
        <f t="shared" si="12"/>
        <v>0</v>
      </c>
      <c r="G58" s="234"/>
      <c r="H58" s="369" t="s">
        <v>26</v>
      </c>
      <c r="I58" s="369">
        <f>I57-I44</f>
        <v>24.67</v>
      </c>
      <c r="J58" s="369"/>
    </row>
    <row r="60" spans="1:10" ht="13.5" thickBot="1" x14ac:dyDescent="0.25"/>
    <row r="61" spans="1:10" ht="13.5" thickBot="1" x14ac:dyDescent="0.25">
      <c r="A61" s="285" t="s">
        <v>78</v>
      </c>
      <c r="B61" s="433" t="s">
        <v>53</v>
      </c>
      <c r="C61" s="434"/>
      <c r="D61" s="434"/>
      <c r="E61" s="434"/>
      <c r="F61" s="438"/>
      <c r="G61" s="314" t="s">
        <v>0</v>
      </c>
      <c r="H61" s="377"/>
      <c r="I61" s="377"/>
      <c r="J61" s="377"/>
    </row>
    <row r="62" spans="1:10" x14ac:dyDescent="0.2">
      <c r="A62" s="226" t="s">
        <v>2</v>
      </c>
      <c r="B62" s="316">
        <v>1</v>
      </c>
      <c r="C62" s="236">
        <v>2</v>
      </c>
      <c r="D62" s="236">
        <v>3</v>
      </c>
      <c r="E62" s="236">
        <v>4</v>
      </c>
      <c r="F62" s="236">
        <v>5</v>
      </c>
      <c r="G62" s="235"/>
      <c r="H62" s="377"/>
      <c r="I62" s="377"/>
      <c r="J62" s="377"/>
    </row>
    <row r="63" spans="1:10" x14ac:dyDescent="0.2">
      <c r="A63" s="292" t="s">
        <v>3</v>
      </c>
      <c r="B63" s="317">
        <v>890</v>
      </c>
      <c r="C63" s="318">
        <v>890</v>
      </c>
      <c r="D63" s="319">
        <v>890</v>
      </c>
      <c r="E63" s="319"/>
      <c r="F63" s="319"/>
      <c r="G63" s="320">
        <v>890</v>
      </c>
      <c r="H63" s="377"/>
      <c r="I63" s="377"/>
      <c r="J63" s="377"/>
    </row>
    <row r="64" spans="1:10" x14ac:dyDescent="0.2">
      <c r="A64" s="295" t="s">
        <v>6</v>
      </c>
      <c r="B64" s="321">
        <v>1713.48</v>
      </c>
      <c r="C64" s="322">
        <v>1730</v>
      </c>
      <c r="D64" s="322">
        <v>1833</v>
      </c>
      <c r="E64" s="322"/>
      <c r="F64" s="322"/>
      <c r="G64" s="259">
        <v>1758</v>
      </c>
      <c r="H64" s="377"/>
      <c r="I64" s="377"/>
      <c r="J64" s="377"/>
    </row>
    <row r="65" spans="1:10" x14ac:dyDescent="0.2">
      <c r="A65" s="226" t="s">
        <v>7</v>
      </c>
      <c r="B65" s="323">
        <v>100</v>
      </c>
      <c r="C65" s="324">
        <v>100</v>
      </c>
      <c r="D65" s="325">
        <v>100</v>
      </c>
      <c r="E65" s="325"/>
      <c r="F65" s="325"/>
      <c r="G65" s="326">
        <v>96.67</v>
      </c>
      <c r="H65" s="377"/>
      <c r="I65" s="377"/>
      <c r="J65" s="377"/>
    </row>
    <row r="66" spans="1:10" x14ac:dyDescent="0.2">
      <c r="A66" s="226" t="s">
        <v>8</v>
      </c>
      <c r="B66" s="263">
        <v>2.3400000000000001E-2</v>
      </c>
      <c r="C66" s="264">
        <v>3.1199999999999999E-2</v>
      </c>
      <c r="D66" s="327">
        <v>3.9300000000000002E-2</v>
      </c>
      <c r="E66" s="327"/>
      <c r="F66" s="327"/>
      <c r="G66" s="328">
        <v>4.4200000000000003E-2</v>
      </c>
      <c r="H66" s="377"/>
      <c r="I66" s="377"/>
      <c r="J66" s="377"/>
    </row>
    <row r="67" spans="1:10" x14ac:dyDescent="0.2">
      <c r="A67" s="295" t="s">
        <v>1</v>
      </c>
      <c r="B67" s="266">
        <f t="shared" ref="B67:G67" si="13">B64/B63*100-100</f>
        <v>92.525842696629212</v>
      </c>
      <c r="C67" s="267">
        <f t="shared" si="13"/>
        <v>94.382022471910119</v>
      </c>
      <c r="D67" s="267">
        <f t="shared" si="13"/>
        <v>105.95505617977528</v>
      </c>
      <c r="E67" s="267" t="e">
        <f t="shared" si="13"/>
        <v>#DIV/0!</v>
      </c>
      <c r="F67" s="267" t="e">
        <f t="shared" si="13"/>
        <v>#DIV/0!</v>
      </c>
      <c r="G67" s="269">
        <f t="shared" si="13"/>
        <v>97.528089887640448</v>
      </c>
      <c r="H67" s="377"/>
      <c r="I67" s="377"/>
      <c r="J67" s="377"/>
    </row>
    <row r="68" spans="1:10" ht="13.5" thickBot="1" x14ac:dyDescent="0.25">
      <c r="A68" s="226" t="s">
        <v>27</v>
      </c>
      <c r="B68" s="270">
        <f>B64-B51</f>
        <v>167.04037151702778</v>
      </c>
      <c r="C68" s="271">
        <f t="shared" ref="C68:G68" si="14">C64-C51</f>
        <v>183.56037151702776</v>
      </c>
      <c r="D68" s="271">
        <f t="shared" si="14"/>
        <v>286.56037151702776</v>
      </c>
      <c r="E68" s="271">
        <f t="shared" si="14"/>
        <v>-1546.4396284829722</v>
      </c>
      <c r="F68" s="271">
        <f t="shared" si="14"/>
        <v>0</v>
      </c>
      <c r="G68" s="273">
        <f t="shared" si="14"/>
        <v>211.56037151702776</v>
      </c>
      <c r="H68" s="377"/>
      <c r="I68" s="377"/>
      <c r="J68" s="377"/>
    </row>
    <row r="69" spans="1:10" x14ac:dyDescent="0.2">
      <c r="A69" s="309" t="s">
        <v>52</v>
      </c>
      <c r="B69" s="274">
        <v>203</v>
      </c>
      <c r="C69" s="275">
        <v>159</v>
      </c>
      <c r="D69" s="275">
        <v>195</v>
      </c>
      <c r="E69" s="275"/>
      <c r="F69" s="329"/>
      <c r="G69" s="330">
        <f>SUM(B69:F69)</f>
        <v>557</v>
      </c>
      <c r="H69" s="377" t="s">
        <v>56</v>
      </c>
      <c r="I69" s="331">
        <f>G56-G69</f>
        <v>2656</v>
      </c>
      <c r="J69" s="332">
        <f>I69/G56</f>
        <v>0.82664176781823839</v>
      </c>
    </row>
    <row r="70" spans="1:10" x14ac:dyDescent="0.2">
      <c r="A70" s="309" t="s">
        <v>28</v>
      </c>
      <c r="B70" s="229">
        <v>60</v>
      </c>
      <c r="C70" s="281">
        <v>60</v>
      </c>
      <c r="D70" s="281">
        <v>60</v>
      </c>
      <c r="E70" s="281"/>
      <c r="F70" s="281"/>
      <c r="G70" s="233"/>
      <c r="H70" s="377" t="s">
        <v>57</v>
      </c>
      <c r="I70" s="377">
        <v>81.25</v>
      </c>
      <c r="J70" s="377"/>
    </row>
    <row r="71" spans="1:10" ht="13.5" thickBot="1" x14ac:dyDescent="0.25">
      <c r="A71" s="312" t="s">
        <v>26</v>
      </c>
      <c r="B71" s="336">
        <f>B70-B57</f>
        <v>-21.599999999999994</v>
      </c>
      <c r="C71" s="337">
        <f t="shared" ref="C71:F71" si="15">C70-C57</f>
        <v>-21.599999999999994</v>
      </c>
      <c r="D71" s="337">
        <f t="shared" si="15"/>
        <v>-21.599999999999994</v>
      </c>
      <c r="E71" s="337">
        <f t="shared" si="15"/>
        <v>0</v>
      </c>
      <c r="F71" s="337">
        <f t="shared" si="15"/>
        <v>0</v>
      </c>
      <c r="G71" s="234"/>
      <c r="H71" s="377" t="s">
        <v>26</v>
      </c>
      <c r="I71" s="377">
        <f>I70-I57</f>
        <v>-38.72</v>
      </c>
      <c r="J71" s="377"/>
    </row>
    <row r="73" spans="1:10" ht="13.5" thickBot="1" x14ac:dyDescent="0.25"/>
    <row r="74" spans="1:10" s="379" customFormat="1" ht="13.5" thickBot="1" x14ac:dyDescent="0.25">
      <c r="A74" s="285" t="s">
        <v>80</v>
      </c>
      <c r="B74" s="433" t="s">
        <v>53</v>
      </c>
      <c r="C74" s="434"/>
      <c r="D74" s="434"/>
      <c r="E74" s="434"/>
      <c r="F74" s="438"/>
      <c r="G74" s="314" t="s">
        <v>0</v>
      </c>
    </row>
    <row r="75" spans="1:10" s="379" customFormat="1" x14ac:dyDescent="0.2">
      <c r="A75" s="226" t="s">
        <v>2</v>
      </c>
      <c r="B75" s="316">
        <v>1</v>
      </c>
      <c r="C75" s="236">
        <v>2</v>
      </c>
      <c r="D75" s="236">
        <v>3</v>
      </c>
      <c r="E75" s="236">
        <v>4</v>
      </c>
      <c r="F75" s="236">
        <v>5</v>
      </c>
      <c r="G75" s="235"/>
    </row>
    <row r="76" spans="1:10" s="379" customFormat="1" x14ac:dyDescent="0.2">
      <c r="A76" s="292" t="s">
        <v>3</v>
      </c>
      <c r="B76" s="317">
        <v>1080</v>
      </c>
      <c r="C76" s="318">
        <v>1080</v>
      </c>
      <c r="D76" s="319">
        <v>1080</v>
      </c>
      <c r="E76" s="319"/>
      <c r="F76" s="319"/>
      <c r="G76" s="320">
        <v>1080</v>
      </c>
    </row>
    <row r="77" spans="1:10" s="379" customFormat="1" x14ac:dyDescent="0.2">
      <c r="A77" s="295" t="s">
        <v>6</v>
      </c>
      <c r="B77" s="321">
        <v>1779.52</v>
      </c>
      <c r="C77" s="322">
        <v>1783.33</v>
      </c>
      <c r="D77" s="322">
        <v>1839.05</v>
      </c>
      <c r="E77" s="322"/>
      <c r="F77" s="322"/>
      <c r="G77" s="259">
        <v>1801.5</v>
      </c>
    </row>
    <row r="78" spans="1:10" s="379" customFormat="1" x14ac:dyDescent="0.2">
      <c r="A78" s="226" t="s">
        <v>7</v>
      </c>
      <c r="B78" s="323">
        <v>100</v>
      </c>
      <c r="C78" s="324">
        <v>100</v>
      </c>
      <c r="D78" s="325">
        <v>95.24</v>
      </c>
      <c r="E78" s="325"/>
      <c r="F78" s="325"/>
      <c r="G78" s="326">
        <v>96.67</v>
      </c>
    </row>
    <row r="79" spans="1:10" s="379" customFormat="1" x14ac:dyDescent="0.2">
      <c r="A79" s="226" t="s">
        <v>8</v>
      </c>
      <c r="B79" s="263">
        <v>3.7499999999999999E-2</v>
      </c>
      <c r="C79" s="264">
        <v>3.1699999999999999E-2</v>
      </c>
      <c r="D79" s="327">
        <v>4.02E-2</v>
      </c>
      <c r="E79" s="327"/>
      <c r="F79" s="327"/>
      <c r="G79" s="328">
        <v>0.04</v>
      </c>
    </row>
    <row r="80" spans="1:10" s="379" customFormat="1" x14ac:dyDescent="0.2">
      <c r="A80" s="295" t="s">
        <v>1</v>
      </c>
      <c r="B80" s="266">
        <f t="shared" ref="B80:G80" si="16">B77/B76*100-100</f>
        <v>64.770370370370358</v>
      </c>
      <c r="C80" s="267">
        <f t="shared" si="16"/>
        <v>65.123148148148147</v>
      </c>
      <c r="D80" s="267">
        <f t="shared" si="16"/>
        <v>70.282407407407419</v>
      </c>
      <c r="E80" s="267" t="e">
        <f t="shared" si="16"/>
        <v>#DIV/0!</v>
      </c>
      <c r="F80" s="267" t="e">
        <f t="shared" si="16"/>
        <v>#DIV/0!</v>
      </c>
      <c r="G80" s="269">
        <f t="shared" si="16"/>
        <v>66.805555555555571</v>
      </c>
    </row>
    <row r="81" spans="1:10" s="379" customFormat="1" ht="13.5" thickBot="1" x14ac:dyDescent="0.25">
      <c r="A81" s="226" t="s">
        <v>27</v>
      </c>
      <c r="B81" s="270">
        <f>B77-B64</f>
        <v>66.039999999999964</v>
      </c>
      <c r="C81" s="271">
        <f t="shared" ref="C81:G81" si="17">C77-C64</f>
        <v>53.329999999999927</v>
      </c>
      <c r="D81" s="271">
        <f t="shared" si="17"/>
        <v>6.0499999999999545</v>
      </c>
      <c r="E81" s="271">
        <f t="shared" si="17"/>
        <v>0</v>
      </c>
      <c r="F81" s="271">
        <f t="shared" si="17"/>
        <v>0</v>
      </c>
      <c r="G81" s="273">
        <f t="shared" si="17"/>
        <v>43.5</v>
      </c>
    </row>
    <row r="82" spans="1:10" s="379" customFormat="1" x14ac:dyDescent="0.2">
      <c r="A82" s="309" t="s">
        <v>52</v>
      </c>
      <c r="B82" s="274">
        <v>203</v>
      </c>
      <c r="C82" s="275">
        <v>159</v>
      </c>
      <c r="D82" s="275">
        <v>195</v>
      </c>
      <c r="E82" s="275"/>
      <c r="F82" s="329"/>
      <c r="G82" s="330">
        <f>SUM(B82:F82)</f>
        <v>557</v>
      </c>
      <c r="H82" s="379" t="s">
        <v>56</v>
      </c>
      <c r="I82" s="331">
        <f>G69-G82</f>
        <v>0</v>
      </c>
      <c r="J82" s="332">
        <f>I82/G69</f>
        <v>0</v>
      </c>
    </row>
    <row r="83" spans="1:10" s="379" customFormat="1" x14ac:dyDescent="0.2">
      <c r="A83" s="309" t="s">
        <v>28</v>
      </c>
      <c r="B83" s="229">
        <v>61</v>
      </c>
      <c r="C83" s="281">
        <v>61</v>
      </c>
      <c r="D83" s="281">
        <v>61</v>
      </c>
      <c r="E83" s="281"/>
      <c r="F83" s="281"/>
      <c r="G83" s="233"/>
      <c r="H83" s="379" t="s">
        <v>57</v>
      </c>
      <c r="I83" s="379">
        <v>59.94</v>
      </c>
    </row>
    <row r="84" spans="1:10" s="379" customFormat="1" ht="13.5" thickBot="1" x14ac:dyDescent="0.25">
      <c r="A84" s="312" t="s">
        <v>26</v>
      </c>
      <c r="B84" s="336">
        <f>B83-B70</f>
        <v>1</v>
      </c>
      <c r="C84" s="337">
        <f t="shared" ref="C84:F84" si="18">C83-C70</f>
        <v>1</v>
      </c>
      <c r="D84" s="337">
        <f t="shared" si="18"/>
        <v>1</v>
      </c>
      <c r="E84" s="337">
        <f t="shared" si="18"/>
        <v>0</v>
      </c>
      <c r="F84" s="337">
        <f t="shared" si="18"/>
        <v>0</v>
      </c>
      <c r="G84" s="234"/>
      <c r="H84" s="379" t="s">
        <v>26</v>
      </c>
      <c r="I84" s="379">
        <f>I83-I70</f>
        <v>-21.310000000000002</v>
      </c>
    </row>
    <row r="85" spans="1:10" s="394" customFormat="1" x14ac:dyDescent="0.2">
      <c r="A85" s="246"/>
      <c r="B85" s="395"/>
      <c r="C85" s="395"/>
      <c r="D85" s="395"/>
      <c r="E85" s="395"/>
      <c r="F85" s="395"/>
      <c r="G85" s="227"/>
    </row>
    <row r="86" spans="1:10" ht="13.5" thickBot="1" x14ac:dyDescent="0.25"/>
    <row r="87" spans="1:10" s="381" customFormat="1" ht="13.5" thickBot="1" x14ac:dyDescent="0.25">
      <c r="A87" s="285" t="s">
        <v>81</v>
      </c>
      <c r="B87" s="433" t="s">
        <v>53</v>
      </c>
      <c r="C87" s="434"/>
      <c r="D87" s="434"/>
      <c r="E87" s="434"/>
      <c r="F87" s="438"/>
      <c r="G87" s="314" t="s">
        <v>0</v>
      </c>
    </row>
    <row r="88" spans="1:10" s="381" customFormat="1" x14ac:dyDescent="0.2">
      <c r="A88" s="226" t="s">
        <v>2</v>
      </c>
      <c r="B88" s="316">
        <v>1</v>
      </c>
      <c r="C88" s="236">
        <v>2</v>
      </c>
      <c r="D88" s="236">
        <v>3</v>
      </c>
      <c r="E88" s="236">
        <v>4</v>
      </c>
      <c r="F88" s="236">
        <v>5</v>
      </c>
      <c r="G88" s="235"/>
    </row>
    <row r="89" spans="1:10" s="381" customFormat="1" x14ac:dyDescent="0.2">
      <c r="A89" s="292" t="s">
        <v>3</v>
      </c>
      <c r="B89" s="317">
        <v>1250</v>
      </c>
      <c r="C89" s="318">
        <v>1250</v>
      </c>
      <c r="D89" s="319">
        <v>1250</v>
      </c>
      <c r="E89" s="319"/>
      <c r="F89" s="319"/>
      <c r="G89" s="320">
        <v>1250</v>
      </c>
    </row>
    <row r="90" spans="1:10" s="381" customFormat="1" x14ac:dyDescent="0.2">
      <c r="A90" s="295" t="s">
        <v>6</v>
      </c>
      <c r="B90" s="321">
        <v>1860.5</v>
      </c>
      <c r="C90" s="322">
        <v>1875.8823529411766</v>
      </c>
      <c r="D90" s="322">
        <v>1960</v>
      </c>
      <c r="E90" s="322"/>
      <c r="F90" s="322"/>
      <c r="G90" s="259">
        <v>1900</v>
      </c>
    </row>
    <row r="91" spans="1:10" s="381" customFormat="1" x14ac:dyDescent="0.2">
      <c r="A91" s="226" t="s">
        <v>7</v>
      </c>
      <c r="B91" s="323">
        <v>100</v>
      </c>
      <c r="C91" s="324">
        <v>100</v>
      </c>
      <c r="D91" s="325">
        <v>90</v>
      </c>
      <c r="E91" s="325"/>
      <c r="F91" s="325"/>
      <c r="G91" s="326">
        <v>94.736842105263165</v>
      </c>
    </row>
    <row r="92" spans="1:10" s="381" customFormat="1" x14ac:dyDescent="0.2">
      <c r="A92" s="226" t="s">
        <v>8</v>
      </c>
      <c r="B92" s="263">
        <v>3.9660601584066771E-2</v>
      </c>
      <c r="C92" s="264">
        <v>4.2648903337226575E-2</v>
      </c>
      <c r="D92" s="327">
        <v>5.3850101232484737E-2</v>
      </c>
      <c r="E92" s="327"/>
      <c r="F92" s="327"/>
      <c r="G92" s="328">
        <v>5.1868896902285674E-2</v>
      </c>
    </row>
    <row r="93" spans="1:10" s="381" customFormat="1" x14ac:dyDescent="0.2">
      <c r="A93" s="295" t="s">
        <v>1</v>
      </c>
      <c r="B93" s="266">
        <f t="shared" ref="B93:G93" si="19">B90/B89*100-100</f>
        <v>48.84</v>
      </c>
      <c r="C93" s="267">
        <f t="shared" si="19"/>
        <v>50.070588235294139</v>
      </c>
      <c r="D93" s="267">
        <f t="shared" si="19"/>
        <v>56.800000000000011</v>
      </c>
      <c r="E93" s="267" t="e">
        <f t="shared" si="19"/>
        <v>#DIV/0!</v>
      </c>
      <c r="F93" s="267" t="e">
        <f t="shared" si="19"/>
        <v>#DIV/0!</v>
      </c>
      <c r="G93" s="269">
        <f t="shared" si="19"/>
        <v>52</v>
      </c>
    </row>
    <row r="94" spans="1:10" s="381" customFormat="1" ht="13.5" thickBot="1" x14ac:dyDescent="0.25">
      <c r="A94" s="226" t="s">
        <v>27</v>
      </c>
      <c r="B94" s="270">
        <f t="shared" ref="B94:G94" si="20">B90-B77</f>
        <v>80.980000000000018</v>
      </c>
      <c r="C94" s="271">
        <f t="shared" si="20"/>
        <v>92.55235294117665</v>
      </c>
      <c r="D94" s="271">
        <f t="shared" si="20"/>
        <v>120.95000000000005</v>
      </c>
      <c r="E94" s="271">
        <f t="shared" si="20"/>
        <v>0</v>
      </c>
      <c r="F94" s="271">
        <f t="shared" si="20"/>
        <v>0</v>
      </c>
      <c r="G94" s="273">
        <f t="shared" si="20"/>
        <v>98.5</v>
      </c>
    </row>
    <row r="95" spans="1:10" s="381" customFormat="1" x14ac:dyDescent="0.2">
      <c r="A95" s="309" t="s">
        <v>52</v>
      </c>
      <c r="B95" s="274">
        <v>201</v>
      </c>
      <c r="C95" s="275">
        <v>158</v>
      </c>
      <c r="D95" s="275">
        <v>195</v>
      </c>
      <c r="E95" s="275"/>
      <c r="F95" s="329"/>
      <c r="G95" s="330">
        <f>SUM(B95:F95)</f>
        <v>554</v>
      </c>
      <c r="H95" s="381" t="s">
        <v>56</v>
      </c>
      <c r="I95" s="331">
        <f>G82-G95</f>
        <v>3</v>
      </c>
      <c r="J95" s="332">
        <f>I95/G82</f>
        <v>5.3859964093357273E-3</v>
      </c>
    </row>
    <row r="96" spans="1:10" s="381" customFormat="1" x14ac:dyDescent="0.2">
      <c r="A96" s="309" t="s">
        <v>28</v>
      </c>
      <c r="B96" s="229">
        <v>62</v>
      </c>
      <c r="C96" s="281">
        <v>62</v>
      </c>
      <c r="D96" s="281">
        <v>62</v>
      </c>
      <c r="E96" s="281"/>
      <c r="F96" s="281"/>
      <c r="G96" s="233"/>
      <c r="H96" s="381" t="s">
        <v>57</v>
      </c>
      <c r="I96" s="381">
        <v>61.24</v>
      </c>
    </row>
    <row r="97" spans="1:11" s="381" customFormat="1" ht="13.5" thickBot="1" x14ac:dyDescent="0.25">
      <c r="A97" s="312" t="s">
        <v>26</v>
      </c>
      <c r="B97" s="336">
        <f>B96-B83</f>
        <v>1</v>
      </c>
      <c r="C97" s="337">
        <f>C96-C83</f>
        <v>1</v>
      </c>
      <c r="D97" s="337">
        <f>D96-D83</f>
        <v>1</v>
      </c>
      <c r="E97" s="337">
        <f>E96-E83</f>
        <v>0</v>
      </c>
      <c r="F97" s="337">
        <f>F96-F83</f>
        <v>0</v>
      </c>
      <c r="G97" s="234"/>
      <c r="H97" s="381" t="s">
        <v>26</v>
      </c>
      <c r="I97" s="381">
        <f>I96-I83</f>
        <v>1.3000000000000043</v>
      </c>
    </row>
    <row r="98" spans="1:11" s="394" customFormat="1" x14ac:dyDescent="0.2">
      <c r="A98" s="246"/>
      <c r="B98" s="395"/>
      <c r="C98" s="395"/>
      <c r="D98" s="395"/>
      <c r="E98" s="395"/>
      <c r="F98" s="395"/>
      <c r="G98" s="227"/>
    </row>
    <row r="99" spans="1:11" ht="13.5" thickBot="1" x14ac:dyDescent="0.25"/>
    <row r="100" spans="1:11" ht="13.5" thickBot="1" x14ac:dyDescent="0.25">
      <c r="A100" s="285" t="s">
        <v>82</v>
      </c>
      <c r="B100" s="433" t="s">
        <v>53</v>
      </c>
      <c r="C100" s="434"/>
      <c r="D100" s="434"/>
      <c r="E100" s="434"/>
      <c r="F100" s="438"/>
      <c r="G100" s="314" t="s">
        <v>0</v>
      </c>
      <c r="H100" s="382"/>
      <c r="I100" s="382"/>
      <c r="J100" s="382"/>
    </row>
    <row r="101" spans="1:11" x14ac:dyDescent="0.2">
      <c r="A101" s="226" t="s">
        <v>2</v>
      </c>
      <c r="B101" s="316">
        <v>1</v>
      </c>
      <c r="C101" s="236">
        <v>2</v>
      </c>
      <c r="D101" s="236">
        <v>3</v>
      </c>
      <c r="E101" s="236">
        <v>4</v>
      </c>
      <c r="F101" s="236">
        <v>5</v>
      </c>
      <c r="G101" s="235"/>
      <c r="H101" s="382"/>
      <c r="I101" s="382"/>
      <c r="J101" s="382"/>
    </row>
    <row r="102" spans="1:11" x14ac:dyDescent="0.2">
      <c r="A102" s="292" t="s">
        <v>3</v>
      </c>
      <c r="B102" s="317">
        <v>1400</v>
      </c>
      <c r="C102" s="318">
        <v>1400</v>
      </c>
      <c r="D102" s="319">
        <v>1400</v>
      </c>
      <c r="E102" s="319"/>
      <c r="F102" s="319"/>
      <c r="G102" s="320">
        <v>1400</v>
      </c>
      <c r="H102" s="382"/>
      <c r="I102" s="382"/>
      <c r="J102" s="382"/>
    </row>
    <row r="103" spans="1:11" x14ac:dyDescent="0.2">
      <c r="A103" s="295" t="s">
        <v>6</v>
      </c>
      <c r="B103" s="321">
        <v>1867.7272727272727</v>
      </c>
      <c r="C103" s="322">
        <v>1951.1764705882354</v>
      </c>
      <c r="D103" s="322">
        <v>2056.6666666666665</v>
      </c>
      <c r="E103" s="322"/>
      <c r="F103" s="322"/>
      <c r="G103" s="259">
        <v>1957.5</v>
      </c>
      <c r="H103" s="382"/>
      <c r="I103" s="382"/>
      <c r="J103" s="382"/>
    </row>
    <row r="104" spans="1:11" x14ac:dyDescent="0.2">
      <c r="A104" s="226" t="s">
        <v>7</v>
      </c>
      <c r="B104" s="323">
        <v>100</v>
      </c>
      <c r="C104" s="324">
        <v>100</v>
      </c>
      <c r="D104" s="325">
        <v>100</v>
      </c>
      <c r="E104" s="325"/>
      <c r="F104" s="325"/>
      <c r="G104" s="326">
        <v>93.333333333333329</v>
      </c>
      <c r="H104" s="382"/>
      <c r="I104" s="382"/>
      <c r="J104" s="382"/>
    </row>
    <row r="105" spans="1:11" x14ac:dyDescent="0.2">
      <c r="A105" s="226" t="s">
        <v>8</v>
      </c>
      <c r="B105" s="263">
        <v>2.1594044124489523E-2</v>
      </c>
      <c r="C105" s="264">
        <v>1.6003870292418086E-2</v>
      </c>
      <c r="D105" s="327">
        <v>4.0132449936863379E-2</v>
      </c>
      <c r="E105" s="327"/>
      <c r="F105" s="327"/>
      <c r="G105" s="328">
        <v>5.0223678658572822E-2</v>
      </c>
      <c r="H105" s="382"/>
      <c r="I105" s="382"/>
      <c r="J105" s="382"/>
    </row>
    <row r="106" spans="1:11" x14ac:dyDescent="0.2">
      <c r="A106" s="295" t="s">
        <v>1</v>
      </c>
      <c r="B106" s="266">
        <f t="shared" ref="B106:G106" si="21">B103/B102*100-100</f>
        <v>33.409090909090935</v>
      </c>
      <c r="C106" s="267">
        <f t="shared" si="21"/>
        <v>39.369747899159677</v>
      </c>
      <c r="D106" s="267">
        <f t="shared" si="21"/>
        <v>46.904761904761898</v>
      </c>
      <c r="E106" s="267" t="e">
        <f t="shared" si="21"/>
        <v>#DIV/0!</v>
      </c>
      <c r="F106" s="267" t="e">
        <f t="shared" si="21"/>
        <v>#DIV/0!</v>
      </c>
      <c r="G106" s="269">
        <f t="shared" si="21"/>
        <v>39.821428571428555</v>
      </c>
      <c r="H106" s="382"/>
      <c r="I106" s="382"/>
      <c r="J106" s="382"/>
    </row>
    <row r="107" spans="1:11" ht="13.5" thickBot="1" x14ac:dyDescent="0.25">
      <c r="A107" s="226" t="s">
        <v>27</v>
      </c>
      <c r="B107" s="270">
        <f t="shared" ref="B107:G107" si="22">B103-B90</f>
        <v>7.2272727272727479</v>
      </c>
      <c r="C107" s="271">
        <f t="shared" si="22"/>
        <v>75.294117647058783</v>
      </c>
      <c r="D107" s="271">
        <f t="shared" si="22"/>
        <v>96.666666666666515</v>
      </c>
      <c r="E107" s="271">
        <f t="shared" si="22"/>
        <v>0</v>
      </c>
      <c r="F107" s="271">
        <f t="shared" si="22"/>
        <v>0</v>
      </c>
      <c r="G107" s="273">
        <f t="shared" si="22"/>
        <v>57.5</v>
      </c>
      <c r="H107" s="382"/>
      <c r="I107" s="382"/>
      <c r="J107" s="382"/>
    </row>
    <row r="108" spans="1:11" x14ac:dyDescent="0.2">
      <c r="A108" s="309" t="s">
        <v>52</v>
      </c>
      <c r="B108" s="274">
        <v>115</v>
      </c>
      <c r="C108" s="275">
        <v>179</v>
      </c>
      <c r="D108" s="275">
        <v>196</v>
      </c>
      <c r="E108" s="275"/>
      <c r="F108" s="329"/>
      <c r="G108" s="330">
        <f>SUM(B108:F108)</f>
        <v>490</v>
      </c>
      <c r="H108" s="382" t="s">
        <v>56</v>
      </c>
      <c r="I108" s="331">
        <f>G95-G108</f>
        <v>64</v>
      </c>
      <c r="J108" s="332">
        <f>I108/G95</f>
        <v>0.11552346570397112</v>
      </c>
      <c r="K108" s="353" t="s">
        <v>84</v>
      </c>
    </row>
    <row r="109" spans="1:11" x14ac:dyDescent="0.2">
      <c r="A109" s="309" t="s">
        <v>28</v>
      </c>
      <c r="B109" s="229">
        <v>63</v>
      </c>
      <c r="C109" s="281">
        <v>63</v>
      </c>
      <c r="D109" s="281">
        <v>63</v>
      </c>
      <c r="E109" s="281"/>
      <c r="F109" s="281"/>
      <c r="G109" s="233"/>
      <c r="H109" s="382" t="s">
        <v>57</v>
      </c>
      <c r="I109" s="382">
        <v>61.96</v>
      </c>
      <c r="J109" s="382"/>
    </row>
    <row r="110" spans="1:11" ht="13.5" thickBot="1" x14ac:dyDescent="0.25">
      <c r="A110" s="312" t="s">
        <v>26</v>
      </c>
      <c r="B110" s="336">
        <f>B109-B96</f>
        <v>1</v>
      </c>
      <c r="C110" s="337">
        <f>C109-C96</f>
        <v>1</v>
      </c>
      <c r="D110" s="337">
        <f>D109-D96</f>
        <v>1</v>
      </c>
      <c r="E110" s="337">
        <f>E109-E96</f>
        <v>0</v>
      </c>
      <c r="F110" s="337">
        <f>F109-F96</f>
        <v>0</v>
      </c>
      <c r="G110" s="234"/>
      <c r="H110" s="382" t="s">
        <v>26</v>
      </c>
      <c r="I110" s="382">
        <f>I109-I96</f>
        <v>0.71999999999999886</v>
      </c>
      <c r="J110" s="382"/>
    </row>
    <row r="112" spans="1:11" ht="13.5" thickBot="1" x14ac:dyDescent="0.25"/>
    <row r="113" spans="1:10" ht="13.5" thickBot="1" x14ac:dyDescent="0.25">
      <c r="A113" s="285" t="s">
        <v>85</v>
      </c>
      <c r="B113" s="433" t="s">
        <v>53</v>
      </c>
      <c r="C113" s="434"/>
      <c r="D113" s="434"/>
      <c r="E113" s="434"/>
      <c r="F113" s="438"/>
      <c r="G113" s="314" t="s">
        <v>0</v>
      </c>
      <c r="H113" s="394"/>
      <c r="I113" s="394"/>
      <c r="J113" s="394"/>
    </row>
    <row r="114" spans="1:10" x14ac:dyDescent="0.2">
      <c r="A114" s="226" t="s">
        <v>2</v>
      </c>
      <c r="B114" s="316">
        <v>1</v>
      </c>
      <c r="C114" s="236">
        <v>2</v>
      </c>
      <c r="D114" s="236">
        <v>3</v>
      </c>
      <c r="E114" s="236">
        <v>4</v>
      </c>
      <c r="F114" s="236">
        <v>5</v>
      </c>
      <c r="G114" s="235"/>
      <c r="H114" s="394"/>
      <c r="I114" s="394"/>
      <c r="J114" s="394"/>
    </row>
    <row r="115" spans="1:10" x14ac:dyDescent="0.2">
      <c r="A115" s="292" t="s">
        <v>3</v>
      </c>
      <c r="B115" s="317">
        <v>1540</v>
      </c>
      <c r="C115" s="318">
        <v>1540</v>
      </c>
      <c r="D115" s="319">
        <v>1540</v>
      </c>
      <c r="E115" s="319">
        <v>1540</v>
      </c>
      <c r="F115" s="319">
        <v>1540</v>
      </c>
      <c r="G115" s="320">
        <v>1540</v>
      </c>
      <c r="H115" s="394"/>
      <c r="I115" s="394"/>
      <c r="J115" s="394"/>
    </row>
    <row r="116" spans="1:10" x14ac:dyDescent="0.2">
      <c r="A116" s="295" t="s">
        <v>6</v>
      </c>
      <c r="B116" s="321">
        <v>1954.6153846153845</v>
      </c>
      <c r="C116" s="322">
        <v>2055.5555555555557</v>
      </c>
      <c r="D116" s="322">
        <v>2184.2857142857142</v>
      </c>
      <c r="E116" s="322"/>
      <c r="F116" s="322"/>
      <c r="G116" s="259">
        <v>2082.3076923076924</v>
      </c>
      <c r="H116" s="394"/>
      <c r="I116" s="394"/>
      <c r="J116" s="394"/>
    </row>
    <row r="117" spans="1:10" x14ac:dyDescent="0.2">
      <c r="A117" s="226" t="s">
        <v>7</v>
      </c>
      <c r="B117" s="323">
        <v>100</v>
      </c>
      <c r="C117" s="324">
        <v>100</v>
      </c>
      <c r="D117" s="325">
        <v>100</v>
      </c>
      <c r="E117" s="325"/>
      <c r="F117" s="325"/>
      <c r="G117" s="326">
        <v>92.307692307692307</v>
      </c>
      <c r="H117" s="394"/>
      <c r="I117" s="394"/>
      <c r="J117" s="394"/>
    </row>
    <row r="118" spans="1:10" x14ac:dyDescent="0.2">
      <c r="A118" s="226" t="s">
        <v>8</v>
      </c>
      <c r="B118" s="263">
        <v>4.1155187602995975E-2</v>
      </c>
      <c r="C118" s="264">
        <v>2.1587811402937071E-2</v>
      </c>
      <c r="D118" s="327">
        <v>3.8887291771364331E-2</v>
      </c>
      <c r="E118" s="327"/>
      <c r="F118" s="327"/>
      <c r="G118" s="328">
        <v>5.6286049081775077E-2</v>
      </c>
      <c r="H118" s="394"/>
      <c r="I118" s="394"/>
      <c r="J118" s="394"/>
    </row>
    <row r="119" spans="1:10" x14ac:dyDescent="0.2">
      <c r="A119" s="295" t="s">
        <v>1</v>
      </c>
      <c r="B119" s="266">
        <f t="shared" ref="B119:G119" si="23">B116/B115*100-100</f>
        <v>26.92307692307692</v>
      </c>
      <c r="C119" s="267">
        <f t="shared" si="23"/>
        <v>33.477633477633475</v>
      </c>
      <c r="D119" s="267">
        <f t="shared" si="23"/>
        <v>41.836734693877531</v>
      </c>
      <c r="E119" s="267">
        <f t="shared" si="23"/>
        <v>-100</v>
      </c>
      <c r="F119" s="267">
        <f t="shared" si="23"/>
        <v>-100</v>
      </c>
      <c r="G119" s="269">
        <f t="shared" si="23"/>
        <v>35.214785214785223</v>
      </c>
      <c r="H119" s="394"/>
      <c r="I119" s="394"/>
      <c r="J119" s="394"/>
    </row>
    <row r="120" spans="1:10" ht="13.5" thickBot="1" x14ac:dyDescent="0.25">
      <c r="A120" s="226" t="s">
        <v>27</v>
      </c>
      <c r="B120" s="270">
        <f t="shared" ref="B120:G120" si="24">B116-B103</f>
        <v>86.88811188811178</v>
      </c>
      <c r="C120" s="271">
        <f t="shared" si="24"/>
        <v>104.3790849673203</v>
      </c>
      <c r="D120" s="271">
        <f t="shared" si="24"/>
        <v>127.61904761904771</v>
      </c>
      <c r="E120" s="271">
        <f t="shared" si="24"/>
        <v>0</v>
      </c>
      <c r="F120" s="271">
        <f t="shared" si="24"/>
        <v>0</v>
      </c>
      <c r="G120" s="273">
        <f t="shared" si="24"/>
        <v>124.80769230769238</v>
      </c>
      <c r="H120" s="394"/>
      <c r="I120" s="394"/>
      <c r="J120" s="394"/>
    </row>
    <row r="121" spans="1:10" x14ac:dyDescent="0.2">
      <c r="A121" s="309" t="s">
        <v>52</v>
      </c>
      <c r="B121" s="274">
        <v>115</v>
      </c>
      <c r="C121" s="275">
        <v>179</v>
      </c>
      <c r="D121" s="275">
        <v>196</v>
      </c>
      <c r="E121" s="275"/>
      <c r="F121" s="329"/>
      <c r="G121" s="330">
        <f>SUM(B121:F121)</f>
        <v>490</v>
      </c>
      <c r="H121" s="394" t="s">
        <v>56</v>
      </c>
      <c r="I121" s="331">
        <f>G108-G121</f>
        <v>0</v>
      </c>
      <c r="J121" s="332">
        <f>I121/G108</f>
        <v>0</v>
      </c>
    </row>
    <row r="122" spans="1:10" x14ac:dyDescent="0.2">
      <c r="A122" s="309" t="s">
        <v>28</v>
      </c>
      <c r="B122" s="229">
        <v>64.5</v>
      </c>
      <c r="C122" s="281">
        <v>64.5</v>
      </c>
      <c r="D122" s="281">
        <v>64.5</v>
      </c>
      <c r="E122" s="281"/>
      <c r="F122" s="281"/>
      <c r="G122" s="233"/>
      <c r="H122" s="394" t="s">
        <v>57</v>
      </c>
      <c r="I122" s="394">
        <v>62.94</v>
      </c>
      <c r="J122" s="394"/>
    </row>
    <row r="123" spans="1:10" ht="13.5" thickBot="1" x14ac:dyDescent="0.25">
      <c r="A123" s="312" t="s">
        <v>26</v>
      </c>
      <c r="B123" s="336">
        <f>B122-B109</f>
        <v>1.5</v>
      </c>
      <c r="C123" s="337">
        <f>C122-C109</f>
        <v>1.5</v>
      </c>
      <c r="D123" s="337">
        <f>D122-D109</f>
        <v>1.5</v>
      </c>
      <c r="E123" s="337">
        <f>E122-E109</f>
        <v>0</v>
      </c>
      <c r="F123" s="337">
        <f>F122-F109</f>
        <v>0</v>
      </c>
      <c r="G123" s="234"/>
      <c r="H123" s="394" t="s">
        <v>26</v>
      </c>
      <c r="I123" s="394">
        <f>I122-I109</f>
        <v>0.97999999999999687</v>
      </c>
      <c r="J123" s="394"/>
    </row>
    <row r="125" spans="1:10" ht="13.5" thickBot="1" x14ac:dyDescent="0.25"/>
    <row r="126" spans="1:10" s="411" customFormat="1" ht="13.5" thickBot="1" x14ac:dyDescent="0.25">
      <c r="A126" s="285" t="s">
        <v>86</v>
      </c>
      <c r="B126" s="433" t="s">
        <v>53</v>
      </c>
      <c r="C126" s="434"/>
      <c r="D126" s="434"/>
      <c r="E126" s="434"/>
      <c r="F126" s="438"/>
      <c r="G126" s="314" t="s">
        <v>0</v>
      </c>
    </row>
    <row r="127" spans="1:10" s="411" customFormat="1" x14ac:dyDescent="0.2">
      <c r="A127" s="226" t="s">
        <v>2</v>
      </c>
      <c r="B127" s="316">
        <v>1</v>
      </c>
      <c r="C127" s="236">
        <v>2</v>
      </c>
      <c r="D127" s="236">
        <v>3</v>
      </c>
      <c r="E127" s="236">
        <v>4</v>
      </c>
      <c r="F127" s="236">
        <v>5</v>
      </c>
      <c r="G127" s="235"/>
    </row>
    <row r="128" spans="1:10" s="411" customFormat="1" x14ac:dyDescent="0.2">
      <c r="A128" s="292" t="s">
        <v>3</v>
      </c>
      <c r="B128" s="317">
        <v>1670</v>
      </c>
      <c r="C128" s="318">
        <v>1670</v>
      </c>
      <c r="D128" s="319">
        <v>1670</v>
      </c>
      <c r="E128" s="319">
        <v>1670</v>
      </c>
      <c r="F128" s="319">
        <v>1670</v>
      </c>
      <c r="G128" s="320">
        <v>1670</v>
      </c>
    </row>
    <row r="129" spans="1:10" s="411" customFormat="1" x14ac:dyDescent="0.2">
      <c r="A129" s="295" t="s">
        <v>6</v>
      </c>
      <c r="B129" s="321">
        <v>2045.3846153846155</v>
      </c>
      <c r="C129" s="322">
        <v>2111.818181818182</v>
      </c>
      <c r="D129" s="322">
        <v>2143.75</v>
      </c>
      <c r="E129" s="322"/>
      <c r="F129" s="322"/>
      <c r="G129" s="259">
        <v>2121.4285714285716</v>
      </c>
    </row>
    <row r="130" spans="1:10" s="411" customFormat="1" x14ac:dyDescent="0.2">
      <c r="A130" s="226" t="s">
        <v>7</v>
      </c>
      <c r="B130" s="323">
        <v>100</v>
      </c>
      <c r="C130" s="324">
        <v>100</v>
      </c>
      <c r="D130" s="325">
        <v>91.666666666666671</v>
      </c>
      <c r="E130" s="325"/>
      <c r="F130" s="325"/>
      <c r="G130" s="326">
        <v>100</v>
      </c>
    </row>
    <row r="131" spans="1:10" s="411" customFormat="1" x14ac:dyDescent="0.2">
      <c r="A131" s="226" t="s">
        <v>8</v>
      </c>
      <c r="B131" s="263">
        <v>3.8763741938248518E-2</v>
      </c>
      <c r="C131" s="264">
        <v>2.8648614949589556E-2</v>
      </c>
      <c r="D131" s="327">
        <v>5.0002054090580589E-2</v>
      </c>
      <c r="E131" s="327"/>
      <c r="F131" s="327"/>
      <c r="G131" s="328">
        <v>3.8834556182785827E-2</v>
      </c>
    </row>
    <row r="132" spans="1:10" s="411" customFormat="1" x14ac:dyDescent="0.2">
      <c r="A132" s="295" t="s">
        <v>1</v>
      </c>
      <c r="B132" s="266">
        <f t="shared" ref="B132:G132" si="25">B129/B128*100-100</f>
        <v>22.478120681713506</v>
      </c>
      <c r="C132" s="267">
        <f t="shared" si="25"/>
        <v>26.456178551986937</v>
      </c>
      <c r="D132" s="267">
        <f t="shared" si="25"/>
        <v>28.368263473053901</v>
      </c>
      <c r="E132" s="267">
        <f t="shared" si="25"/>
        <v>-100</v>
      </c>
      <c r="F132" s="267">
        <f t="shared" si="25"/>
        <v>-100</v>
      </c>
      <c r="G132" s="269">
        <f t="shared" si="25"/>
        <v>27.0316509837468</v>
      </c>
    </row>
    <row r="133" spans="1:10" s="411" customFormat="1" ht="13.5" thickBot="1" x14ac:dyDescent="0.25">
      <c r="A133" s="226" t="s">
        <v>27</v>
      </c>
      <c r="B133" s="270">
        <f t="shared" ref="B133:G133" si="26">B129-B116</f>
        <v>90.769230769230944</v>
      </c>
      <c r="C133" s="271">
        <f t="shared" si="26"/>
        <v>56.262626262626327</v>
      </c>
      <c r="D133" s="412">
        <f t="shared" si="26"/>
        <v>-40.535714285714221</v>
      </c>
      <c r="E133" s="271">
        <f t="shared" si="26"/>
        <v>0</v>
      </c>
      <c r="F133" s="271">
        <f t="shared" si="26"/>
        <v>0</v>
      </c>
      <c r="G133" s="273">
        <f t="shared" si="26"/>
        <v>39.120879120879181</v>
      </c>
    </row>
    <row r="134" spans="1:10" s="411" customFormat="1" x14ac:dyDescent="0.2">
      <c r="A134" s="309" t="s">
        <v>52</v>
      </c>
      <c r="B134" s="274">
        <v>115</v>
      </c>
      <c r="C134" s="275">
        <v>179</v>
      </c>
      <c r="D134" s="275">
        <v>196</v>
      </c>
      <c r="E134" s="275"/>
      <c r="F134" s="329"/>
      <c r="G134" s="330">
        <f>SUM(B134:F134)</f>
        <v>490</v>
      </c>
      <c r="H134" s="411" t="s">
        <v>56</v>
      </c>
      <c r="I134" s="331">
        <f>G121-G134</f>
        <v>0</v>
      </c>
      <c r="J134" s="332">
        <f>I134/G121</f>
        <v>0</v>
      </c>
    </row>
    <row r="135" spans="1:10" s="411" customFormat="1" x14ac:dyDescent="0.2">
      <c r="A135" s="309" t="s">
        <v>28</v>
      </c>
      <c r="B135" s="229">
        <v>66.5</v>
      </c>
      <c r="C135" s="281">
        <v>66.5</v>
      </c>
      <c r="D135" s="281">
        <v>66.5</v>
      </c>
      <c r="E135" s="281"/>
      <c r="F135" s="281"/>
      <c r="G135" s="233"/>
      <c r="H135" s="411" t="s">
        <v>57</v>
      </c>
      <c r="I135" s="411">
        <v>64.430000000000007</v>
      </c>
    </row>
    <row r="136" spans="1:10" s="411" customFormat="1" ht="13.5" thickBot="1" x14ac:dyDescent="0.25">
      <c r="A136" s="312" t="s">
        <v>26</v>
      </c>
      <c r="B136" s="336">
        <f>B135-B122</f>
        <v>2</v>
      </c>
      <c r="C136" s="337">
        <f>C135-C122</f>
        <v>2</v>
      </c>
      <c r="D136" s="337">
        <f>D135-D122</f>
        <v>2</v>
      </c>
      <c r="E136" s="337">
        <f>E135-E122</f>
        <v>0</v>
      </c>
      <c r="F136" s="337">
        <f>F135-F122</f>
        <v>0</v>
      </c>
      <c r="G136" s="234"/>
      <c r="H136" s="411" t="s">
        <v>26</v>
      </c>
      <c r="I136" s="411">
        <f>I135-I122</f>
        <v>1.4900000000000091</v>
      </c>
    </row>
    <row r="137" spans="1:10" x14ac:dyDescent="0.2">
      <c r="D137" s="280" t="s">
        <v>79</v>
      </c>
    </row>
    <row r="138" spans="1:10" ht="13.5" thickBot="1" x14ac:dyDescent="0.25"/>
    <row r="139" spans="1:10" s="413" customFormat="1" ht="13.5" thickBot="1" x14ac:dyDescent="0.25">
      <c r="A139" s="285" t="s">
        <v>88</v>
      </c>
      <c r="B139" s="433" t="s">
        <v>53</v>
      </c>
      <c r="C139" s="434"/>
      <c r="D139" s="434"/>
      <c r="E139" s="434"/>
      <c r="F139" s="438"/>
      <c r="G139" s="314" t="s">
        <v>0</v>
      </c>
    </row>
    <row r="140" spans="1:10" s="413" customFormat="1" x14ac:dyDescent="0.2">
      <c r="A140" s="226" t="s">
        <v>2</v>
      </c>
      <c r="B140" s="316">
        <v>1</v>
      </c>
      <c r="C140" s="236">
        <v>2</v>
      </c>
      <c r="D140" s="236">
        <v>3</v>
      </c>
      <c r="E140" s="236">
        <v>4</v>
      </c>
      <c r="F140" s="236">
        <v>5</v>
      </c>
      <c r="G140" s="235"/>
    </row>
    <row r="141" spans="1:10" s="413" customFormat="1" x14ac:dyDescent="0.2">
      <c r="A141" s="292" t="s">
        <v>3</v>
      </c>
      <c r="B141" s="317">
        <v>1800</v>
      </c>
      <c r="C141" s="318">
        <v>1800</v>
      </c>
      <c r="D141" s="319">
        <v>1800</v>
      </c>
      <c r="E141" s="319">
        <v>1800</v>
      </c>
      <c r="F141" s="319">
        <v>1800</v>
      </c>
      <c r="G141" s="320">
        <v>1800</v>
      </c>
    </row>
    <row r="142" spans="1:10" s="413" customFormat="1" x14ac:dyDescent="0.2">
      <c r="A142" s="295" t="s">
        <v>6</v>
      </c>
      <c r="B142" s="321">
        <v>2118.181818181818</v>
      </c>
      <c r="C142" s="322">
        <v>2174.7368421052633</v>
      </c>
      <c r="D142" s="322">
        <v>2250.9523809523807</v>
      </c>
      <c r="E142" s="322"/>
      <c r="F142" s="322"/>
      <c r="G142" s="259">
        <v>2193.9215686274511</v>
      </c>
    </row>
    <row r="143" spans="1:10" s="413" customFormat="1" x14ac:dyDescent="0.2">
      <c r="A143" s="226" t="s">
        <v>7</v>
      </c>
      <c r="B143" s="323">
        <v>100</v>
      </c>
      <c r="C143" s="324">
        <v>100</v>
      </c>
      <c r="D143" s="325">
        <v>100</v>
      </c>
      <c r="E143" s="325"/>
      <c r="F143" s="325"/>
      <c r="G143" s="326">
        <v>100</v>
      </c>
    </row>
    <row r="144" spans="1:10" s="413" customFormat="1" x14ac:dyDescent="0.2">
      <c r="A144" s="226" t="s">
        <v>8</v>
      </c>
      <c r="B144" s="263">
        <v>3.6669543971318948E-2</v>
      </c>
      <c r="C144" s="264">
        <v>3.5062744451939576E-2</v>
      </c>
      <c r="D144" s="327">
        <v>4.2982805880640032E-2</v>
      </c>
      <c r="E144" s="327"/>
      <c r="F144" s="327"/>
      <c r="G144" s="328">
        <v>4.566154585339284E-2</v>
      </c>
    </row>
    <row r="145" spans="1:11" s="413" customFormat="1" x14ac:dyDescent="0.2">
      <c r="A145" s="295" t="s">
        <v>1</v>
      </c>
      <c r="B145" s="266">
        <f t="shared" ref="B145:G145" si="27">B142/B141*100-100</f>
        <v>17.676767676767668</v>
      </c>
      <c r="C145" s="267">
        <f t="shared" si="27"/>
        <v>20.818713450292407</v>
      </c>
      <c r="D145" s="267">
        <f t="shared" si="27"/>
        <v>25.052910052910036</v>
      </c>
      <c r="E145" s="267">
        <f t="shared" si="27"/>
        <v>-100</v>
      </c>
      <c r="F145" s="267">
        <f t="shared" si="27"/>
        <v>-100</v>
      </c>
      <c r="G145" s="269">
        <f t="shared" si="27"/>
        <v>21.884531590413943</v>
      </c>
    </row>
    <row r="146" spans="1:11" s="413" customFormat="1" ht="13.5" thickBot="1" x14ac:dyDescent="0.25">
      <c r="A146" s="226" t="s">
        <v>27</v>
      </c>
      <c r="B146" s="270">
        <f t="shared" ref="B146:G146" si="28">B142-B129</f>
        <v>72.797202797202544</v>
      </c>
      <c r="C146" s="271">
        <f t="shared" si="28"/>
        <v>62.918660287081366</v>
      </c>
      <c r="D146" s="271">
        <f t="shared" si="28"/>
        <v>107.20238095238074</v>
      </c>
      <c r="E146" s="271">
        <f t="shared" si="28"/>
        <v>0</v>
      </c>
      <c r="F146" s="271">
        <f t="shared" si="28"/>
        <v>0</v>
      </c>
      <c r="G146" s="273">
        <f t="shared" si="28"/>
        <v>72.492997198879493</v>
      </c>
    </row>
    <row r="147" spans="1:11" s="413" customFormat="1" x14ac:dyDescent="0.2">
      <c r="A147" s="309" t="s">
        <v>52</v>
      </c>
      <c r="B147" s="274">
        <v>115</v>
      </c>
      <c r="C147" s="275">
        <v>179</v>
      </c>
      <c r="D147" s="275">
        <v>195</v>
      </c>
      <c r="E147" s="275"/>
      <c r="F147" s="329"/>
      <c r="G147" s="330">
        <f>SUM(B147:F147)</f>
        <v>489</v>
      </c>
      <c r="H147" s="413" t="s">
        <v>56</v>
      </c>
      <c r="I147" s="331">
        <f>G134-G147</f>
        <v>1</v>
      </c>
      <c r="J147" s="332">
        <f>I147/G134</f>
        <v>2.0408163265306124E-3</v>
      </c>
    </row>
    <row r="148" spans="1:11" s="413" customFormat="1" x14ac:dyDescent="0.2">
      <c r="A148" s="309" t="s">
        <v>28</v>
      </c>
      <c r="B148" s="229">
        <f>B135+2</f>
        <v>68.5</v>
      </c>
      <c r="C148" s="281">
        <f t="shared" ref="C148:D148" si="29">C135+2</f>
        <v>68.5</v>
      </c>
      <c r="D148" s="281">
        <f t="shared" si="29"/>
        <v>68.5</v>
      </c>
      <c r="E148" s="281"/>
      <c r="F148" s="281"/>
      <c r="G148" s="233"/>
      <c r="H148" s="413" t="s">
        <v>57</v>
      </c>
      <c r="I148" s="413">
        <v>66.58</v>
      </c>
    </row>
    <row r="149" spans="1:11" s="413" customFormat="1" ht="13.5" thickBot="1" x14ac:dyDescent="0.25">
      <c r="A149" s="312" t="s">
        <v>26</v>
      </c>
      <c r="B149" s="336">
        <f>B148-B135</f>
        <v>2</v>
      </c>
      <c r="C149" s="337">
        <f>C148-C135</f>
        <v>2</v>
      </c>
      <c r="D149" s="337">
        <f>D148-D135</f>
        <v>2</v>
      </c>
      <c r="E149" s="337">
        <f>E148-E135</f>
        <v>0</v>
      </c>
      <c r="F149" s="337">
        <f>F148-F135</f>
        <v>0</v>
      </c>
      <c r="G149" s="234"/>
      <c r="H149" s="413" t="s">
        <v>26</v>
      </c>
      <c r="I149" s="413">
        <f>I148-I135</f>
        <v>2.1499999999999915</v>
      </c>
    </row>
    <row r="151" spans="1:11" ht="13.5" thickBot="1" x14ac:dyDescent="0.25"/>
    <row r="152" spans="1:11" s="419" customFormat="1" ht="13.5" thickBot="1" x14ac:dyDescent="0.25">
      <c r="A152" s="285" t="s">
        <v>91</v>
      </c>
      <c r="B152" s="433" t="s">
        <v>53</v>
      </c>
      <c r="C152" s="434"/>
      <c r="D152" s="434"/>
      <c r="E152" s="434"/>
      <c r="F152" s="438"/>
      <c r="G152" s="314" t="s">
        <v>0</v>
      </c>
    </row>
    <row r="153" spans="1:11" s="419" customFormat="1" x14ac:dyDescent="0.2">
      <c r="A153" s="226" t="s">
        <v>2</v>
      </c>
      <c r="B153" s="316">
        <v>1</v>
      </c>
      <c r="C153" s="236">
        <v>2</v>
      </c>
      <c r="D153" s="236">
        <v>3</v>
      </c>
      <c r="E153" s="236">
        <v>4</v>
      </c>
      <c r="F153" s="236">
        <v>5</v>
      </c>
      <c r="G153" s="235"/>
    </row>
    <row r="154" spans="1:11" s="419" customFormat="1" x14ac:dyDescent="0.2">
      <c r="A154" s="292" t="s">
        <v>3</v>
      </c>
      <c r="B154" s="317">
        <v>1920</v>
      </c>
      <c r="C154" s="318">
        <v>1920</v>
      </c>
      <c r="D154" s="319">
        <v>1920</v>
      </c>
      <c r="E154" s="319"/>
      <c r="F154" s="319"/>
      <c r="G154" s="320">
        <v>1920</v>
      </c>
    </row>
    <row r="155" spans="1:11" s="419" customFormat="1" x14ac:dyDescent="0.2">
      <c r="A155" s="295" t="s">
        <v>6</v>
      </c>
      <c r="B155" s="321">
        <v>2118</v>
      </c>
      <c r="C155" s="322">
        <v>2285</v>
      </c>
      <c r="D155" s="322">
        <v>2445.33</v>
      </c>
      <c r="E155" s="322"/>
      <c r="F155" s="322"/>
      <c r="G155" s="259">
        <v>2302.09</v>
      </c>
    </row>
    <row r="156" spans="1:11" s="419" customFormat="1" x14ac:dyDescent="0.2">
      <c r="A156" s="226" t="s">
        <v>7</v>
      </c>
      <c r="B156" s="323">
        <v>90</v>
      </c>
      <c r="C156" s="324">
        <v>100</v>
      </c>
      <c r="D156" s="325">
        <v>100</v>
      </c>
      <c r="E156" s="325"/>
      <c r="F156" s="325"/>
      <c r="G156" s="326">
        <v>90.7</v>
      </c>
    </row>
    <row r="157" spans="1:11" s="419" customFormat="1" x14ac:dyDescent="0.2">
      <c r="A157" s="226" t="s">
        <v>8</v>
      </c>
      <c r="B157" s="263">
        <v>4.3499999999999997E-2</v>
      </c>
      <c r="C157" s="264">
        <v>3.4099999999999998E-2</v>
      </c>
      <c r="D157" s="327">
        <v>3.9300000000000002E-2</v>
      </c>
      <c r="E157" s="327"/>
      <c r="F157" s="327"/>
      <c r="G157" s="328">
        <v>6.5699999999999995E-2</v>
      </c>
    </row>
    <row r="158" spans="1:11" s="419" customFormat="1" x14ac:dyDescent="0.2">
      <c r="A158" s="295" t="s">
        <v>1</v>
      </c>
      <c r="B158" s="266">
        <f t="shared" ref="B158:G158" si="30">B155/B154*100-100</f>
        <v>10.312499999999986</v>
      </c>
      <c r="C158" s="267">
        <f t="shared" si="30"/>
        <v>19.010416666666671</v>
      </c>
      <c r="D158" s="267">
        <f t="shared" si="30"/>
        <v>27.360937499999991</v>
      </c>
      <c r="E158" s="267" t="e">
        <f t="shared" si="30"/>
        <v>#DIV/0!</v>
      </c>
      <c r="F158" s="267" t="e">
        <f t="shared" si="30"/>
        <v>#DIV/0!</v>
      </c>
      <c r="G158" s="269">
        <f t="shared" si="30"/>
        <v>19.900520833333331</v>
      </c>
    </row>
    <row r="159" spans="1:11" s="419" customFormat="1" ht="13.5" thickBot="1" x14ac:dyDescent="0.25">
      <c r="A159" s="226" t="s">
        <v>27</v>
      </c>
      <c r="B159" s="270">
        <f t="shared" ref="B159:G159" si="31">B155-B142</f>
        <v>-0.18181818181801646</v>
      </c>
      <c r="C159" s="271">
        <f t="shared" si="31"/>
        <v>110.26315789473665</v>
      </c>
      <c r="D159" s="271">
        <f t="shared" si="31"/>
        <v>194.37761904761919</v>
      </c>
      <c r="E159" s="271">
        <f t="shared" si="31"/>
        <v>0</v>
      </c>
      <c r="F159" s="271">
        <f t="shared" si="31"/>
        <v>0</v>
      </c>
      <c r="G159" s="273">
        <f t="shared" si="31"/>
        <v>108.16843137254909</v>
      </c>
    </row>
    <row r="160" spans="1:11" s="419" customFormat="1" x14ac:dyDescent="0.2">
      <c r="A160" s="309" t="s">
        <v>52</v>
      </c>
      <c r="B160" s="274">
        <v>99</v>
      </c>
      <c r="C160" s="275">
        <v>186</v>
      </c>
      <c r="D160" s="275">
        <v>153</v>
      </c>
      <c r="E160" s="275"/>
      <c r="F160" s="329"/>
      <c r="G160" s="330">
        <f>SUM(B160:F160)</f>
        <v>438</v>
      </c>
      <c r="H160" s="419" t="s">
        <v>56</v>
      </c>
      <c r="I160" s="331">
        <f>G147-G160</f>
        <v>51</v>
      </c>
      <c r="J160" s="332">
        <f>I160/G147</f>
        <v>0.10429447852760736</v>
      </c>
      <c r="K160" s="420" t="s">
        <v>84</v>
      </c>
    </row>
    <row r="161" spans="1:10" s="419" customFormat="1" x14ac:dyDescent="0.2">
      <c r="A161" s="309" t="s">
        <v>28</v>
      </c>
      <c r="B161" s="229">
        <v>71.5</v>
      </c>
      <c r="C161" s="281">
        <f t="shared" ref="C161:D161" si="32">C148+2.5</f>
        <v>71</v>
      </c>
      <c r="D161" s="281">
        <f t="shared" si="32"/>
        <v>71</v>
      </c>
      <c r="E161" s="281"/>
      <c r="F161" s="281"/>
      <c r="G161" s="233"/>
      <c r="H161" s="419" t="s">
        <v>57</v>
      </c>
      <c r="I161" s="419">
        <v>68.62</v>
      </c>
    </row>
    <row r="162" spans="1:10" s="419" customFormat="1" ht="13.5" thickBot="1" x14ac:dyDescent="0.25">
      <c r="A162" s="312" t="s">
        <v>26</v>
      </c>
      <c r="B162" s="336">
        <f>B161-B148</f>
        <v>3</v>
      </c>
      <c r="C162" s="337">
        <f>C161-C148</f>
        <v>2.5</v>
      </c>
      <c r="D162" s="337">
        <f>D161-D148</f>
        <v>2.5</v>
      </c>
      <c r="E162" s="337">
        <f>E161-E148</f>
        <v>0</v>
      </c>
      <c r="F162" s="337">
        <f>F161-F148</f>
        <v>0</v>
      </c>
      <c r="G162" s="234"/>
      <c r="H162" s="419" t="s">
        <v>26</v>
      </c>
      <c r="I162" s="419">
        <f>I161-I148</f>
        <v>2.0400000000000063</v>
      </c>
    </row>
    <row r="164" spans="1:10" ht="13.5" thickBot="1" x14ac:dyDescent="0.25"/>
    <row r="165" spans="1:10" ht="13.5" thickBot="1" x14ac:dyDescent="0.25">
      <c r="A165" s="285" t="s">
        <v>96</v>
      </c>
      <c r="B165" s="433" t="s">
        <v>53</v>
      </c>
      <c r="C165" s="434"/>
      <c r="D165" s="434"/>
      <c r="E165" s="434"/>
      <c r="F165" s="438"/>
      <c r="G165" s="314" t="s">
        <v>0</v>
      </c>
      <c r="H165" s="421"/>
      <c r="I165" s="421"/>
      <c r="J165" s="421"/>
    </row>
    <row r="166" spans="1:10" x14ac:dyDescent="0.2">
      <c r="A166" s="226" t="s">
        <v>2</v>
      </c>
      <c r="B166" s="316">
        <v>1</v>
      </c>
      <c r="C166" s="236">
        <v>2</v>
      </c>
      <c r="D166" s="236">
        <v>3</v>
      </c>
      <c r="E166" s="236">
        <v>4</v>
      </c>
      <c r="F166" s="236">
        <v>5</v>
      </c>
      <c r="G166" s="235"/>
      <c r="H166" s="421"/>
      <c r="I166" s="421"/>
      <c r="J166" s="421"/>
    </row>
    <row r="167" spans="1:10" x14ac:dyDescent="0.2">
      <c r="A167" s="292" t="s">
        <v>3</v>
      </c>
      <c r="B167" s="317">
        <v>2040</v>
      </c>
      <c r="C167" s="318">
        <v>2040</v>
      </c>
      <c r="D167" s="319">
        <v>2040</v>
      </c>
      <c r="E167" s="319"/>
      <c r="F167" s="319"/>
      <c r="G167" s="320">
        <v>2040</v>
      </c>
      <c r="H167" s="421"/>
      <c r="I167" s="421"/>
      <c r="J167" s="421"/>
    </row>
    <row r="168" spans="1:10" x14ac:dyDescent="0.2">
      <c r="A168" s="295" t="s">
        <v>6</v>
      </c>
      <c r="B168" s="321">
        <v>2202</v>
      </c>
      <c r="C168" s="322">
        <v>2305.7142857142858</v>
      </c>
      <c r="D168" s="322">
        <v>2498.8235294117649</v>
      </c>
      <c r="E168" s="322"/>
      <c r="F168" s="322"/>
      <c r="G168" s="259">
        <v>2352.5</v>
      </c>
      <c r="H168" s="421"/>
      <c r="I168" s="421"/>
      <c r="J168" s="421"/>
    </row>
    <row r="169" spans="1:10" x14ac:dyDescent="0.2">
      <c r="A169" s="226" t="s">
        <v>7</v>
      </c>
      <c r="B169" s="323">
        <v>100</v>
      </c>
      <c r="C169" s="324">
        <v>95.238095238095241</v>
      </c>
      <c r="D169" s="325">
        <v>100</v>
      </c>
      <c r="E169" s="325"/>
      <c r="F169" s="325"/>
      <c r="G169" s="326">
        <v>91.666666666666671</v>
      </c>
      <c r="H169" s="421"/>
      <c r="I169" s="421"/>
      <c r="J169" s="421"/>
    </row>
    <row r="170" spans="1:10" x14ac:dyDescent="0.2">
      <c r="A170" s="226" t="s">
        <v>8</v>
      </c>
      <c r="B170" s="263">
        <v>3.0314839724393527E-2</v>
      </c>
      <c r="C170" s="264">
        <v>4.5123027152498232E-2</v>
      </c>
      <c r="D170" s="327">
        <v>4.6404031603396248E-2</v>
      </c>
      <c r="E170" s="327"/>
      <c r="F170" s="327"/>
      <c r="G170" s="328">
        <v>6.5420051617513686E-2</v>
      </c>
      <c r="H170" s="421"/>
      <c r="I170" s="421"/>
      <c r="J170" s="421"/>
    </row>
    <row r="171" spans="1:10" x14ac:dyDescent="0.2">
      <c r="A171" s="295" t="s">
        <v>1</v>
      </c>
      <c r="B171" s="266">
        <f t="shared" ref="B171:G171" si="33">B168/B167*100-100</f>
        <v>7.941176470588232</v>
      </c>
      <c r="C171" s="267">
        <f t="shared" si="33"/>
        <v>13.025210084033617</v>
      </c>
      <c r="D171" s="267">
        <f t="shared" si="33"/>
        <v>22.491349480968864</v>
      </c>
      <c r="E171" s="267" t="e">
        <f t="shared" si="33"/>
        <v>#DIV/0!</v>
      </c>
      <c r="F171" s="267" t="e">
        <f t="shared" si="33"/>
        <v>#DIV/0!</v>
      </c>
      <c r="G171" s="269">
        <f t="shared" si="33"/>
        <v>15.318627450980387</v>
      </c>
      <c r="H171" s="421"/>
      <c r="I171" s="421"/>
      <c r="J171" s="421"/>
    </row>
    <row r="172" spans="1:10" ht="13.5" thickBot="1" x14ac:dyDescent="0.25">
      <c r="A172" s="226" t="s">
        <v>27</v>
      </c>
      <c r="B172" s="270">
        <f t="shared" ref="B172:G172" si="34">B168-B155</f>
        <v>84</v>
      </c>
      <c r="C172" s="271">
        <f t="shared" si="34"/>
        <v>20.714285714285779</v>
      </c>
      <c r="D172" s="271">
        <f t="shared" si="34"/>
        <v>53.493529411764939</v>
      </c>
      <c r="E172" s="271">
        <f t="shared" si="34"/>
        <v>0</v>
      </c>
      <c r="F172" s="271">
        <f t="shared" si="34"/>
        <v>0</v>
      </c>
      <c r="G172" s="273">
        <f t="shared" si="34"/>
        <v>50.409999999999854</v>
      </c>
      <c r="H172" s="421"/>
      <c r="I172" s="421"/>
      <c r="J172" s="421"/>
    </row>
    <row r="173" spans="1:10" x14ac:dyDescent="0.2">
      <c r="A173" s="309" t="s">
        <v>52</v>
      </c>
      <c r="B173" s="274">
        <v>99</v>
      </c>
      <c r="C173" s="275">
        <v>186</v>
      </c>
      <c r="D173" s="275">
        <v>153</v>
      </c>
      <c r="E173" s="275"/>
      <c r="F173" s="329"/>
      <c r="G173" s="330">
        <f>SUM(B173:F173)</f>
        <v>438</v>
      </c>
      <c r="H173" s="421" t="s">
        <v>56</v>
      </c>
      <c r="I173" s="331">
        <f>G160-G173</f>
        <v>0</v>
      </c>
      <c r="J173" s="332">
        <f>I173/G160</f>
        <v>0</v>
      </c>
    </row>
    <row r="174" spans="1:10" x14ac:dyDescent="0.2">
      <c r="A174" s="309" t="s">
        <v>28</v>
      </c>
      <c r="B174" s="229">
        <v>74</v>
      </c>
      <c r="C174" s="229">
        <v>74</v>
      </c>
      <c r="D174" s="229">
        <v>74</v>
      </c>
      <c r="E174" s="281"/>
      <c r="F174" s="281"/>
      <c r="G174" s="233"/>
      <c r="H174" s="421" t="s">
        <v>57</v>
      </c>
      <c r="I174" s="421">
        <v>71.069999999999993</v>
      </c>
      <c r="J174" s="421"/>
    </row>
    <row r="175" spans="1:10" ht="13.5" thickBot="1" x14ac:dyDescent="0.25">
      <c r="A175" s="312" t="s">
        <v>26</v>
      </c>
      <c r="B175" s="336">
        <f>B174-B161</f>
        <v>2.5</v>
      </c>
      <c r="C175" s="337">
        <f>C174-C161</f>
        <v>3</v>
      </c>
      <c r="D175" s="337">
        <f>D174-D161</f>
        <v>3</v>
      </c>
      <c r="E175" s="337">
        <f>E174-E161</f>
        <v>0</v>
      </c>
      <c r="F175" s="337">
        <f>F174-F161</f>
        <v>0</v>
      </c>
      <c r="G175" s="234"/>
      <c r="H175" s="421" t="s">
        <v>26</v>
      </c>
      <c r="I175" s="421">
        <f>I174-I161</f>
        <v>2.4499999999999886</v>
      </c>
      <c r="J175" s="421"/>
    </row>
    <row r="177" spans="1:10" ht="13.5" thickBot="1" x14ac:dyDescent="0.25"/>
    <row r="178" spans="1:10" ht="13.5" thickBot="1" x14ac:dyDescent="0.25">
      <c r="A178" s="285" t="s">
        <v>97</v>
      </c>
      <c r="B178" s="433" t="s">
        <v>53</v>
      </c>
      <c r="C178" s="434"/>
      <c r="D178" s="434"/>
      <c r="E178" s="434"/>
      <c r="F178" s="438"/>
      <c r="G178" s="314" t="s">
        <v>0</v>
      </c>
      <c r="H178" s="426"/>
      <c r="I178" s="426"/>
      <c r="J178" s="426"/>
    </row>
    <row r="179" spans="1:10" x14ac:dyDescent="0.2">
      <c r="A179" s="226" t="s">
        <v>2</v>
      </c>
      <c r="B179" s="316">
        <v>1</v>
      </c>
      <c r="C179" s="236">
        <v>2</v>
      </c>
      <c r="D179" s="236">
        <v>3</v>
      </c>
      <c r="E179" s="236">
        <v>4</v>
      </c>
      <c r="F179" s="236">
        <v>5</v>
      </c>
      <c r="G179" s="235"/>
      <c r="H179" s="426"/>
      <c r="I179" s="426"/>
      <c r="J179" s="426"/>
    </row>
    <row r="180" spans="1:10" x14ac:dyDescent="0.2">
      <c r="A180" s="292" t="s">
        <v>3</v>
      </c>
      <c r="B180" s="317">
        <v>2160</v>
      </c>
      <c r="C180" s="318">
        <v>2160</v>
      </c>
      <c r="D180" s="319">
        <v>2160</v>
      </c>
      <c r="E180" s="319"/>
      <c r="F180" s="319"/>
      <c r="G180" s="320">
        <v>2160</v>
      </c>
      <c r="H180" s="426"/>
      <c r="I180" s="426"/>
      <c r="J180" s="426"/>
    </row>
    <row r="181" spans="1:10" x14ac:dyDescent="0.2">
      <c r="A181" s="295" t="s">
        <v>6</v>
      </c>
      <c r="B181" s="321">
        <v>2225.8333333333335</v>
      </c>
      <c r="C181" s="322">
        <v>2411.5</v>
      </c>
      <c r="D181" s="322">
        <v>2630.625</v>
      </c>
      <c r="E181" s="322"/>
      <c r="F181" s="322"/>
      <c r="G181" s="259">
        <v>2438.125</v>
      </c>
      <c r="H181" s="426"/>
      <c r="I181" s="426"/>
      <c r="J181" s="426"/>
    </row>
    <row r="182" spans="1:10" x14ac:dyDescent="0.2">
      <c r="A182" s="226" t="s">
        <v>7</v>
      </c>
      <c r="B182" s="323">
        <v>100</v>
      </c>
      <c r="C182" s="324">
        <v>100</v>
      </c>
      <c r="D182" s="325">
        <v>93.75</v>
      </c>
      <c r="E182" s="325"/>
      <c r="F182" s="325"/>
      <c r="G182" s="326">
        <v>77.083333333333329</v>
      </c>
      <c r="H182" s="426"/>
      <c r="I182" s="426"/>
      <c r="J182" s="426"/>
    </row>
    <row r="183" spans="1:10" x14ac:dyDescent="0.2">
      <c r="A183" s="226" t="s">
        <v>8</v>
      </c>
      <c r="B183" s="263">
        <v>4.1560841873246587E-2</v>
      </c>
      <c r="C183" s="264">
        <v>2.7795139636141948E-2</v>
      </c>
      <c r="D183" s="327">
        <v>5.5421769912615063E-2</v>
      </c>
      <c r="E183" s="327"/>
      <c r="F183" s="327"/>
      <c r="G183" s="328">
        <v>7.6744402643582718E-2</v>
      </c>
      <c r="H183" s="426"/>
      <c r="I183" s="426"/>
      <c r="J183" s="426"/>
    </row>
    <row r="184" spans="1:10" x14ac:dyDescent="0.2">
      <c r="A184" s="295" t="s">
        <v>1</v>
      </c>
      <c r="B184" s="266">
        <f t="shared" ref="B184:G184" si="35">B181/B180*100-100</f>
        <v>3.0478395061728492</v>
      </c>
      <c r="C184" s="267">
        <f t="shared" si="35"/>
        <v>11.643518518518519</v>
      </c>
      <c r="D184" s="267">
        <f t="shared" si="35"/>
        <v>21.788194444444443</v>
      </c>
      <c r="E184" s="267" t="e">
        <f t="shared" si="35"/>
        <v>#DIV/0!</v>
      </c>
      <c r="F184" s="267" t="e">
        <f t="shared" si="35"/>
        <v>#DIV/0!</v>
      </c>
      <c r="G184" s="269">
        <f t="shared" si="35"/>
        <v>12.876157407407419</v>
      </c>
      <c r="H184" s="426"/>
      <c r="I184" s="426"/>
      <c r="J184" s="426"/>
    </row>
    <row r="185" spans="1:10" ht="13.5" thickBot="1" x14ac:dyDescent="0.25">
      <c r="A185" s="226" t="s">
        <v>27</v>
      </c>
      <c r="B185" s="270">
        <f t="shared" ref="B185:G185" si="36">B181-B168</f>
        <v>23.833333333333485</v>
      </c>
      <c r="C185" s="271">
        <f t="shared" si="36"/>
        <v>105.78571428571422</v>
      </c>
      <c r="D185" s="271">
        <f t="shared" si="36"/>
        <v>131.80147058823513</v>
      </c>
      <c r="E185" s="271">
        <f t="shared" si="36"/>
        <v>0</v>
      </c>
      <c r="F185" s="271">
        <f t="shared" si="36"/>
        <v>0</v>
      </c>
      <c r="G185" s="273">
        <f t="shared" si="36"/>
        <v>85.625</v>
      </c>
      <c r="H185" s="426"/>
      <c r="I185" s="426"/>
      <c r="J185" s="426"/>
    </row>
    <row r="186" spans="1:10" x14ac:dyDescent="0.2">
      <c r="A186" s="309" t="s">
        <v>52</v>
      </c>
      <c r="B186" s="274">
        <v>99</v>
      </c>
      <c r="C186" s="275">
        <v>186</v>
      </c>
      <c r="D186" s="275">
        <v>153</v>
      </c>
      <c r="E186" s="275"/>
      <c r="F186" s="329"/>
      <c r="G186" s="330">
        <f>SUM(B186:F186)</f>
        <v>438</v>
      </c>
      <c r="H186" s="426" t="s">
        <v>56</v>
      </c>
      <c r="I186" s="331">
        <f>G173-G186</f>
        <v>0</v>
      </c>
      <c r="J186" s="332">
        <f>I186/G173</f>
        <v>0</v>
      </c>
    </row>
    <row r="187" spans="1:10" x14ac:dyDescent="0.2">
      <c r="A187" s="309" t="s">
        <v>28</v>
      </c>
      <c r="B187" s="427">
        <v>78</v>
      </c>
      <c r="C187" s="281">
        <v>77.5</v>
      </c>
      <c r="D187" s="281">
        <v>77</v>
      </c>
      <c r="E187" s="281"/>
      <c r="F187" s="281"/>
      <c r="G187" s="233"/>
      <c r="H187" s="426" t="s">
        <v>57</v>
      </c>
      <c r="I187" s="426">
        <v>73.94</v>
      </c>
      <c r="J187" s="426"/>
    </row>
    <row r="188" spans="1:10" ht="13.5" thickBot="1" x14ac:dyDescent="0.25">
      <c r="A188" s="312" t="s">
        <v>26</v>
      </c>
      <c r="B188" s="336">
        <f>B187-B174</f>
        <v>4</v>
      </c>
      <c r="C188" s="337">
        <f>C187-C174</f>
        <v>3.5</v>
      </c>
      <c r="D188" s="337">
        <f>D187-D174</f>
        <v>3</v>
      </c>
      <c r="E188" s="337">
        <f>E187-E174</f>
        <v>0</v>
      </c>
      <c r="F188" s="337">
        <f>F187-F174</f>
        <v>0</v>
      </c>
      <c r="G188" s="234"/>
      <c r="H188" s="426" t="s">
        <v>26</v>
      </c>
      <c r="I188" s="426">
        <f>I187-I174</f>
        <v>2.8700000000000045</v>
      </c>
      <c r="J188" s="426"/>
    </row>
  </sheetData>
  <mergeCells count="14">
    <mergeCell ref="B178:F178"/>
    <mergeCell ref="B165:F165"/>
    <mergeCell ref="B87:F87"/>
    <mergeCell ref="B74:F74"/>
    <mergeCell ref="B9:F9"/>
    <mergeCell ref="B22:F22"/>
    <mergeCell ref="B35:F35"/>
    <mergeCell ref="B48:F48"/>
    <mergeCell ref="B61:F61"/>
    <mergeCell ref="B152:F152"/>
    <mergeCell ref="B139:F139"/>
    <mergeCell ref="B126:F126"/>
    <mergeCell ref="B113:F113"/>
    <mergeCell ref="B100:F100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428" t="s">
        <v>18</v>
      </c>
      <c r="C4" s="429"/>
      <c r="D4" s="429"/>
      <c r="E4" s="429"/>
      <c r="F4" s="429"/>
      <c r="G4" s="429"/>
      <c r="H4" s="429"/>
      <c r="I4" s="429"/>
      <c r="J4" s="430"/>
      <c r="K4" s="428" t="s">
        <v>21</v>
      </c>
      <c r="L4" s="429"/>
      <c r="M4" s="429"/>
      <c r="N4" s="429"/>
      <c r="O4" s="429"/>
      <c r="P4" s="429"/>
      <c r="Q4" s="429"/>
      <c r="R4" s="429"/>
      <c r="S4" s="429"/>
      <c r="T4" s="429"/>
      <c r="U4" s="429"/>
      <c r="V4" s="429"/>
      <c r="W4" s="430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215</v>
      </c>
      <c r="C7" s="26">
        <v>215</v>
      </c>
      <c r="D7" s="26">
        <v>215</v>
      </c>
      <c r="E7" s="26">
        <v>215</v>
      </c>
      <c r="F7" s="26">
        <v>215</v>
      </c>
      <c r="G7" s="26">
        <v>215</v>
      </c>
      <c r="H7" s="26">
        <v>215</v>
      </c>
      <c r="I7" s="26">
        <v>215</v>
      </c>
      <c r="J7" s="136">
        <v>215</v>
      </c>
      <c r="K7" s="72">
        <v>215</v>
      </c>
      <c r="L7" s="26">
        <v>215</v>
      </c>
      <c r="M7" s="26">
        <v>215</v>
      </c>
      <c r="N7" s="26">
        <v>215</v>
      </c>
      <c r="O7" s="26">
        <v>215</v>
      </c>
      <c r="P7" s="26">
        <v>215</v>
      </c>
      <c r="Q7" s="26">
        <v>215</v>
      </c>
      <c r="R7" s="26">
        <v>215</v>
      </c>
      <c r="S7" s="136">
        <v>215</v>
      </c>
      <c r="T7" s="136">
        <v>215</v>
      </c>
      <c r="U7" s="136">
        <v>215</v>
      </c>
      <c r="V7" s="136">
        <v>215</v>
      </c>
      <c r="W7" s="136">
        <v>215</v>
      </c>
      <c r="X7" s="151">
        <v>215</v>
      </c>
      <c r="Y7" s="26">
        <v>215</v>
      </c>
      <c r="Z7" s="165">
        <v>215</v>
      </c>
    </row>
    <row r="8" spans="1:29" x14ac:dyDescent="0.2">
      <c r="A8" s="69" t="s">
        <v>4</v>
      </c>
      <c r="B8" s="73">
        <v>5791</v>
      </c>
      <c r="C8" s="16">
        <v>12110</v>
      </c>
      <c r="D8" s="16">
        <v>13053</v>
      </c>
      <c r="E8" s="16">
        <v>15471</v>
      </c>
      <c r="F8" s="16">
        <v>11838</v>
      </c>
      <c r="G8" s="16">
        <v>9818</v>
      </c>
      <c r="H8" s="16">
        <v>9389</v>
      </c>
      <c r="I8" s="16">
        <v>13606</v>
      </c>
      <c r="J8" s="66">
        <v>11265</v>
      </c>
      <c r="K8" s="152">
        <v>5538</v>
      </c>
      <c r="L8" s="16">
        <v>5802</v>
      </c>
      <c r="M8" s="16">
        <v>9734</v>
      </c>
      <c r="N8" s="16">
        <v>11148</v>
      </c>
      <c r="O8" s="29">
        <v>7196</v>
      </c>
      <c r="P8" s="40">
        <v>8372</v>
      </c>
      <c r="Q8" s="34">
        <v>8350</v>
      </c>
      <c r="R8" s="34">
        <v>8535</v>
      </c>
      <c r="S8" s="161">
        <v>8722</v>
      </c>
      <c r="T8" s="161">
        <v>7983</v>
      </c>
      <c r="U8" s="161">
        <v>7737</v>
      </c>
      <c r="V8" s="161">
        <v>8236</v>
      </c>
      <c r="W8" s="140">
        <v>8632</v>
      </c>
      <c r="X8" s="144">
        <v>102341</v>
      </c>
      <c r="Y8" s="23">
        <v>105985</v>
      </c>
      <c r="Z8" s="106">
        <v>208326</v>
      </c>
    </row>
    <row r="9" spans="1:29" x14ac:dyDescent="0.2">
      <c r="A9" s="69" t="s">
        <v>5</v>
      </c>
      <c r="B9" s="73">
        <v>26</v>
      </c>
      <c r="C9" s="16">
        <v>54</v>
      </c>
      <c r="D9" s="16">
        <v>59</v>
      </c>
      <c r="E9" s="16">
        <v>68</v>
      </c>
      <c r="F9" s="16">
        <v>51</v>
      </c>
      <c r="G9" s="16">
        <v>42</v>
      </c>
      <c r="H9" s="16">
        <v>40</v>
      </c>
      <c r="I9" s="16">
        <v>57</v>
      </c>
      <c r="J9" s="66">
        <v>46</v>
      </c>
      <c r="K9" s="152">
        <v>28</v>
      </c>
      <c r="L9" s="16">
        <v>29</v>
      </c>
      <c r="M9" s="16">
        <v>49</v>
      </c>
      <c r="N9" s="16">
        <v>54</v>
      </c>
      <c r="O9" s="29">
        <v>35</v>
      </c>
      <c r="P9" s="61">
        <v>40</v>
      </c>
      <c r="Q9" s="62">
        <v>40</v>
      </c>
      <c r="R9" s="62">
        <v>40</v>
      </c>
      <c r="S9" s="162">
        <v>40</v>
      </c>
      <c r="T9" s="162">
        <v>36</v>
      </c>
      <c r="U9" s="162">
        <v>34</v>
      </c>
      <c r="V9" s="162">
        <v>37</v>
      </c>
      <c r="W9" s="140">
        <v>36</v>
      </c>
      <c r="X9" s="144">
        <v>443</v>
      </c>
      <c r="Y9" s="23">
        <v>498</v>
      </c>
      <c r="Z9" s="106">
        <v>941</v>
      </c>
    </row>
    <row r="10" spans="1:29" x14ac:dyDescent="0.2">
      <c r="A10" s="69" t="s">
        <v>6</v>
      </c>
      <c r="B10" s="63">
        <v>222.73076923076923</v>
      </c>
      <c r="C10" s="15">
        <v>224.25925925925927</v>
      </c>
      <c r="D10" s="15">
        <v>221.23728813559322</v>
      </c>
      <c r="E10" s="15">
        <v>227.51470588235293</v>
      </c>
      <c r="F10" s="15">
        <v>232.11764705882354</v>
      </c>
      <c r="G10" s="15">
        <v>233.76190476190476</v>
      </c>
      <c r="H10" s="15">
        <v>234.72499999999999</v>
      </c>
      <c r="I10" s="15">
        <v>238.7017543859649</v>
      </c>
      <c r="J10" s="64">
        <v>244.89130434782609</v>
      </c>
      <c r="K10" s="153">
        <v>197.78571428571428</v>
      </c>
      <c r="L10" s="15">
        <v>200.06896551724137</v>
      </c>
      <c r="M10" s="15">
        <v>198.65306122448979</v>
      </c>
      <c r="N10" s="15">
        <v>206.44444444444446</v>
      </c>
      <c r="O10" s="27">
        <v>205.6</v>
      </c>
      <c r="P10" s="35">
        <v>209.3</v>
      </c>
      <c r="Q10" s="36">
        <v>208.75</v>
      </c>
      <c r="R10" s="36">
        <v>213.375</v>
      </c>
      <c r="S10" s="78">
        <v>218.05</v>
      </c>
      <c r="T10" s="78">
        <v>221.75</v>
      </c>
      <c r="U10" s="78">
        <v>227.55882352941177</v>
      </c>
      <c r="V10" s="78">
        <v>222.59459459459458</v>
      </c>
      <c r="W10" s="141">
        <v>239.77777777777777</v>
      </c>
      <c r="X10" s="145">
        <v>231.01805869074491</v>
      </c>
      <c r="Y10" s="166">
        <v>212.82128514056225</v>
      </c>
      <c r="Z10" s="107">
        <v>221.38788522848034</v>
      </c>
    </row>
    <row r="11" spans="1:29" x14ac:dyDescent="0.2">
      <c r="A11" s="69" t="s">
        <v>7</v>
      </c>
      <c r="B11" s="63">
        <v>92.307692307692307</v>
      </c>
      <c r="C11" s="15">
        <v>90.740740740740748</v>
      </c>
      <c r="D11" s="15">
        <v>91.525423728813564</v>
      </c>
      <c r="E11" s="15">
        <v>94.117647058823536</v>
      </c>
      <c r="F11" s="15">
        <v>94.117647058823536</v>
      </c>
      <c r="G11" s="15">
        <v>97.61904761904762</v>
      </c>
      <c r="H11" s="15">
        <v>95</v>
      </c>
      <c r="I11" s="15">
        <v>98.245614035087726</v>
      </c>
      <c r="J11" s="64">
        <v>100</v>
      </c>
      <c r="K11" s="153">
        <v>89.285714285714292</v>
      </c>
      <c r="L11" s="15">
        <v>93.103448275862064</v>
      </c>
      <c r="M11" s="15">
        <v>91.836734693877546</v>
      </c>
      <c r="N11" s="15">
        <v>94.444444444444443</v>
      </c>
      <c r="O11" s="27">
        <v>91.428571428571431</v>
      </c>
      <c r="P11" s="35">
        <v>82.5</v>
      </c>
      <c r="Q11" s="36">
        <v>87.5</v>
      </c>
      <c r="R11" s="36">
        <v>85</v>
      </c>
      <c r="S11" s="78">
        <v>97.5</v>
      </c>
      <c r="T11" s="78">
        <v>91.666666666666671</v>
      </c>
      <c r="U11" s="78">
        <v>94.117647058823536</v>
      </c>
      <c r="V11" s="78">
        <v>83.78378378378379</v>
      </c>
      <c r="W11" s="141">
        <v>83.333333333333329</v>
      </c>
      <c r="X11" s="145">
        <v>89.164785553047409</v>
      </c>
      <c r="Y11" s="166">
        <v>77.108433734939766</v>
      </c>
      <c r="Z11" s="107">
        <v>74.176408076514349</v>
      </c>
    </row>
    <row r="12" spans="1:29" x14ac:dyDescent="0.2">
      <c r="A12" s="69" t="s">
        <v>8</v>
      </c>
      <c r="B12" s="74">
        <v>7.5882773266630163E-2</v>
      </c>
      <c r="C12" s="19">
        <v>7.050069638946771E-2</v>
      </c>
      <c r="D12" s="14">
        <v>5.8688727955076465E-2</v>
      </c>
      <c r="E12" s="14">
        <v>5.4599114882831395E-2</v>
      </c>
      <c r="F12" s="14">
        <v>4.8589065503871195E-2</v>
      </c>
      <c r="G12" s="19">
        <v>4.6803981487907403E-2</v>
      </c>
      <c r="H12" s="14">
        <v>5.442518298531196E-2</v>
      </c>
      <c r="I12" s="19">
        <v>4.5473673157311406E-2</v>
      </c>
      <c r="J12" s="160">
        <v>4.865410532658599E-2</v>
      </c>
      <c r="K12" s="154">
        <v>7.8307706001590774E-2</v>
      </c>
      <c r="L12" s="14">
        <v>5.8993551646621956E-2</v>
      </c>
      <c r="M12" s="19">
        <v>5.9331841591837506E-2</v>
      </c>
      <c r="N12" s="19">
        <v>5.1022491404360777E-2</v>
      </c>
      <c r="O12" s="28">
        <v>6.5896015361139357E-2</v>
      </c>
      <c r="P12" s="14">
        <v>7.1637196985497975E-2</v>
      </c>
      <c r="Q12" s="37">
        <v>8.3727907584722927E-2</v>
      </c>
      <c r="R12" s="37">
        <v>6.821104197501715E-2</v>
      </c>
      <c r="S12" s="79">
        <v>5.4630010121338668E-2</v>
      </c>
      <c r="T12" s="79">
        <v>5.7460326701775928E-2</v>
      </c>
      <c r="U12" s="79">
        <v>5.8378956008540102E-2</v>
      </c>
      <c r="V12" s="79">
        <v>6.7386752949333814E-2</v>
      </c>
      <c r="W12" s="142">
        <v>6.9189101035591102E-2</v>
      </c>
      <c r="X12" s="146">
        <v>6.3898039574752818E-2</v>
      </c>
      <c r="Y12" s="167">
        <v>8.4887519084845167E-2</v>
      </c>
      <c r="Z12" s="108">
        <v>8.5441965842982373E-2</v>
      </c>
    </row>
    <row r="13" spans="1:29" x14ac:dyDescent="0.2">
      <c r="A13" s="69" t="s">
        <v>9</v>
      </c>
      <c r="B13" s="63">
        <v>16.901428461040588</v>
      </c>
      <c r="C13" s="15">
        <v>15.810433949563963</v>
      </c>
      <c r="D13" s="15">
        <v>12.984135016908697</v>
      </c>
      <c r="E13" s="15">
        <v>12.422101564004183</v>
      </c>
      <c r="F13" s="15">
        <v>11.278379557545632</v>
      </c>
      <c r="G13" s="15">
        <v>10.940987863054163</v>
      </c>
      <c r="H13" s="15">
        <v>12.774951076227349</v>
      </c>
      <c r="I13" s="15">
        <v>10.854645561024192</v>
      </c>
      <c r="J13" s="64">
        <v>11.914967315304157</v>
      </c>
      <c r="K13" s="153">
        <v>15.488145565600346</v>
      </c>
      <c r="L13" s="15">
        <v>11.802778850127606</v>
      </c>
      <c r="M13" s="15">
        <v>11.786451960305026</v>
      </c>
      <c r="N13" s="15">
        <v>10.533309892144704</v>
      </c>
      <c r="O13" s="27">
        <v>13.548220758250253</v>
      </c>
      <c r="P13" s="35">
        <v>14.993665329064727</v>
      </c>
      <c r="Q13" s="36">
        <v>17.478200708310911</v>
      </c>
      <c r="R13" s="36">
        <v>14.554531081419285</v>
      </c>
      <c r="S13" s="78">
        <v>11.912073706957898</v>
      </c>
      <c r="T13" s="78">
        <v>12.741827446118812</v>
      </c>
      <c r="U13" s="78">
        <v>13.284646548178669</v>
      </c>
      <c r="V13" s="78">
        <v>14.99992695380306</v>
      </c>
      <c r="W13" s="141">
        <v>16.590008892756178</v>
      </c>
      <c r="X13" s="145">
        <v>14.761601056703789</v>
      </c>
      <c r="Y13" s="166">
        <v>18.065870904030753</v>
      </c>
      <c r="Z13" s="107">
        <v>18.91581612774192</v>
      </c>
    </row>
    <row r="14" spans="1:29" x14ac:dyDescent="0.2">
      <c r="A14" s="70" t="s">
        <v>10</v>
      </c>
      <c r="B14" s="137">
        <v>7.7307692307692264</v>
      </c>
      <c r="C14" s="133">
        <v>9.2592592592592666</v>
      </c>
      <c r="D14" s="133">
        <v>6.2372881355932179</v>
      </c>
      <c r="E14" s="15">
        <v>12.514705882352928</v>
      </c>
      <c r="F14" s="15">
        <v>17.117647058823536</v>
      </c>
      <c r="G14" s="15">
        <v>18.761904761904759</v>
      </c>
      <c r="H14" s="15">
        <v>19.724999999999994</v>
      </c>
      <c r="I14" s="15">
        <v>23.701754385964904</v>
      </c>
      <c r="J14" s="64">
        <v>29.891304347826093</v>
      </c>
      <c r="K14" s="153">
        <v>-17.214285714285722</v>
      </c>
      <c r="L14" s="15">
        <v>-14.931034482758633</v>
      </c>
      <c r="M14" s="15">
        <v>-16.34693877551021</v>
      </c>
      <c r="N14" s="15">
        <v>-8.5555555555555429</v>
      </c>
      <c r="O14" s="38">
        <v>-9.4000000000000057</v>
      </c>
      <c r="P14" s="39">
        <v>-5.6999999999999886</v>
      </c>
      <c r="Q14" s="36">
        <v>-6.25</v>
      </c>
      <c r="R14" s="36">
        <v>-1.625</v>
      </c>
      <c r="S14" s="78">
        <v>3.0500000000000114</v>
      </c>
      <c r="T14" s="78">
        <v>6.75</v>
      </c>
      <c r="U14" s="78">
        <v>12.558823529411768</v>
      </c>
      <c r="V14" s="78">
        <v>7.5945945945945823</v>
      </c>
      <c r="W14" s="141">
        <v>24.777777777777771</v>
      </c>
      <c r="X14" s="145">
        <v>16.018058690744908</v>
      </c>
      <c r="Y14" s="166">
        <v>-2.178714859437747</v>
      </c>
      <c r="Z14" s="107">
        <v>6.3878852284803429</v>
      </c>
    </row>
    <row r="15" spans="1:29" ht="13.5" thickBot="1" x14ac:dyDescent="0.25">
      <c r="A15" s="71" t="s">
        <v>1</v>
      </c>
      <c r="B15" s="75">
        <v>3.5957066189624312E-2</v>
      </c>
      <c r="C15" s="31">
        <v>4.3066322136089609E-2</v>
      </c>
      <c r="D15" s="31">
        <v>2.9010642491131246E-2</v>
      </c>
      <c r="E15" s="31">
        <v>5.8207934336525248E-2</v>
      </c>
      <c r="F15" s="13">
        <v>7.9616963064295512E-2</v>
      </c>
      <c r="G15" s="13">
        <v>8.7264673311184926E-2</v>
      </c>
      <c r="H15" s="31">
        <v>9.1744186046511605E-2</v>
      </c>
      <c r="I15" s="31">
        <v>0.11024071807425537</v>
      </c>
      <c r="J15" s="76">
        <v>0.13902932254802833</v>
      </c>
      <c r="K15" s="155">
        <v>-8.0066445182724294E-2</v>
      </c>
      <c r="L15" s="13">
        <v>-6.9446672012830848E-2</v>
      </c>
      <c r="M15" s="13">
        <v>-7.6032273374466094E-2</v>
      </c>
      <c r="N15" s="31">
        <v>-3.9793281653746709E-2</v>
      </c>
      <c r="O15" s="31">
        <v>-4.3720930232558165E-2</v>
      </c>
      <c r="P15" s="31">
        <v>-2.6511627906976691E-2</v>
      </c>
      <c r="Q15" s="31">
        <v>-2.9069767441860465E-2</v>
      </c>
      <c r="R15" s="31">
        <v>-7.5581395348837208E-3</v>
      </c>
      <c r="S15" s="163">
        <v>1.418604651162796E-2</v>
      </c>
      <c r="T15" s="163">
        <v>3.1395348837209305E-2</v>
      </c>
      <c r="U15" s="163">
        <v>5.8413132694938454E-2</v>
      </c>
      <c r="V15" s="163">
        <v>3.5323695788812011E-2</v>
      </c>
      <c r="W15" s="143">
        <v>0.11524547803617569</v>
      </c>
      <c r="X15" s="164">
        <v>7.4502598561604225E-2</v>
      </c>
      <c r="Y15" s="168">
        <v>-1.0133557485756962E-2</v>
      </c>
      <c r="Z15" s="169">
        <v>2.9711094085955084E-2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428" t="s">
        <v>23</v>
      </c>
      <c r="C17" s="429"/>
      <c r="D17" s="429"/>
      <c r="E17" s="429"/>
      <c r="F17" s="430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300</v>
      </c>
      <c r="C20" s="110">
        <v>300</v>
      </c>
      <c r="D20" s="110">
        <v>300</v>
      </c>
      <c r="E20" s="110">
        <v>300</v>
      </c>
      <c r="F20" s="110">
        <v>300</v>
      </c>
      <c r="G20" s="111">
        <v>300</v>
      </c>
    </row>
    <row r="21" spans="1:24" x14ac:dyDescent="0.2">
      <c r="A21" s="69" t="s">
        <v>4</v>
      </c>
      <c r="B21" s="91">
        <v>27474</v>
      </c>
      <c r="C21" s="92">
        <v>21426</v>
      </c>
      <c r="D21" s="92">
        <v>26703</v>
      </c>
      <c r="E21" s="92">
        <v>18149</v>
      </c>
      <c r="F21" s="92">
        <v>24062</v>
      </c>
      <c r="G21" s="106">
        <v>117814</v>
      </c>
    </row>
    <row r="22" spans="1:24" x14ac:dyDescent="0.2">
      <c r="A22" s="69" t="s">
        <v>5</v>
      </c>
      <c r="B22" s="91">
        <v>71</v>
      </c>
      <c r="C22" s="92">
        <v>58</v>
      </c>
      <c r="D22" s="92">
        <v>70</v>
      </c>
      <c r="E22" s="92">
        <v>48</v>
      </c>
      <c r="F22" s="92">
        <v>65</v>
      </c>
      <c r="G22" s="106">
        <v>312</v>
      </c>
    </row>
    <row r="23" spans="1:24" x14ac:dyDescent="0.2">
      <c r="A23" s="69" t="s">
        <v>6</v>
      </c>
      <c r="B23" s="93">
        <v>386.95774647887322</v>
      </c>
      <c r="C23" s="94">
        <v>369.41379310344826</v>
      </c>
      <c r="D23" s="94">
        <v>381.47142857142859</v>
      </c>
      <c r="E23" s="94">
        <v>378.10416666666669</v>
      </c>
      <c r="F23" s="94">
        <v>370.18461538461537</v>
      </c>
      <c r="G23" s="107">
        <v>377.60897435897436</v>
      </c>
    </row>
    <row r="24" spans="1:24" x14ac:dyDescent="0.2">
      <c r="A24" s="69" t="s">
        <v>7</v>
      </c>
      <c r="B24" s="93">
        <v>67.605633802816897</v>
      </c>
      <c r="C24" s="94">
        <v>65.517241379310349</v>
      </c>
      <c r="D24" s="94">
        <v>71.428571428571431</v>
      </c>
      <c r="E24" s="94">
        <v>47.916666666666664</v>
      </c>
      <c r="F24" s="94">
        <v>58.46153846153846</v>
      </c>
      <c r="G24" s="107">
        <v>65.384615384615387</v>
      </c>
    </row>
    <row r="25" spans="1:24" x14ac:dyDescent="0.2">
      <c r="A25" s="69" t="s">
        <v>8</v>
      </c>
      <c r="B25" s="95">
        <v>9.4713220982746371E-2</v>
      </c>
      <c r="C25" s="96">
        <v>9.6743898717761401E-2</v>
      </c>
      <c r="D25" s="97">
        <v>9.4328469162016523E-2</v>
      </c>
      <c r="E25" s="97">
        <v>0.12640529409180692</v>
      </c>
      <c r="F25" s="97">
        <v>0.10400083043026978</v>
      </c>
      <c r="G25" s="108">
        <v>0.10396088895237594</v>
      </c>
    </row>
    <row r="26" spans="1:24" x14ac:dyDescent="0.2">
      <c r="A26" s="69" t="s">
        <v>9</v>
      </c>
      <c r="B26" s="93">
        <v>36.650014553239068</v>
      </c>
      <c r="C26" s="94">
        <v>35.738530584944066</v>
      </c>
      <c r="D26" s="94">
        <v>35.983615886190393</v>
      </c>
      <c r="E26" s="94">
        <v>47.794368384837583</v>
      </c>
      <c r="F26" s="94">
        <v>38.49950741251002</v>
      </c>
      <c r="G26" s="107">
        <v>39.256564650753909</v>
      </c>
    </row>
    <row r="27" spans="1:24" x14ac:dyDescent="0.2">
      <c r="A27" s="70" t="s">
        <v>10</v>
      </c>
      <c r="B27" s="98">
        <v>86.957746478873219</v>
      </c>
      <c r="C27" s="99">
        <v>69.413793103448256</v>
      </c>
      <c r="D27" s="100">
        <v>81.471428571428589</v>
      </c>
      <c r="E27" s="101">
        <v>78.104166666666686</v>
      </c>
      <c r="F27" s="94">
        <v>70.18461538461537</v>
      </c>
      <c r="G27" s="107">
        <v>77.608974358974365</v>
      </c>
    </row>
    <row r="28" spans="1:24" ht="13.5" thickBot="1" x14ac:dyDescent="0.25">
      <c r="A28" s="71" t="s">
        <v>1</v>
      </c>
      <c r="B28" s="102">
        <v>0.28985915492957742</v>
      </c>
      <c r="C28" s="103">
        <v>0.23137931034482753</v>
      </c>
      <c r="D28" s="104">
        <v>0.27157142857142863</v>
      </c>
      <c r="E28" s="104">
        <v>0.26034722222222229</v>
      </c>
      <c r="F28" s="105">
        <v>0.23394871794871791</v>
      </c>
      <c r="G28" s="109">
        <v>0.25869658119658123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235</v>
      </c>
      <c r="C32" s="84">
        <v>235</v>
      </c>
      <c r="D32" s="84">
        <v>235</v>
      </c>
      <c r="E32" s="84">
        <v>235</v>
      </c>
      <c r="F32" s="84">
        <v>235</v>
      </c>
      <c r="G32" s="178">
        <v>235</v>
      </c>
      <c r="H32" s="84">
        <v>235</v>
      </c>
      <c r="I32" s="147">
        <v>235</v>
      </c>
      <c r="J32" s="9"/>
      <c r="K32" s="9"/>
      <c r="L32" s="9"/>
      <c r="M32" s="8"/>
    </row>
    <row r="33" spans="1:16" x14ac:dyDescent="0.2">
      <c r="A33" s="10" t="s">
        <v>4</v>
      </c>
      <c r="B33" s="16">
        <v>7563</v>
      </c>
      <c r="C33" s="17">
        <v>7209</v>
      </c>
      <c r="D33" s="16">
        <v>10440</v>
      </c>
      <c r="E33" s="16">
        <v>13146</v>
      </c>
      <c r="F33" s="16">
        <v>11266</v>
      </c>
      <c r="G33" s="171">
        <v>11768</v>
      </c>
      <c r="H33" s="21">
        <v>10060</v>
      </c>
      <c r="I33" s="66">
        <v>71452</v>
      </c>
      <c r="J33" s="9"/>
      <c r="K33" s="9"/>
      <c r="L33" s="9"/>
      <c r="M33" s="8"/>
    </row>
    <row r="34" spans="1:16" x14ac:dyDescent="0.2">
      <c r="A34" s="10" t="s">
        <v>5</v>
      </c>
      <c r="B34" s="16">
        <v>34</v>
      </c>
      <c r="C34" s="17">
        <v>33</v>
      </c>
      <c r="D34" s="16">
        <v>44</v>
      </c>
      <c r="E34" s="16">
        <v>54</v>
      </c>
      <c r="F34" s="16">
        <v>43</v>
      </c>
      <c r="G34" s="171">
        <v>44</v>
      </c>
      <c r="H34" s="21">
        <v>35</v>
      </c>
      <c r="I34" s="66">
        <v>287</v>
      </c>
      <c r="J34" s="9"/>
      <c r="K34" s="9"/>
      <c r="L34" s="9"/>
      <c r="M34" s="8"/>
    </row>
    <row r="35" spans="1:16" x14ac:dyDescent="0.2">
      <c r="A35" s="10" t="s">
        <v>6</v>
      </c>
      <c r="B35" s="20">
        <v>222.44117647058823</v>
      </c>
      <c r="C35" s="18">
        <v>218.45454545454547</v>
      </c>
      <c r="D35" s="15">
        <v>237.27272727272728</v>
      </c>
      <c r="E35" s="15">
        <v>243.44444444444446</v>
      </c>
      <c r="F35" s="15">
        <v>262</v>
      </c>
      <c r="G35" s="172">
        <v>267.45454545454544</v>
      </c>
      <c r="H35" s="22">
        <v>287.42857142857144</v>
      </c>
      <c r="I35" s="148">
        <v>248.96167247386759</v>
      </c>
      <c r="J35" s="9"/>
      <c r="K35" s="9"/>
      <c r="L35" s="9"/>
      <c r="M35" s="8"/>
    </row>
    <row r="36" spans="1:16" x14ac:dyDescent="0.2">
      <c r="A36" s="10" t="s">
        <v>7</v>
      </c>
      <c r="B36" s="58">
        <v>97.058823529411768</v>
      </c>
      <c r="C36" s="44">
        <v>100</v>
      </c>
      <c r="D36" s="58">
        <v>90.909090909090907</v>
      </c>
      <c r="E36" s="58">
        <v>100</v>
      </c>
      <c r="F36" s="43">
        <v>97.674418604651166</v>
      </c>
      <c r="G36" s="173">
        <v>100</v>
      </c>
      <c r="H36" s="45">
        <v>91.428571428571431</v>
      </c>
      <c r="I36" s="149">
        <v>65.505226480836242</v>
      </c>
      <c r="J36" s="9"/>
      <c r="K36" s="55"/>
      <c r="L36" s="9"/>
      <c r="M36" s="8"/>
    </row>
    <row r="37" spans="1:16" x14ac:dyDescent="0.2">
      <c r="A37" s="10" t="s">
        <v>8</v>
      </c>
      <c r="B37" s="47">
        <v>4.5731650417880014E-2</v>
      </c>
      <c r="C37" s="48">
        <v>4.169779458968121E-2</v>
      </c>
      <c r="D37" s="47">
        <v>5.7593739230998649E-2</v>
      </c>
      <c r="E37" s="47">
        <v>3.5789849238002221E-2</v>
      </c>
      <c r="F37" s="47">
        <v>4.5100859940826174E-2</v>
      </c>
      <c r="G37" s="174">
        <v>4.101596487780157E-2</v>
      </c>
      <c r="H37" s="49">
        <v>5.6993889321895017E-2</v>
      </c>
      <c r="I37" s="150">
        <v>9.9380978168515655E-2</v>
      </c>
      <c r="J37" s="9"/>
      <c r="K37" s="9"/>
      <c r="L37" s="9"/>
      <c r="M37" s="8"/>
    </row>
    <row r="38" spans="1:16" x14ac:dyDescent="0.2">
      <c r="A38" s="10" t="s">
        <v>9</v>
      </c>
      <c r="B38" s="46">
        <v>10.172602120894899</v>
      </c>
      <c r="C38" s="50">
        <v>9.1090727635458144</v>
      </c>
      <c r="D38" s="46">
        <v>13.665423581173316</v>
      </c>
      <c r="E38" s="46">
        <v>8.7128399644958741</v>
      </c>
      <c r="F38" s="46">
        <v>11.816425304496457</v>
      </c>
      <c r="G38" s="175">
        <v>10.969906242772019</v>
      </c>
      <c r="H38" s="45">
        <v>16.381672187950397</v>
      </c>
      <c r="I38" s="85">
        <v>24.742054536922581</v>
      </c>
      <c r="J38" s="9"/>
      <c r="K38" s="9"/>
      <c r="L38" s="9"/>
      <c r="M38" s="8"/>
    </row>
    <row r="39" spans="1:16" x14ac:dyDescent="0.2">
      <c r="A39" s="11" t="s">
        <v>10</v>
      </c>
      <c r="B39" s="41">
        <v>-12.558823529411768</v>
      </c>
      <c r="C39" s="42">
        <v>-16.545454545454533</v>
      </c>
      <c r="D39" s="41">
        <v>2.2727272727272805</v>
      </c>
      <c r="E39" s="41">
        <v>8.4444444444444571</v>
      </c>
      <c r="F39" s="46">
        <v>27</v>
      </c>
      <c r="G39" s="176">
        <v>32.454545454545439</v>
      </c>
      <c r="H39" s="45">
        <v>52.428571428571445</v>
      </c>
      <c r="I39" s="85">
        <v>13.961672473867594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-5.3441802252816036E-2</v>
      </c>
      <c r="C40" s="52">
        <v>-7.0406189555125676E-2</v>
      </c>
      <c r="D40" s="51">
        <v>9.6711798839458751E-3</v>
      </c>
      <c r="E40" s="53">
        <v>3.5933806146572156E-2</v>
      </c>
      <c r="F40" s="53">
        <v>0.1148936170212766</v>
      </c>
      <c r="G40" s="177">
        <v>0.13810444874274655</v>
      </c>
      <c r="H40" s="59">
        <v>0.22310030395136785</v>
      </c>
      <c r="I40" s="86">
        <v>5.9411372229223804E-2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305</v>
      </c>
      <c r="C44" s="84">
        <v>305</v>
      </c>
      <c r="D44" s="84">
        <v>305</v>
      </c>
      <c r="E44" s="84">
        <v>305</v>
      </c>
      <c r="F44" s="84">
        <v>305</v>
      </c>
      <c r="G44" s="84"/>
      <c r="H44" s="84">
        <v>305</v>
      </c>
      <c r="I44" s="9"/>
      <c r="J44" s="9"/>
      <c r="K44" s="9"/>
      <c r="L44" s="8"/>
    </row>
    <row r="45" spans="1:16" x14ac:dyDescent="0.2">
      <c r="A45" s="10" t="s">
        <v>4</v>
      </c>
      <c r="B45" s="16">
        <v>22233</v>
      </c>
      <c r="C45" s="16">
        <v>26375</v>
      </c>
      <c r="D45" s="16">
        <v>29632</v>
      </c>
      <c r="E45" s="16">
        <v>27138</v>
      </c>
      <c r="F45" s="16">
        <v>31135</v>
      </c>
      <c r="G45" s="16"/>
      <c r="H45" s="66">
        <v>136513</v>
      </c>
      <c r="I45" s="9"/>
      <c r="J45" s="9"/>
      <c r="K45" s="9"/>
      <c r="L45" s="8"/>
    </row>
    <row r="46" spans="1:16" x14ac:dyDescent="0.2">
      <c r="A46" s="10" t="s">
        <v>5</v>
      </c>
      <c r="B46" s="16">
        <v>55</v>
      </c>
      <c r="C46" s="16">
        <v>69</v>
      </c>
      <c r="D46" s="16">
        <v>76</v>
      </c>
      <c r="E46" s="16">
        <v>72</v>
      </c>
      <c r="F46" s="16">
        <v>80</v>
      </c>
      <c r="G46" s="16"/>
      <c r="H46" s="66">
        <v>352</v>
      </c>
      <c r="I46" s="9"/>
      <c r="J46" s="9"/>
      <c r="K46" s="9"/>
      <c r="L46" s="8"/>
    </row>
    <row r="47" spans="1:16" x14ac:dyDescent="0.2">
      <c r="A47" s="10" t="s">
        <v>6</v>
      </c>
      <c r="B47" s="20">
        <v>404.23636363636365</v>
      </c>
      <c r="C47" s="15">
        <v>382.24637681159419</v>
      </c>
      <c r="D47" s="15">
        <v>389.89473684210526</v>
      </c>
      <c r="E47" s="15">
        <v>376.91666666666669</v>
      </c>
      <c r="F47" s="15">
        <v>389.1875</v>
      </c>
      <c r="G47" s="15"/>
      <c r="H47" s="64">
        <v>387.82102272727275</v>
      </c>
      <c r="I47" s="9"/>
      <c r="J47" s="9"/>
      <c r="K47" s="9"/>
      <c r="L47" s="8"/>
    </row>
    <row r="48" spans="1:16" x14ac:dyDescent="0.2">
      <c r="A48" s="10" t="s">
        <v>7</v>
      </c>
      <c r="B48" s="58">
        <v>60</v>
      </c>
      <c r="C48" s="43">
        <v>68.115942028985501</v>
      </c>
      <c r="D48" s="58">
        <v>81.578947368421055</v>
      </c>
      <c r="E48" s="58">
        <v>75</v>
      </c>
      <c r="F48" s="43">
        <v>70</v>
      </c>
      <c r="G48" s="46"/>
      <c r="H48" s="85">
        <v>71.306818181818187</v>
      </c>
      <c r="I48" s="9"/>
      <c r="J48" s="55"/>
      <c r="K48" s="9"/>
      <c r="L48" s="8"/>
    </row>
    <row r="49" spans="1:12" x14ac:dyDescent="0.2">
      <c r="A49" s="10" t="s">
        <v>8</v>
      </c>
      <c r="B49" s="47">
        <v>0.11143436023473405</v>
      </c>
      <c r="C49" s="47">
        <v>0.11569039372285175</v>
      </c>
      <c r="D49" s="47">
        <v>7.3308395793132489E-2</v>
      </c>
      <c r="E49" s="47">
        <v>9.2575872344610052E-2</v>
      </c>
      <c r="F49" s="47">
        <v>9.2678747604173592E-2</v>
      </c>
      <c r="G49" s="56"/>
      <c r="H49" s="87">
        <v>9.9711309983642665E-2</v>
      </c>
      <c r="I49" s="9"/>
      <c r="J49" s="9"/>
      <c r="K49" s="9"/>
      <c r="L49" s="8"/>
    </row>
    <row r="50" spans="1:12" x14ac:dyDescent="0.2">
      <c r="A50" s="10" t="s">
        <v>9</v>
      </c>
      <c r="B50" s="46">
        <v>45.045820565433495</v>
      </c>
      <c r="C50" s="46">
        <v>44.222233832466884</v>
      </c>
      <c r="D50" s="46">
        <v>28.582557686080285</v>
      </c>
      <c r="E50" s="46">
        <v>34.893389217889272</v>
      </c>
      <c r="F50" s="46">
        <v>36.069410083199308</v>
      </c>
      <c r="G50" s="46"/>
      <c r="H50" s="85">
        <v>38.670142215332419</v>
      </c>
      <c r="I50" s="9"/>
      <c r="J50" s="9"/>
      <c r="K50" s="9"/>
      <c r="L50" s="8"/>
    </row>
    <row r="51" spans="1:12" x14ac:dyDescent="0.2">
      <c r="A51" s="11" t="s">
        <v>10</v>
      </c>
      <c r="B51" s="46">
        <v>99.236363636363649</v>
      </c>
      <c r="C51" s="46">
        <v>77.246376811594189</v>
      </c>
      <c r="D51" s="46">
        <v>84.89473684210526</v>
      </c>
      <c r="E51" s="46">
        <v>71.916666666666686</v>
      </c>
      <c r="F51" s="46">
        <v>84.1875</v>
      </c>
      <c r="G51" s="46"/>
      <c r="H51" s="85">
        <v>82.821022727272748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0.32536512667660211</v>
      </c>
      <c r="C52" s="88">
        <v>0.2532668092183416</v>
      </c>
      <c r="D52" s="88">
        <v>0.27834339948231235</v>
      </c>
      <c r="E52" s="89">
        <v>0.23579234972677601</v>
      </c>
      <c r="F52" s="89">
        <v>0.27602459016393444</v>
      </c>
      <c r="G52" s="88"/>
      <c r="H52" s="90">
        <v>0.27154433681073031</v>
      </c>
      <c r="I52" s="9"/>
      <c r="J52" s="9"/>
      <c r="K52" s="9"/>
      <c r="L52" s="8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428" t="s">
        <v>18</v>
      </c>
      <c r="C4" s="429"/>
      <c r="D4" s="429"/>
      <c r="E4" s="429"/>
      <c r="F4" s="429"/>
      <c r="G4" s="429"/>
      <c r="H4" s="429"/>
      <c r="I4" s="429"/>
      <c r="J4" s="430"/>
      <c r="K4" s="428" t="s">
        <v>21</v>
      </c>
      <c r="L4" s="429"/>
      <c r="M4" s="429"/>
      <c r="N4" s="429"/>
      <c r="O4" s="429"/>
      <c r="P4" s="429"/>
      <c r="Q4" s="429"/>
      <c r="R4" s="429"/>
      <c r="S4" s="429"/>
      <c r="T4" s="429"/>
      <c r="U4" s="429"/>
      <c r="V4" s="429"/>
      <c r="W4" s="430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335</v>
      </c>
      <c r="C7" s="26">
        <v>335</v>
      </c>
      <c r="D7" s="26">
        <v>335</v>
      </c>
      <c r="E7" s="26">
        <v>335</v>
      </c>
      <c r="F7" s="26">
        <v>335</v>
      </c>
      <c r="G7" s="26">
        <v>335</v>
      </c>
      <c r="H7" s="26">
        <v>335</v>
      </c>
      <c r="I7" s="26">
        <v>335</v>
      </c>
      <c r="J7" s="136">
        <v>335</v>
      </c>
      <c r="K7" s="72">
        <v>335</v>
      </c>
      <c r="L7" s="26">
        <v>335</v>
      </c>
      <c r="M7" s="26">
        <v>335</v>
      </c>
      <c r="N7" s="26">
        <v>335</v>
      </c>
      <c r="O7" s="26">
        <v>335</v>
      </c>
      <c r="P7" s="26">
        <v>335</v>
      </c>
      <c r="Q7" s="26">
        <v>335</v>
      </c>
      <c r="R7" s="26">
        <v>335</v>
      </c>
      <c r="S7" s="136">
        <v>335</v>
      </c>
      <c r="T7" s="136">
        <v>335</v>
      </c>
      <c r="U7" s="136">
        <v>335</v>
      </c>
      <c r="V7" s="136">
        <v>335</v>
      </c>
      <c r="W7" s="136">
        <v>335</v>
      </c>
      <c r="X7" s="151">
        <v>335</v>
      </c>
      <c r="Y7" s="26">
        <v>335</v>
      </c>
      <c r="Z7" s="165">
        <v>335</v>
      </c>
    </row>
    <row r="8" spans="1:29" x14ac:dyDescent="0.2">
      <c r="A8" s="69" t="s">
        <v>4</v>
      </c>
      <c r="B8" s="73">
        <v>5630</v>
      </c>
      <c r="C8" s="16">
        <v>9880</v>
      </c>
      <c r="D8" s="16">
        <v>15980</v>
      </c>
      <c r="E8" s="16">
        <v>16060</v>
      </c>
      <c r="F8" s="16">
        <v>19200</v>
      </c>
      <c r="G8" s="16">
        <v>12940</v>
      </c>
      <c r="H8" s="16">
        <v>12740</v>
      </c>
      <c r="I8" s="16">
        <v>21480</v>
      </c>
      <c r="J8" s="66">
        <v>15360</v>
      </c>
      <c r="K8" s="152">
        <v>8850</v>
      </c>
      <c r="L8" s="16">
        <v>11980</v>
      </c>
      <c r="M8" s="16">
        <v>20520</v>
      </c>
      <c r="N8" s="16">
        <v>19980</v>
      </c>
      <c r="O8" s="29">
        <v>19840</v>
      </c>
      <c r="P8" s="40">
        <v>19230</v>
      </c>
      <c r="Q8" s="34">
        <v>17860</v>
      </c>
      <c r="R8" s="34">
        <v>18950</v>
      </c>
      <c r="S8" s="161">
        <v>16450</v>
      </c>
      <c r="T8" s="161">
        <v>20440</v>
      </c>
      <c r="U8" s="161">
        <v>14540</v>
      </c>
      <c r="V8" s="161">
        <v>16880</v>
      </c>
      <c r="W8" s="140">
        <v>15010</v>
      </c>
      <c r="X8" s="144">
        <v>129270</v>
      </c>
      <c r="Y8" s="23">
        <v>220530</v>
      </c>
      <c r="Z8" s="106">
        <v>349800</v>
      </c>
    </row>
    <row r="9" spans="1:29" x14ac:dyDescent="0.2">
      <c r="A9" s="69" t="s">
        <v>5</v>
      </c>
      <c r="B9" s="73">
        <v>18</v>
      </c>
      <c r="C9" s="16">
        <v>30</v>
      </c>
      <c r="D9" s="16">
        <v>48</v>
      </c>
      <c r="E9" s="16">
        <v>48</v>
      </c>
      <c r="F9" s="16">
        <v>55</v>
      </c>
      <c r="G9" s="16">
        <v>36</v>
      </c>
      <c r="H9" s="16">
        <v>37</v>
      </c>
      <c r="I9" s="16">
        <v>61</v>
      </c>
      <c r="J9" s="66">
        <v>43</v>
      </c>
      <c r="K9" s="152">
        <v>30</v>
      </c>
      <c r="L9" s="16">
        <v>39</v>
      </c>
      <c r="M9" s="16">
        <v>64</v>
      </c>
      <c r="N9" s="16">
        <v>65</v>
      </c>
      <c r="O9" s="29">
        <v>64</v>
      </c>
      <c r="P9" s="61">
        <v>61</v>
      </c>
      <c r="Q9" s="62">
        <v>55</v>
      </c>
      <c r="R9" s="62">
        <v>60</v>
      </c>
      <c r="S9" s="162">
        <v>49</v>
      </c>
      <c r="T9" s="162">
        <v>62</v>
      </c>
      <c r="U9" s="162">
        <v>42</v>
      </c>
      <c r="V9" s="162">
        <v>49</v>
      </c>
      <c r="W9" s="140">
        <v>43</v>
      </c>
      <c r="X9" s="144">
        <v>376</v>
      </c>
      <c r="Y9" s="23">
        <v>683</v>
      </c>
      <c r="Z9" s="106">
        <v>1059</v>
      </c>
    </row>
    <row r="10" spans="1:29" x14ac:dyDescent="0.2">
      <c r="A10" s="69" t="s">
        <v>6</v>
      </c>
      <c r="B10" s="63">
        <v>312.77777777777777</v>
      </c>
      <c r="C10" s="15">
        <v>329.33333333333331</v>
      </c>
      <c r="D10" s="15">
        <v>332.91666666666669</v>
      </c>
      <c r="E10" s="15">
        <v>334.58333333333331</v>
      </c>
      <c r="F10" s="15">
        <v>349.09090909090907</v>
      </c>
      <c r="G10" s="15">
        <v>359.44444444444446</v>
      </c>
      <c r="H10" s="15">
        <v>344.32432432432432</v>
      </c>
      <c r="I10" s="15">
        <v>352.13114754098359</v>
      </c>
      <c r="J10" s="64">
        <v>357.2093023255814</v>
      </c>
      <c r="K10" s="153">
        <v>295</v>
      </c>
      <c r="L10" s="15">
        <v>307.17948717948718</v>
      </c>
      <c r="M10" s="15">
        <v>320.625</v>
      </c>
      <c r="N10" s="15">
        <v>307.38461538461536</v>
      </c>
      <c r="O10" s="27">
        <v>310</v>
      </c>
      <c r="P10" s="35">
        <v>315.24590163934425</v>
      </c>
      <c r="Q10" s="36">
        <v>324.72727272727275</v>
      </c>
      <c r="R10" s="36">
        <v>315.83333333333331</v>
      </c>
      <c r="S10" s="78">
        <v>335.71428571428572</v>
      </c>
      <c r="T10" s="78">
        <v>329.67741935483872</v>
      </c>
      <c r="U10" s="78">
        <v>346.1904761904762</v>
      </c>
      <c r="V10" s="78">
        <v>344.48979591836735</v>
      </c>
      <c r="W10" s="141">
        <v>349.06976744186045</v>
      </c>
      <c r="X10" s="145">
        <v>343.80319148936172</v>
      </c>
      <c r="Y10" s="166">
        <v>322.88433382137629</v>
      </c>
      <c r="Z10" s="107">
        <v>330.3116147308782</v>
      </c>
    </row>
    <row r="11" spans="1:29" x14ac:dyDescent="0.2">
      <c r="A11" s="69" t="s">
        <v>7</v>
      </c>
      <c r="B11" s="63">
        <v>66.666666666666671</v>
      </c>
      <c r="C11" s="15">
        <v>86.666666666666671</v>
      </c>
      <c r="D11" s="15">
        <v>79.166666666666671</v>
      </c>
      <c r="E11" s="15">
        <v>83.333333333333329</v>
      </c>
      <c r="F11" s="15">
        <v>89.090909090909093</v>
      </c>
      <c r="G11" s="15">
        <v>86.111111111111114</v>
      </c>
      <c r="H11" s="15">
        <v>94.594594594594597</v>
      </c>
      <c r="I11" s="15">
        <v>91.803278688524586</v>
      </c>
      <c r="J11" s="64">
        <v>90.697674418604649</v>
      </c>
      <c r="K11" s="153">
        <v>56.666666666666664</v>
      </c>
      <c r="L11" s="15">
        <v>89.743589743589737</v>
      </c>
      <c r="M11" s="15">
        <v>81.25</v>
      </c>
      <c r="N11" s="15">
        <v>78.461538461538467</v>
      </c>
      <c r="O11" s="27">
        <v>82.8125</v>
      </c>
      <c r="P11" s="35">
        <v>62.295081967213115</v>
      </c>
      <c r="Q11" s="36">
        <v>54.545454545454547</v>
      </c>
      <c r="R11" s="36">
        <v>68.333333333333329</v>
      </c>
      <c r="S11" s="78">
        <v>65.306122448979593</v>
      </c>
      <c r="T11" s="78">
        <v>83.870967741935488</v>
      </c>
      <c r="U11" s="78">
        <v>83.333333333333329</v>
      </c>
      <c r="V11" s="78">
        <v>57.142857142857146</v>
      </c>
      <c r="W11" s="141">
        <v>67.441860465116278</v>
      </c>
      <c r="X11" s="145">
        <v>80.585106382978722</v>
      </c>
      <c r="Y11" s="166">
        <v>63.103953147877014</v>
      </c>
      <c r="Z11" s="107">
        <v>71.199244570349393</v>
      </c>
    </row>
    <row r="12" spans="1:29" x14ac:dyDescent="0.2">
      <c r="A12" s="69" t="s">
        <v>8</v>
      </c>
      <c r="B12" s="74">
        <v>0.10805656251691007</v>
      </c>
      <c r="C12" s="19">
        <v>6.8317963686988337E-2</v>
      </c>
      <c r="D12" s="14">
        <v>8.361162500695446E-2</v>
      </c>
      <c r="E12" s="14">
        <v>6.6260451279816265E-2</v>
      </c>
      <c r="F12" s="14">
        <v>7.2524989706614293E-2</v>
      </c>
      <c r="G12" s="19">
        <v>6.1143865362759016E-2</v>
      </c>
      <c r="H12" s="14">
        <v>5.2969647782740562E-2</v>
      </c>
      <c r="I12" s="19">
        <v>5.9992676759487891E-2</v>
      </c>
      <c r="J12" s="160">
        <v>6.107312187270026E-2</v>
      </c>
      <c r="K12" s="154">
        <v>0.12462718510679521</v>
      </c>
      <c r="L12" s="14">
        <v>6.0320039282603044E-2</v>
      </c>
      <c r="M12" s="19">
        <v>8.5924899963096255E-2</v>
      </c>
      <c r="N12" s="19">
        <v>8.3143362480901595E-2</v>
      </c>
      <c r="O12" s="28">
        <v>7.9426272595129882E-2</v>
      </c>
      <c r="P12" s="14">
        <v>0.10967631965178813</v>
      </c>
      <c r="Q12" s="37">
        <v>0.10370290618401103</v>
      </c>
      <c r="R12" s="37">
        <v>8.5603687488757157E-2</v>
      </c>
      <c r="S12" s="79">
        <v>9.5151828829778282E-2</v>
      </c>
      <c r="T12" s="79">
        <v>8.5441532272862303E-2</v>
      </c>
      <c r="U12" s="79">
        <v>7.4570212756146864E-2</v>
      </c>
      <c r="V12" s="79">
        <v>9.8669013491572574E-2</v>
      </c>
      <c r="W12" s="142">
        <v>0.1066205833487663</v>
      </c>
      <c r="X12" s="146">
        <v>7.7197909243017337E-2</v>
      </c>
      <c r="Y12" s="167">
        <v>0.10321770691457824</v>
      </c>
      <c r="Z12" s="108">
        <v>9.8875791306228367E-2</v>
      </c>
    </row>
    <row r="13" spans="1:29" x14ac:dyDescent="0.2">
      <c r="A13" s="69" t="s">
        <v>9</v>
      </c>
      <c r="B13" s="63">
        <v>33.797691498344648</v>
      </c>
      <c r="C13" s="15">
        <v>22.499382707581493</v>
      </c>
      <c r="D13" s="15">
        <v>27.835703491898592</v>
      </c>
      <c r="E13" s="15">
        <v>22.16964265737186</v>
      </c>
      <c r="F13" s="15">
        <v>25.317814588490805</v>
      </c>
      <c r="G13" s="15">
        <v>21.977822716502825</v>
      </c>
      <c r="H13" s="15">
        <v>18.238738182489588</v>
      </c>
      <c r="I13" s="15">
        <v>21.125290111373769</v>
      </c>
      <c r="J13" s="64">
        <v>21.815887254992465</v>
      </c>
      <c r="K13" s="153">
        <v>36.765019606504588</v>
      </c>
      <c r="L13" s="15">
        <v>18.529078733476524</v>
      </c>
      <c r="M13" s="15">
        <v>27.549671050667737</v>
      </c>
      <c r="N13" s="15">
        <v>25.556990497975598</v>
      </c>
      <c r="O13" s="27">
        <v>24.622144504490262</v>
      </c>
      <c r="P13" s="35">
        <v>34.575010277112881</v>
      </c>
      <c r="Q13" s="36">
        <v>33.675161899026129</v>
      </c>
      <c r="R13" s="36">
        <v>27.036497965199136</v>
      </c>
      <c r="S13" s="78">
        <v>31.943828249996997</v>
      </c>
      <c r="T13" s="78">
        <v>28.168143865440413</v>
      </c>
      <c r="U13" s="78">
        <v>25.815497463675605</v>
      </c>
      <c r="V13" s="78">
        <v>33.990468321178469</v>
      </c>
      <c r="W13" s="141">
        <v>37.218022234069352</v>
      </c>
      <c r="X13" s="145">
        <v>26.540887574055457</v>
      </c>
      <c r="Y13" s="166">
        <v>33.327380535683659</v>
      </c>
      <c r="Z13" s="107">
        <v>32.65982228415362</v>
      </c>
    </row>
    <row r="14" spans="1:29" x14ac:dyDescent="0.2">
      <c r="A14" s="70" t="s">
        <v>10</v>
      </c>
      <c r="B14" s="137">
        <v>-22.222222222222229</v>
      </c>
      <c r="C14" s="133">
        <v>-5.6666666666666856</v>
      </c>
      <c r="D14" s="133">
        <v>-2.0833333333333144</v>
      </c>
      <c r="E14" s="15">
        <v>-0.41666666666668561</v>
      </c>
      <c r="F14" s="15">
        <v>14.090909090909065</v>
      </c>
      <c r="G14" s="15">
        <v>24.444444444444457</v>
      </c>
      <c r="H14" s="15">
        <v>9.3243243243243228</v>
      </c>
      <c r="I14" s="15">
        <v>17.131147540983591</v>
      </c>
      <c r="J14" s="64">
        <v>22.209302325581405</v>
      </c>
      <c r="K14" s="153">
        <v>-40</v>
      </c>
      <c r="L14" s="15">
        <v>-27.820512820512818</v>
      </c>
      <c r="M14" s="15">
        <v>-14.375</v>
      </c>
      <c r="N14" s="15">
        <v>-27.615384615384642</v>
      </c>
      <c r="O14" s="38">
        <v>-25</v>
      </c>
      <c r="P14" s="39">
        <v>-19.754098360655746</v>
      </c>
      <c r="Q14" s="36">
        <v>-10.272727272727252</v>
      </c>
      <c r="R14" s="36">
        <v>-19.166666666666686</v>
      </c>
      <c r="S14" s="78">
        <v>0.71428571428572241</v>
      </c>
      <c r="T14" s="78">
        <v>-5.3225806451612812</v>
      </c>
      <c r="U14" s="78">
        <v>11.190476190476204</v>
      </c>
      <c r="V14" s="78">
        <v>9.4897959183673493</v>
      </c>
      <c r="W14" s="141">
        <v>14.069767441860449</v>
      </c>
      <c r="X14" s="145">
        <v>8.8031914893617227</v>
      </c>
      <c r="Y14" s="166">
        <v>-12.115666178623712</v>
      </c>
      <c r="Z14" s="107">
        <v>-4.6883852691217953</v>
      </c>
    </row>
    <row r="15" spans="1:29" ht="13.5" thickBot="1" x14ac:dyDescent="0.25">
      <c r="A15" s="71" t="s">
        <v>1</v>
      </c>
      <c r="B15" s="75">
        <v>-6.6334991708126054E-2</v>
      </c>
      <c r="C15" s="31">
        <v>-1.6915422885572195E-2</v>
      </c>
      <c r="D15" s="31">
        <v>-6.218905472636759E-3</v>
      </c>
      <c r="E15" s="31">
        <v>-1.2437810945274198E-3</v>
      </c>
      <c r="F15" s="13">
        <v>4.2062415196743475E-2</v>
      </c>
      <c r="G15" s="13">
        <v>7.2968490878938683E-2</v>
      </c>
      <c r="H15" s="31">
        <v>2.7833803953206934E-2</v>
      </c>
      <c r="I15" s="31">
        <v>5.1137753853682362E-2</v>
      </c>
      <c r="J15" s="76">
        <v>6.62964248524818E-2</v>
      </c>
      <c r="K15" s="155">
        <v>-0.11940298507462686</v>
      </c>
      <c r="L15" s="13">
        <v>-8.3046306926903929E-2</v>
      </c>
      <c r="M15" s="13">
        <v>-4.2910447761194029E-2</v>
      </c>
      <c r="N15" s="31">
        <v>-8.243398392652132E-2</v>
      </c>
      <c r="O15" s="31">
        <v>-7.4626865671641784E-2</v>
      </c>
      <c r="P15" s="31">
        <v>-5.8967457793002227E-2</v>
      </c>
      <c r="Q15" s="31">
        <v>-3.066485753052911E-2</v>
      </c>
      <c r="R15" s="31">
        <v>-5.7213930348258765E-2</v>
      </c>
      <c r="S15" s="163">
        <v>2.1321961620469326E-3</v>
      </c>
      <c r="T15" s="163">
        <v>-1.5888300433317258E-2</v>
      </c>
      <c r="U15" s="163">
        <v>3.3404406538734936E-2</v>
      </c>
      <c r="V15" s="163">
        <v>2.8327749010051789E-2</v>
      </c>
      <c r="W15" s="143">
        <v>4.1999305796598357E-2</v>
      </c>
      <c r="X15" s="164">
        <v>2.6278183550333501E-2</v>
      </c>
      <c r="Y15" s="168">
        <v>-3.6166167697384219E-2</v>
      </c>
      <c r="Z15" s="169">
        <v>-1.3995179907826255E-2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428" t="s">
        <v>23</v>
      </c>
      <c r="C17" s="429"/>
      <c r="D17" s="429"/>
      <c r="E17" s="429"/>
      <c r="F17" s="430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490</v>
      </c>
      <c r="C20" s="110">
        <v>490</v>
      </c>
      <c r="D20" s="110">
        <v>490</v>
      </c>
      <c r="E20" s="110">
        <v>490</v>
      </c>
      <c r="F20" s="110">
        <v>490</v>
      </c>
      <c r="G20" s="111">
        <v>490</v>
      </c>
    </row>
    <row r="21" spans="1:24" x14ac:dyDescent="0.2">
      <c r="A21" s="69" t="s">
        <v>4</v>
      </c>
      <c r="B21" s="91">
        <v>47850</v>
      </c>
      <c r="C21" s="92">
        <v>42130</v>
      </c>
      <c r="D21" s="92">
        <v>44050</v>
      </c>
      <c r="E21" s="92">
        <v>43030</v>
      </c>
      <c r="F21" s="92">
        <v>41020</v>
      </c>
      <c r="G21" s="106">
        <v>218080</v>
      </c>
    </row>
    <row r="22" spans="1:24" x14ac:dyDescent="0.2">
      <c r="A22" s="69" t="s">
        <v>5</v>
      </c>
      <c r="B22" s="91">
        <v>71</v>
      </c>
      <c r="C22" s="92">
        <v>65</v>
      </c>
      <c r="D22" s="92">
        <v>66</v>
      </c>
      <c r="E22" s="92">
        <v>64</v>
      </c>
      <c r="F22" s="92">
        <v>64</v>
      </c>
      <c r="G22" s="106">
        <v>330</v>
      </c>
    </row>
    <row r="23" spans="1:24" x14ac:dyDescent="0.2">
      <c r="A23" s="69" t="s">
        <v>6</v>
      </c>
      <c r="B23" s="93">
        <v>673.94366197183103</v>
      </c>
      <c r="C23" s="94">
        <v>648.15384615384619</v>
      </c>
      <c r="D23" s="94">
        <v>667.42424242424238</v>
      </c>
      <c r="E23" s="94">
        <v>672.34375</v>
      </c>
      <c r="F23" s="94">
        <v>640.9375</v>
      </c>
      <c r="G23" s="107">
        <v>660.84848484848487</v>
      </c>
    </row>
    <row r="24" spans="1:24" x14ac:dyDescent="0.2">
      <c r="A24" s="69" t="s">
        <v>7</v>
      </c>
      <c r="B24" s="93">
        <v>67.605633802816897</v>
      </c>
      <c r="C24" s="94">
        <v>76.92307692307692</v>
      </c>
      <c r="D24" s="94">
        <v>69.696969696969703</v>
      </c>
      <c r="E24" s="94">
        <v>54.6875</v>
      </c>
      <c r="F24" s="94">
        <v>79.6875</v>
      </c>
      <c r="G24" s="107">
        <v>71.212121212121218</v>
      </c>
    </row>
    <row r="25" spans="1:24" x14ac:dyDescent="0.2">
      <c r="A25" s="69" t="s">
        <v>8</v>
      </c>
      <c r="B25" s="95">
        <v>9.1788584909247975E-2</v>
      </c>
      <c r="C25" s="96">
        <v>9.0039464143705297E-2</v>
      </c>
      <c r="D25" s="97">
        <v>8.7920385369844908E-2</v>
      </c>
      <c r="E25" s="97">
        <v>0.11603777007290389</v>
      </c>
      <c r="F25" s="97">
        <v>7.8821662703084494E-2</v>
      </c>
      <c r="G25" s="108">
        <v>9.6157887309956044E-2</v>
      </c>
    </row>
    <row r="26" spans="1:24" x14ac:dyDescent="0.2">
      <c r="A26" s="69" t="s">
        <v>9</v>
      </c>
      <c r="B26" s="93">
        <v>61.860335040950929</v>
      </c>
      <c r="C26" s="94">
        <v>58.35942499037391</v>
      </c>
      <c r="D26" s="94">
        <v>58.680196599116179</v>
      </c>
      <c r="E26" s="94">
        <v>78.017269472453975</v>
      </c>
      <c r="F26" s="94">
        <v>50.519759438758214</v>
      </c>
      <c r="G26" s="107">
        <v>63.545794135015804</v>
      </c>
    </row>
    <row r="27" spans="1:24" x14ac:dyDescent="0.2">
      <c r="A27" s="70" t="s">
        <v>10</v>
      </c>
      <c r="B27" s="98">
        <v>183.94366197183103</v>
      </c>
      <c r="C27" s="99">
        <v>158.15384615384619</v>
      </c>
      <c r="D27" s="100">
        <v>177.42424242424238</v>
      </c>
      <c r="E27" s="101">
        <v>182.34375</v>
      </c>
      <c r="F27" s="94">
        <v>150.9375</v>
      </c>
      <c r="G27" s="107">
        <v>170.84848484848487</v>
      </c>
    </row>
    <row r="28" spans="1:24" ht="13.5" thickBot="1" x14ac:dyDescent="0.25">
      <c r="A28" s="71" t="s">
        <v>1</v>
      </c>
      <c r="B28" s="102">
        <v>0.37539522851394086</v>
      </c>
      <c r="C28" s="103">
        <v>0.32276295133437999</v>
      </c>
      <c r="D28" s="104">
        <v>0.36209029066171916</v>
      </c>
      <c r="E28" s="104">
        <v>0.37213010204081631</v>
      </c>
      <c r="F28" s="105">
        <v>0.3080357142857143</v>
      </c>
      <c r="G28" s="109">
        <v>0.34867037724180588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370</v>
      </c>
      <c r="C32" s="84">
        <v>370</v>
      </c>
      <c r="D32" s="84">
        <v>370</v>
      </c>
      <c r="E32" s="84">
        <v>370</v>
      </c>
      <c r="F32" s="84">
        <v>370</v>
      </c>
      <c r="G32" s="178">
        <v>370</v>
      </c>
      <c r="H32" s="84">
        <v>370</v>
      </c>
      <c r="I32" s="147">
        <v>370</v>
      </c>
      <c r="J32" s="9"/>
      <c r="K32" s="9"/>
      <c r="L32" s="9"/>
      <c r="M32" s="8"/>
    </row>
    <row r="33" spans="1:16" x14ac:dyDescent="0.2">
      <c r="A33" s="10" t="s">
        <v>4</v>
      </c>
      <c r="B33" s="16">
        <v>16200</v>
      </c>
      <c r="C33" s="17">
        <v>10600</v>
      </c>
      <c r="D33" s="16">
        <v>17700</v>
      </c>
      <c r="E33" s="16">
        <v>14060</v>
      </c>
      <c r="F33" s="16">
        <v>22830</v>
      </c>
      <c r="G33" s="171">
        <v>24340</v>
      </c>
      <c r="H33" s="21">
        <v>19520</v>
      </c>
      <c r="I33" s="66">
        <v>125250</v>
      </c>
      <c r="J33" s="9"/>
      <c r="K33" s="9"/>
      <c r="L33" s="9"/>
      <c r="M33" s="8"/>
    </row>
    <row r="34" spans="1:16" x14ac:dyDescent="0.2">
      <c r="A34" s="10" t="s">
        <v>5</v>
      </c>
      <c r="B34" s="16">
        <v>45</v>
      </c>
      <c r="C34" s="17">
        <v>30</v>
      </c>
      <c r="D34" s="16">
        <v>50</v>
      </c>
      <c r="E34" s="16">
        <v>38</v>
      </c>
      <c r="F34" s="16">
        <v>60</v>
      </c>
      <c r="G34" s="171">
        <v>63</v>
      </c>
      <c r="H34" s="21">
        <v>46</v>
      </c>
      <c r="I34" s="66">
        <v>332</v>
      </c>
      <c r="J34" s="9"/>
      <c r="K34" s="9"/>
      <c r="L34" s="9"/>
      <c r="M34" s="8"/>
    </row>
    <row r="35" spans="1:16" x14ac:dyDescent="0.2">
      <c r="A35" s="10" t="s">
        <v>6</v>
      </c>
      <c r="B35" s="20">
        <v>360</v>
      </c>
      <c r="C35" s="18">
        <v>353.33333333333331</v>
      </c>
      <c r="D35" s="15">
        <v>354</v>
      </c>
      <c r="E35" s="15">
        <v>370</v>
      </c>
      <c r="F35" s="15">
        <v>380.5</v>
      </c>
      <c r="G35" s="172">
        <v>386.34920634920633</v>
      </c>
      <c r="H35" s="22">
        <v>424.3478260869565</v>
      </c>
      <c r="I35" s="148">
        <v>377.25903614457832</v>
      </c>
      <c r="J35" s="9"/>
      <c r="K35" s="9"/>
      <c r="L35" s="9"/>
      <c r="M35" s="8"/>
    </row>
    <row r="36" spans="1:16" x14ac:dyDescent="0.2">
      <c r="A36" s="10" t="s">
        <v>7</v>
      </c>
      <c r="B36" s="58">
        <v>55.555555555555557</v>
      </c>
      <c r="C36" s="44">
        <v>83.333333333333329</v>
      </c>
      <c r="D36" s="58">
        <v>76</v>
      </c>
      <c r="E36" s="58">
        <v>86.84210526315789</v>
      </c>
      <c r="F36" s="43">
        <v>81.666666666666671</v>
      </c>
      <c r="G36" s="173">
        <v>74.603174603174608</v>
      </c>
      <c r="H36" s="45">
        <v>73.913043478260875</v>
      </c>
      <c r="I36" s="149">
        <v>71.98795180722891</v>
      </c>
      <c r="J36" s="9"/>
      <c r="K36" s="55"/>
      <c r="L36" s="9"/>
      <c r="M36" s="8"/>
    </row>
    <row r="37" spans="1:16" x14ac:dyDescent="0.2">
      <c r="A37" s="10" t="s">
        <v>8</v>
      </c>
      <c r="B37" s="47">
        <v>9.8861835666956582E-2</v>
      </c>
      <c r="C37" s="48">
        <v>7.6409270684213271E-2</v>
      </c>
      <c r="D37" s="47">
        <v>7.3228708456585995E-2</v>
      </c>
      <c r="E37" s="47">
        <v>7.3101935462472817E-2</v>
      </c>
      <c r="F37" s="47">
        <v>6.8099103981474521E-2</v>
      </c>
      <c r="G37" s="174">
        <v>9.0289034204944399E-2</v>
      </c>
      <c r="H37" s="49">
        <v>8.0088615761732582E-2</v>
      </c>
      <c r="I37" s="150">
        <v>0.10055808192743633</v>
      </c>
      <c r="J37" s="9"/>
      <c r="K37" s="9"/>
      <c r="L37" s="9"/>
      <c r="M37" s="8"/>
    </row>
    <row r="38" spans="1:16" x14ac:dyDescent="0.2">
      <c r="A38" s="10" t="s">
        <v>9</v>
      </c>
      <c r="B38" s="46">
        <v>35.590260840104371</v>
      </c>
      <c r="C38" s="50">
        <v>26.997942308422019</v>
      </c>
      <c r="D38" s="46">
        <v>25.922962793631442</v>
      </c>
      <c r="E38" s="46">
        <v>27.047716121114942</v>
      </c>
      <c r="F38" s="46">
        <v>25.911709064951054</v>
      </c>
      <c r="G38" s="175">
        <v>34.883096707116614</v>
      </c>
      <c r="H38" s="45">
        <v>33.985429992804782</v>
      </c>
      <c r="I38" s="85">
        <v>37.936445064492169</v>
      </c>
      <c r="J38" s="9"/>
      <c r="K38" s="9"/>
      <c r="L38" s="9"/>
      <c r="M38" s="8"/>
    </row>
    <row r="39" spans="1:16" x14ac:dyDescent="0.2">
      <c r="A39" s="11" t="s">
        <v>10</v>
      </c>
      <c r="B39" s="41">
        <v>-10</v>
      </c>
      <c r="C39" s="42">
        <v>-16.666666666666686</v>
      </c>
      <c r="D39" s="41">
        <v>-16</v>
      </c>
      <c r="E39" s="41">
        <v>0</v>
      </c>
      <c r="F39" s="46">
        <v>10.5</v>
      </c>
      <c r="G39" s="176">
        <v>16.349206349206327</v>
      </c>
      <c r="H39" s="45">
        <v>54.347826086956502</v>
      </c>
      <c r="I39" s="85">
        <v>7.2590361445783174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-2.7027027027027029E-2</v>
      </c>
      <c r="C40" s="52">
        <v>-4.5045045045045098E-2</v>
      </c>
      <c r="D40" s="51">
        <v>-4.3243243243243246E-2</v>
      </c>
      <c r="E40" s="53">
        <v>0</v>
      </c>
      <c r="F40" s="53">
        <v>2.837837837837838E-2</v>
      </c>
      <c r="G40" s="177">
        <v>4.4187044187044125E-2</v>
      </c>
      <c r="H40" s="59">
        <v>0.14688601645123378</v>
      </c>
      <c r="I40" s="86">
        <v>1.9619016606968426E-2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500</v>
      </c>
      <c r="C44" s="84">
        <v>500</v>
      </c>
      <c r="D44" s="84">
        <v>500</v>
      </c>
      <c r="E44" s="84">
        <v>500</v>
      </c>
      <c r="F44" s="84">
        <v>500</v>
      </c>
      <c r="G44" s="84"/>
      <c r="H44" s="84">
        <v>500</v>
      </c>
      <c r="I44" s="9"/>
      <c r="J44" s="9"/>
      <c r="K44" s="9"/>
      <c r="L44" s="8"/>
    </row>
    <row r="45" spans="1:16" x14ac:dyDescent="0.2">
      <c r="A45" s="10" t="s">
        <v>4</v>
      </c>
      <c r="B45" s="16">
        <v>46810</v>
      </c>
      <c r="C45" s="16">
        <v>47350</v>
      </c>
      <c r="D45" s="16">
        <v>58180</v>
      </c>
      <c r="E45" s="16">
        <v>55710</v>
      </c>
      <c r="F45" s="16">
        <v>58110</v>
      </c>
      <c r="G45" s="16"/>
      <c r="H45" s="16">
        <v>266160</v>
      </c>
      <c r="I45" s="9"/>
      <c r="J45" s="9"/>
      <c r="K45" s="9"/>
      <c r="L45" s="8"/>
    </row>
    <row r="46" spans="1:16" x14ac:dyDescent="0.2">
      <c r="A46" s="10" t="s">
        <v>5</v>
      </c>
      <c r="B46" s="16">
        <v>65</v>
      </c>
      <c r="C46" s="16">
        <v>70</v>
      </c>
      <c r="D46" s="16">
        <v>83</v>
      </c>
      <c r="E46" s="16">
        <v>82</v>
      </c>
      <c r="F46" s="16">
        <v>87</v>
      </c>
      <c r="G46" s="16"/>
      <c r="H46" s="16">
        <v>387</v>
      </c>
      <c r="I46" s="9"/>
      <c r="J46" s="9"/>
      <c r="K46" s="9"/>
      <c r="L46" s="8"/>
    </row>
    <row r="47" spans="1:16" x14ac:dyDescent="0.2">
      <c r="A47" s="10" t="s">
        <v>6</v>
      </c>
      <c r="B47" s="20">
        <v>720.15384615384619</v>
      </c>
      <c r="C47" s="15">
        <v>676.42857142857144</v>
      </c>
      <c r="D47" s="15">
        <v>700.96385542168673</v>
      </c>
      <c r="E47" s="15">
        <v>679.39024390243901</v>
      </c>
      <c r="F47" s="15">
        <v>667.93103448275861</v>
      </c>
      <c r="G47" s="15"/>
      <c r="H47" s="15">
        <v>687.75193798449618</v>
      </c>
      <c r="I47" s="9"/>
      <c r="J47" s="9"/>
      <c r="K47" s="9"/>
      <c r="L47" s="8"/>
    </row>
    <row r="48" spans="1:16" x14ac:dyDescent="0.2">
      <c r="A48" s="10" t="s">
        <v>7</v>
      </c>
      <c r="B48" s="58">
        <v>72.307692307692307</v>
      </c>
      <c r="C48" s="43">
        <v>58.571428571428569</v>
      </c>
      <c r="D48" s="58">
        <v>61.445783132530117</v>
      </c>
      <c r="E48" s="58">
        <v>68.292682926829272</v>
      </c>
      <c r="F48" s="43">
        <v>65.517241379310349</v>
      </c>
      <c r="G48" s="46"/>
      <c r="H48" s="46">
        <v>64.857881136950908</v>
      </c>
      <c r="I48" s="9"/>
      <c r="J48" s="55"/>
      <c r="K48" s="9"/>
      <c r="L48" s="8"/>
    </row>
    <row r="49" spans="1:12" x14ac:dyDescent="0.2">
      <c r="A49" s="10" t="s">
        <v>8</v>
      </c>
      <c r="B49" s="47">
        <v>9.5941796952253411E-2</v>
      </c>
      <c r="C49" s="47">
        <v>0.11328012548237457</v>
      </c>
      <c r="D49" s="47">
        <v>0.10800462522772566</v>
      </c>
      <c r="E49" s="47">
        <v>9.4816798445507916E-2</v>
      </c>
      <c r="F49" s="47">
        <v>0.10368006446075125</v>
      </c>
      <c r="G49" s="56"/>
      <c r="H49" s="56">
        <v>0.10675417178470843</v>
      </c>
      <c r="I49" s="9"/>
      <c r="J49" s="9"/>
      <c r="K49" s="9"/>
      <c r="L49" s="8"/>
    </row>
    <row r="50" spans="1:12" x14ac:dyDescent="0.2">
      <c r="A50" s="10" t="s">
        <v>9</v>
      </c>
      <c r="B50" s="46">
        <v>69.092854082076656</v>
      </c>
      <c r="C50" s="46">
        <v>76.625913451291936</v>
      </c>
      <c r="D50" s="46">
        <v>75.707338503000955</v>
      </c>
      <c r="E50" s="46">
        <v>64.417607821942028</v>
      </c>
      <c r="F50" s="46">
        <v>69.251132710508671</v>
      </c>
      <c r="G50" s="46"/>
      <c r="H50" s="46">
        <v>73.420388532863043</v>
      </c>
      <c r="I50" s="9"/>
      <c r="J50" s="9"/>
      <c r="K50" s="9"/>
      <c r="L50" s="8"/>
    </row>
    <row r="51" spans="1:12" x14ac:dyDescent="0.2">
      <c r="A51" s="11" t="s">
        <v>10</v>
      </c>
      <c r="B51" s="46">
        <v>220.15384615384619</v>
      </c>
      <c r="C51" s="46">
        <v>176.42857142857144</v>
      </c>
      <c r="D51" s="46">
        <v>200.96385542168673</v>
      </c>
      <c r="E51" s="46">
        <v>179.39024390243901</v>
      </c>
      <c r="F51" s="46">
        <v>167.93103448275861</v>
      </c>
      <c r="G51" s="46"/>
      <c r="H51" s="46">
        <v>187.75193798449618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0.4403076923076924</v>
      </c>
      <c r="C52" s="88">
        <v>0.35285714285714287</v>
      </c>
      <c r="D52" s="88">
        <v>0.40192771084337348</v>
      </c>
      <c r="E52" s="89">
        <v>0.35878048780487803</v>
      </c>
      <c r="F52" s="89">
        <v>0.33586206896551724</v>
      </c>
      <c r="G52" s="88"/>
      <c r="H52" s="88">
        <v>0.37550387596899237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428" t="s">
        <v>18</v>
      </c>
      <c r="C4" s="429"/>
      <c r="D4" s="429"/>
      <c r="E4" s="429"/>
      <c r="F4" s="429"/>
      <c r="G4" s="429"/>
      <c r="H4" s="429"/>
      <c r="I4" s="429"/>
      <c r="J4" s="430"/>
      <c r="K4" s="428" t="s">
        <v>21</v>
      </c>
      <c r="L4" s="429"/>
      <c r="M4" s="429"/>
      <c r="N4" s="429"/>
      <c r="O4" s="429"/>
      <c r="P4" s="429"/>
      <c r="Q4" s="429"/>
      <c r="R4" s="429"/>
      <c r="S4" s="429"/>
      <c r="T4" s="429"/>
      <c r="U4" s="429"/>
      <c r="V4" s="429"/>
      <c r="W4" s="430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450</v>
      </c>
      <c r="C7" s="26">
        <v>450</v>
      </c>
      <c r="D7" s="26">
        <v>450</v>
      </c>
      <c r="E7" s="26">
        <v>450</v>
      </c>
      <c r="F7" s="26">
        <v>450</v>
      </c>
      <c r="G7" s="26">
        <v>450</v>
      </c>
      <c r="H7" s="26">
        <v>450</v>
      </c>
      <c r="I7" s="26">
        <v>450</v>
      </c>
      <c r="J7" s="136">
        <v>450</v>
      </c>
      <c r="K7" s="72">
        <v>450</v>
      </c>
      <c r="L7" s="26">
        <v>450</v>
      </c>
      <c r="M7" s="26">
        <v>450</v>
      </c>
      <c r="N7" s="26">
        <v>450</v>
      </c>
      <c r="O7" s="26">
        <v>450</v>
      </c>
      <c r="P7" s="26">
        <v>450</v>
      </c>
      <c r="Q7" s="26">
        <v>450</v>
      </c>
      <c r="R7" s="26">
        <v>450</v>
      </c>
      <c r="S7" s="136">
        <v>450</v>
      </c>
      <c r="T7" s="136">
        <v>450</v>
      </c>
      <c r="U7" s="136">
        <v>450</v>
      </c>
      <c r="V7" s="136">
        <v>450</v>
      </c>
      <c r="W7" s="136">
        <v>450</v>
      </c>
      <c r="X7" s="151">
        <v>450</v>
      </c>
      <c r="Y7" s="26">
        <v>450</v>
      </c>
      <c r="Z7" s="165">
        <v>450</v>
      </c>
    </row>
    <row r="8" spans="1:29" x14ac:dyDescent="0.2">
      <c r="A8" s="69" t="s">
        <v>4</v>
      </c>
      <c r="B8" s="73">
        <v>8410</v>
      </c>
      <c r="C8" s="16">
        <v>13130</v>
      </c>
      <c r="D8" s="16">
        <v>23030</v>
      </c>
      <c r="E8" s="16">
        <v>22010</v>
      </c>
      <c r="F8" s="16">
        <v>29360</v>
      </c>
      <c r="G8" s="16">
        <v>16370</v>
      </c>
      <c r="H8" s="16">
        <v>18720</v>
      </c>
      <c r="I8" s="16">
        <v>29860</v>
      </c>
      <c r="J8" s="66">
        <v>19920</v>
      </c>
      <c r="K8" s="152">
        <v>14620</v>
      </c>
      <c r="L8" s="16">
        <v>17730</v>
      </c>
      <c r="M8" s="16">
        <v>32580</v>
      </c>
      <c r="N8" s="16">
        <v>20810</v>
      </c>
      <c r="O8" s="29">
        <v>21190</v>
      </c>
      <c r="P8" s="40">
        <v>25310</v>
      </c>
      <c r="Q8" s="34">
        <v>23930</v>
      </c>
      <c r="R8" s="34">
        <v>25380</v>
      </c>
      <c r="S8" s="161">
        <v>22650</v>
      </c>
      <c r="T8" s="161">
        <v>18200</v>
      </c>
      <c r="U8" s="161">
        <v>17830</v>
      </c>
      <c r="V8" s="161">
        <v>21580</v>
      </c>
      <c r="W8" s="140">
        <v>19550</v>
      </c>
      <c r="X8" s="144">
        <v>180810</v>
      </c>
      <c r="Y8" s="23">
        <v>281360</v>
      </c>
      <c r="Z8" s="106">
        <v>462170</v>
      </c>
    </row>
    <row r="9" spans="1:29" x14ac:dyDescent="0.2">
      <c r="A9" s="69" t="s">
        <v>5</v>
      </c>
      <c r="B9" s="73">
        <v>19</v>
      </c>
      <c r="C9" s="16">
        <v>28</v>
      </c>
      <c r="D9" s="16">
        <v>49</v>
      </c>
      <c r="E9" s="16">
        <v>46</v>
      </c>
      <c r="F9" s="16">
        <v>62</v>
      </c>
      <c r="G9" s="16">
        <v>35</v>
      </c>
      <c r="H9" s="16">
        <v>40</v>
      </c>
      <c r="I9" s="16">
        <v>63</v>
      </c>
      <c r="J9" s="66">
        <v>41</v>
      </c>
      <c r="K9" s="152">
        <v>34</v>
      </c>
      <c r="L9" s="16">
        <v>40</v>
      </c>
      <c r="M9" s="16">
        <v>77</v>
      </c>
      <c r="N9" s="16">
        <v>48</v>
      </c>
      <c r="O9" s="29">
        <v>48</v>
      </c>
      <c r="P9" s="61">
        <v>58</v>
      </c>
      <c r="Q9" s="62">
        <v>52</v>
      </c>
      <c r="R9" s="62">
        <v>58</v>
      </c>
      <c r="S9" s="162">
        <v>49</v>
      </c>
      <c r="T9" s="162">
        <v>39</v>
      </c>
      <c r="U9" s="162">
        <v>40</v>
      </c>
      <c r="V9" s="162">
        <v>47</v>
      </c>
      <c r="W9" s="140">
        <v>42</v>
      </c>
      <c r="X9" s="144">
        <v>383</v>
      </c>
      <c r="Y9" s="23">
        <v>632</v>
      </c>
      <c r="Z9" s="106">
        <v>1015</v>
      </c>
    </row>
    <row r="10" spans="1:29" x14ac:dyDescent="0.2">
      <c r="A10" s="69" t="s">
        <v>6</v>
      </c>
      <c r="B10" s="63">
        <v>442.63157894736844</v>
      </c>
      <c r="C10" s="15">
        <v>468.92857142857144</v>
      </c>
      <c r="D10" s="15">
        <v>470</v>
      </c>
      <c r="E10" s="15">
        <v>478.47826086956519</v>
      </c>
      <c r="F10" s="15">
        <v>473.54838709677421</v>
      </c>
      <c r="G10" s="15">
        <v>467.71428571428572</v>
      </c>
      <c r="H10" s="15">
        <v>468</v>
      </c>
      <c r="I10" s="15">
        <v>473.96825396825398</v>
      </c>
      <c r="J10" s="64">
        <v>485.85365853658539</v>
      </c>
      <c r="K10" s="153">
        <v>430</v>
      </c>
      <c r="L10" s="15">
        <v>443.25</v>
      </c>
      <c r="M10" s="15">
        <v>423.11688311688312</v>
      </c>
      <c r="N10" s="15">
        <v>433.54166666666669</v>
      </c>
      <c r="O10" s="27">
        <v>441.45833333333331</v>
      </c>
      <c r="P10" s="35">
        <v>436.37931034482756</v>
      </c>
      <c r="Q10" s="36">
        <v>460.19230769230768</v>
      </c>
      <c r="R10" s="36">
        <v>437.58620689655174</v>
      </c>
      <c r="S10" s="78">
        <v>462.24489795918367</v>
      </c>
      <c r="T10" s="78">
        <v>466.66666666666669</v>
      </c>
      <c r="U10" s="78">
        <v>445.75</v>
      </c>
      <c r="V10" s="78">
        <v>459.14893617021278</v>
      </c>
      <c r="W10" s="141">
        <v>465.47619047619048</v>
      </c>
      <c r="X10" s="145">
        <v>472.08877284595303</v>
      </c>
      <c r="Y10" s="166">
        <v>445.18987341772151</v>
      </c>
      <c r="Z10" s="107">
        <v>455.33990147783248</v>
      </c>
    </row>
    <row r="11" spans="1:29" x14ac:dyDescent="0.2">
      <c r="A11" s="69" t="s">
        <v>7</v>
      </c>
      <c r="B11" s="63">
        <v>47.368421052631582</v>
      </c>
      <c r="C11" s="15">
        <v>75</v>
      </c>
      <c r="D11" s="15">
        <v>67.34693877551021</v>
      </c>
      <c r="E11" s="15">
        <v>60.869565217391305</v>
      </c>
      <c r="F11" s="15">
        <v>80.645161290322577</v>
      </c>
      <c r="G11" s="15">
        <v>71.428571428571431</v>
      </c>
      <c r="H11" s="15">
        <v>77.5</v>
      </c>
      <c r="I11" s="15">
        <v>80.952380952380949</v>
      </c>
      <c r="J11" s="64">
        <v>80.487804878048777</v>
      </c>
      <c r="K11" s="153">
        <v>67.647058823529406</v>
      </c>
      <c r="L11" s="15">
        <v>80</v>
      </c>
      <c r="M11" s="15">
        <v>68.831168831168824</v>
      </c>
      <c r="N11" s="15">
        <v>79.166666666666671</v>
      </c>
      <c r="O11" s="27">
        <v>72.916666666666671</v>
      </c>
      <c r="P11" s="35">
        <v>74.137931034482762</v>
      </c>
      <c r="Q11" s="36">
        <v>65.384615384615387</v>
      </c>
      <c r="R11" s="36">
        <v>58.620689655172413</v>
      </c>
      <c r="S11" s="78">
        <v>55.102040816326529</v>
      </c>
      <c r="T11" s="78">
        <v>64.102564102564102</v>
      </c>
      <c r="U11" s="78">
        <v>62.5</v>
      </c>
      <c r="V11" s="78">
        <v>80.851063829787236</v>
      </c>
      <c r="W11" s="141">
        <v>66.666666666666671</v>
      </c>
      <c r="X11" s="145">
        <v>72.323759791122711</v>
      </c>
      <c r="Y11" s="166">
        <v>60.284810126582279</v>
      </c>
      <c r="Z11" s="107">
        <v>73.103448275862064</v>
      </c>
    </row>
    <row r="12" spans="1:29" x14ac:dyDescent="0.2">
      <c r="A12" s="69" t="s">
        <v>8</v>
      </c>
      <c r="B12" s="74">
        <v>0.12985282631235129</v>
      </c>
      <c r="C12" s="19">
        <v>7.9248188252968713E-2</v>
      </c>
      <c r="D12" s="14">
        <v>0.10694597012619562</v>
      </c>
      <c r="E12" s="14">
        <v>9.192591553615781E-2</v>
      </c>
      <c r="F12" s="14">
        <v>8.3362716843479026E-2</v>
      </c>
      <c r="G12" s="19">
        <v>9.1439424998172758E-2</v>
      </c>
      <c r="H12" s="14">
        <v>8.2783635161583408E-2</v>
      </c>
      <c r="I12" s="19">
        <v>7.6814701548403155E-2</v>
      </c>
      <c r="J12" s="160">
        <v>8.2951415926645469E-2</v>
      </c>
      <c r="K12" s="154">
        <v>9.8666062491146164E-2</v>
      </c>
      <c r="L12" s="14">
        <v>8.655575334106215E-2</v>
      </c>
      <c r="M12" s="19">
        <v>9.6680697962480217E-2</v>
      </c>
      <c r="N12" s="19">
        <v>8.4025509130445097E-2</v>
      </c>
      <c r="O12" s="28">
        <v>8.5258456386249876E-2</v>
      </c>
      <c r="P12" s="14">
        <v>8.8004645777419996E-2</v>
      </c>
      <c r="Q12" s="37">
        <v>0.11051392679350287</v>
      </c>
      <c r="R12" s="37">
        <v>0.11044122910073979</v>
      </c>
      <c r="S12" s="79">
        <v>0.11441269191937845</v>
      </c>
      <c r="T12" s="79">
        <v>9.7576601153255949E-2</v>
      </c>
      <c r="U12" s="79">
        <v>9.1112209840957498E-2</v>
      </c>
      <c r="V12" s="79">
        <v>8.474881549326628E-2</v>
      </c>
      <c r="W12" s="142">
        <v>9.6442160855951184E-2</v>
      </c>
      <c r="X12" s="146">
        <v>9.1415928653908921E-2</v>
      </c>
      <c r="Y12" s="167">
        <v>0.10214026037347036</v>
      </c>
      <c r="Z12" s="108">
        <v>0.1020743662539223</v>
      </c>
    </row>
    <row r="13" spans="1:29" x14ac:dyDescent="0.2">
      <c r="A13" s="69" t="s">
        <v>9</v>
      </c>
      <c r="B13" s="63">
        <v>57.47696154141444</v>
      </c>
      <c r="C13" s="15">
        <v>37.161739705767118</v>
      </c>
      <c r="D13" s="15">
        <v>50.264605959311943</v>
      </c>
      <c r="E13" s="15">
        <v>43.98455219458333</v>
      </c>
      <c r="F13" s="15">
        <v>39.476280105234586</v>
      </c>
      <c r="G13" s="15">
        <v>42.767525349145373</v>
      </c>
      <c r="H13" s="15">
        <v>38.742741255621034</v>
      </c>
      <c r="I13" s="15">
        <v>36.407729971989177</v>
      </c>
      <c r="J13" s="64">
        <v>40.302248908750677</v>
      </c>
      <c r="K13" s="153">
        <v>42.426406871192853</v>
      </c>
      <c r="L13" s="15">
        <v>38.365837668425797</v>
      </c>
      <c r="M13" s="15">
        <v>40.90723557944942</v>
      </c>
      <c r="N13" s="15">
        <v>36.428559270928389</v>
      </c>
      <c r="O13" s="27">
        <v>37.638056058846558</v>
      </c>
      <c r="P13" s="35">
        <v>38.403406631491379</v>
      </c>
      <c r="Q13" s="36">
        <v>50.85765900324084</v>
      </c>
      <c r="R13" s="36">
        <v>48.327558527185793</v>
      </c>
      <c r="S13" s="78">
        <v>52.886683101508609</v>
      </c>
      <c r="T13" s="78">
        <v>45.535747204852775</v>
      </c>
      <c r="U13" s="78">
        <v>40.613267536606806</v>
      </c>
      <c r="V13" s="78">
        <v>38.91232847541886</v>
      </c>
      <c r="W13" s="141">
        <v>44.891529636520133</v>
      </c>
      <c r="X13" s="145">
        <v>43.156433576797056</v>
      </c>
      <c r="Y13" s="166">
        <v>45.47180958651839</v>
      </c>
      <c r="Z13" s="107">
        <v>46.478531873473166</v>
      </c>
    </row>
    <row r="14" spans="1:29" x14ac:dyDescent="0.2">
      <c r="A14" s="70" t="s">
        <v>10</v>
      </c>
      <c r="B14" s="137">
        <v>-7.368421052631561</v>
      </c>
      <c r="C14" s="133">
        <v>18.928571428571445</v>
      </c>
      <c r="D14" s="133">
        <v>20</v>
      </c>
      <c r="E14" s="15">
        <v>28.47826086956519</v>
      </c>
      <c r="F14" s="15">
        <v>23.548387096774206</v>
      </c>
      <c r="G14" s="15">
        <v>17.714285714285722</v>
      </c>
      <c r="H14" s="15">
        <v>18</v>
      </c>
      <c r="I14" s="15">
        <v>23.968253968253975</v>
      </c>
      <c r="J14" s="64">
        <v>35.853658536585385</v>
      </c>
      <c r="K14" s="153">
        <v>-20</v>
      </c>
      <c r="L14" s="15">
        <v>-6.75</v>
      </c>
      <c r="M14" s="15">
        <v>-26.883116883116884</v>
      </c>
      <c r="N14" s="15">
        <v>-16.458333333333314</v>
      </c>
      <c r="O14" s="38">
        <v>-8.5416666666666856</v>
      </c>
      <c r="P14" s="39">
        <v>-13.620689655172441</v>
      </c>
      <c r="Q14" s="36">
        <v>10.192307692307679</v>
      </c>
      <c r="R14" s="36">
        <v>-12.413793103448256</v>
      </c>
      <c r="S14" s="78">
        <v>12.244897959183675</v>
      </c>
      <c r="T14" s="78">
        <v>16.666666666666686</v>
      </c>
      <c r="U14" s="78">
        <v>-4.25</v>
      </c>
      <c r="V14" s="78">
        <v>9.1489361702127781</v>
      </c>
      <c r="W14" s="141">
        <v>15.476190476190482</v>
      </c>
      <c r="X14" s="145">
        <v>22.088772845953031</v>
      </c>
      <c r="Y14" s="166">
        <v>-4.8101265822784853</v>
      </c>
      <c r="Z14" s="107">
        <v>5.339901477832484</v>
      </c>
    </row>
    <row r="15" spans="1:29" ht="13.5" thickBot="1" x14ac:dyDescent="0.25">
      <c r="A15" s="71" t="s">
        <v>1</v>
      </c>
      <c r="B15" s="75">
        <v>-1.6374269005847913E-2</v>
      </c>
      <c r="C15" s="31">
        <v>4.2063492063492101E-2</v>
      </c>
      <c r="D15" s="31">
        <v>4.4444444444444446E-2</v>
      </c>
      <c r="E15" s="31">
        <v>6.3285024154589309E-2</v>
      </c>
      <c r="F15" s="13">
        <v>5.2329749103942683E-2</v>
      </c>
      <c r="G15" s="13">
        <v>3.9365079365079381E-2</v>
      </c>
      <c r="H15" s="31">
        <v>0.04</v>
      </c>
      <c r="I15" s="31">
        <v>5.3262786596119945E-2</v>
      </c>
      <c r="J15" s="76">
        <v>7.9674796747967527E-2</v>
      </c>
      <c r="K15" s="155">
        <v>-4.4444444444444446E-2</v>
      </c>
      <c r="L15" s="13">
        <v>-1.4999999999999999E-2</v>
      </c>
      <c r="M15" s="13">
        <v>-5.9740259740259739E-2</v>
      </c>
      <c r="N15" s="31">
        <v>-3.657407407407403E-2</v>
      </c>
      <c r="O15" s="31">
        <v>-1.8981481481481523E-2</v>
      </c>
      <c r="P15" s="31">
        <v>-3.0268199233716535E-2</v>
      </c>
      <c r="Q15" s="31">
        <v>2.2649572649572621E-2</v>
      </c>
      <c r="R15" s="31">
        <v>-2.7586206896551682E-2</v>
      </c>
      <c r="S15" s="163">
        <v>2.7210884353741499E-2</v>
      </c>
      <c r="T15" s="163">
        <v>3.7037037037037077E-2</v>
      </c>
      <c r="U15" s="163">
        <v>-9.4444444444444445E-3</v>
      </c>
      <c r="V15" s="163">
        <v>2.0330969267139506E-2</v>
      </c>
      <c r="W15" s="143">
        <v>3.4391534391534404E-2</v>
      </c>
      <c r="X15" s="181">
        <v>4.9086161879895625E-2</v>
      </c>
      <c r="Y15" s="182">
        <v>-1.0689170182841079E-2</v>
      </c>
      <c r="Z15" s="183">
        <v>1.1866447728516631E-2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428" t="s">
        <v>23</v>
      </c>
      <c r="C17" s="429"/>
      <c r="D17" s="429"/>
      <c r="E17" s="429"/>
      <c r="F17" s="430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690</v>
      </c>
      <c r="C20" s="110">
        <v>690</v>
      </c>
      <c r="D20" s="110">
        <v>690</v>
      </c>
      <c r="E20" s="110">
        <v>690</v>
      </c>
      <c r="F20" s="110">
        <v>690</v>
      </c>
      <c r="G20" s="111">
        <v>690</v>
      </c>
    </row>
    <row r="21" spans="1:24" x14ac:dyDescent="0.2">
      <c r="A21" s="69" t="s">
        <v>4</v>
      </c>
      <c r="B21" s="91">
        <v>58380</v>
      </c>
      <c r="C21" s="92">
        <v>62000</v>
      </c>
      <c r="D21" s="92">
        <v>62200</v>
      </c>
      <c r="E21" s="92">
        <v>57310</v>
      </c>
      <c r="F21" s="92">
        <v>63180</v>
      </c>
      <c r="G21" s="106">
        <v>303070</v>
      </c>
    </row>
    <row r="22" spans="1:24" x14ac:dyDescent="0.2">
      <c r="A22" s="69" t="s">
        <v>5</v>
      </c>
      <c r="B22" s="91">
        <v>63</v>
      </c>
      <c r="C22" s="92">
        <v>66</v>
      </c>
      <c r="D22" s="92">
        <v>67</v>
      </c>
      <c r="E22" s="92">
        <v>63</v>
      </c>
      <c r="F22" s="92">
        <v>69</v>
      </c>
      <c r="G22" s="106">
        <v>328</v>
      </c>
    </row>
    <row r="23" spans="1:24" x14ac:dyDescent="0.2">
      <c r="A23" s="69" t="s">
        <v>6</v>
      </c>
      <c r="B23" s="93">
        <v>926.66666666666663</v>
      </c>
      <c r="C23" s="94">
        <v>939.39393939393938</v>
      </c>
      <c r="D23" s="94">
        <v>928.35820895522386</v>
      </c>
      <c r="E23" s="94">
        <v>909.68253968253964</v>
      </c>
      <c r="F23" s="94">
        <v>915.6521739130435</v>
      </c>
      <c r="G23" s="107">
        <v>923.9939024390244</v>
      </c>
    </row>
    <row r="24" spans="1:24" x14ac:dyDescent="0.2">
      <c r="A24" s="69" t="s">
        <v>7</v>
      </c>
      <c r="B24" s="93">
        <v>63.492063492063494</v>
      </c>
      <c r="C24" s="94">
        <v>71.212121212121218</v>
      </c>
      <c r="D24" s="94">
        <v>85.074626865671647</v>
      </c>
      <c r="E24" s="94">
        <v>74.603174603174608</v>
      </c>
      <c r="F24" s="94">
        <v>82.608695652173907</v>
      </c>
      <c r="G24" s="107">
        <v>74.390243902439025</v>
      </c>
    </row>
    <row r="25" spans="1:24" x14ac:dyDescent="0.2">
      <c r="A25" s="69" t="s">
        <v>8</v>
      </c>
      <c r="B25" s="95">
        <v>9.6865024084717422E-2</v>
      </c>
      <c r="C25" s="96">
        <v>9.8908191698239098E-2</v>
      </c>
      <c r="D25" s="97">
        <v>7.9691859594333114E-2</v>
      </c>
      <c r="E25" s="97">
        <v>0.10688454085250756</v>
      </c>
      <c r="F25" s="97">
        <v>6.7257880530419506E-2</v>
      </c>
      <c r="G25" s="108">
        <v>9.1342709601154884E-2</v>
      </c>
    </row>
    <row r="26" spans="1:24" x14ac:dyDescent="0.2">
      <c r="A26" s="69" t="s">
        <v>9</v>
      </c>
      <c r="B26" s="93">
        <v>89.761588985171471</v>
      </c>
      <c r="C26" s="94">
        <v>92.913755837739757</v>
      </c>
      <c r="D26" s="94">
        <v>73.982592041306262</v>
      </c>
      <c r="E26" s="94">
        <v>97.231000575511246</v>
      </c>
      <c r="F26" s="94">
        <v>61.584824520462384</v>
      </c>
      <c r="G26" s="107">
        <v>84.400106703725641</v>
      </c>
    </row>
    <row r="27" spans="1:24" x14ac:dyDescent="0.2">
      <c r="A27" s="70" t="s">
        <v>10</v>
      </c>
      <c r="B27" s="98">
        <v>236.66666666666663</v>
      </c>
      <c r="C27" s="99">
        <v>249.39393939393938</v>
      </c>
      <c r="D27" s="100">
        <v>238.35820895522386</v>
      </c>
      <c r="E27" s="101">
        <v>219.68253968253964</v>
      </c>
      <c r="F27" s="94">
        <v>225.6521739130435</v>
      </c>
      <c r="G27" s="107">
        <v>233.9939024390244</v>
      </c>
    </row>
    <row r="28" spans="1:24" ht="13.5" thickBot="1" x14ac:dyDescent="0.25">
      <c r="A28" s="71" t="s">
        <v>1</v>
      </c>
      <c r="B28" s="102">
        <v>0.34299516908212557</v>
      </c>
      <c r="C28" s="103">
        <v>0.36144049187527444</v>
      </c>
      <c r="D28" s="104">
        <v>0.34544667964525194</v>
      </c>
      <c r="E28" s="104">
        <v>0.31838049229353571</v>
      </c>
      <c r="F28" s="105">
        <v>0.32703213610586013</v>
      </c>
      <c r="G28" s="109">
        <v>0.3391215977377165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500</v>
      </c>
      <c r="C32" s="84">
        <v>500</v>
      </c>
      <c r="D32" s="84">
        <v>500</v>
      </c>
      <c r="E32" s="84">
        <v>500</v>
      </c>
      <c r="F32" s="84">
        <v>500</v>
      </c>
      <c r="G32" s="178">
        <v>500</v>
      </c>
      <c r="H32" s="84">
        <v>500</v>
      </c>
      <c r="I32" s="147">
        <v>500</v>
      </c>
      <c r="J32" s="9"/>
      <c r="K32" s="9"/>
      <c r="L32" s="9"/>
      <c r="M32" s="8"/>
    </row>
    <row r="33" spans="1:16" x14ac:dyDescent="0.2">
      <c r="A33" s="10" t="s">
        <v>4</v>
      </c>
      <c r="B33" s="16">
        <v>2040</v>
      </c>
      <c r="C33" s="17">
        <v>16810</v>
      </c>
      <c r="D33" s="16">
        <v>54660</v>
      </c>
      <c r="E33" s="16">
        <v>42390</v>
      </c>
      <c r="F33" s="16">
        <v>27340</v>
      </c>
      <c r="G33" s="171">
        <v>25360</v>
      </c>
      <c r="H33" s="21">
        <v>8790</v>
      </c>
      <c r="I33" s="66">
        <v>177390</v>
      </c>
      <c r="J33" s="9"/>
      <c r="K33" s="9"/>
      <c r="L33" s="9"/>
      <c r="M33" s="8"/>
    </row>
    <row r="34" spans="1:16" x14ac:dyDescent="0.2">
      <c r="A34" s="10" t="s">
        <v>5</v>
      </c>
      <c r="B34" s="16">
        <v>5</v>
      </c>
      <c r="C34" s="17">
        <v>35</v>
      </c>
      <c r="D34" s="16">
        <v>108</v>
      </c>
      <c r="E34" s="16">
        <v>80</v>
      </c>
      <c r="F34" s="16">
        <v>48</v>
      </c>
      <c r="G34" s="171">
        <v>40</v>
      </c>
      <c r="H34" s="21">
        <v>13</v>
      </c>
      <c r="I34" s="66">
        <v>329</v>
      </c>
      <c r="J34" s="9"/>
      <c r="K34" s="9"/>
      <c r="L34" s="9"/>
      <c r="M34" s="8"/>
    </row>
    <row r="35" spans="1:16" x14ac:dyDescent="0.2">
      <c r="A35" s="10" t="s">
        <v>6</v>
      </c>
      <c r="B35" s="20">
        <v>408</v>
      </c>
      <c r="C35" s="18">
        <v>480.28571428571428</v>
      </c>
      <c r="D35" s="15">
        <v>506.11111111111109</v>
      </c>
      <c r="E35" s="15">
        <v>529.875</v>
      </c>
      <c r="F35" s="15">
        <v>569.58333333333337</v>
      </c>
      <c r="G35" s="172">
        <v>634</v>
      </c>
      <c r="H35" s="22">
        <v>676.15384615384619</v>
      </c>
      <c r="I35" s="148">
        <v>539.17933130699089</v>
      </c>
      <c r="J35" s="9"/>
      <c r="K35" s="9"/>
      <c r="L35" s="9"/>
      <c r="M35" s="8"/>
    </row>
    <row r="36" spans="1:16" x14ac:dyDescent="0.2">
      <c r="A36" s="10" t="s">
        <v>7</v>
      </c>
      <c r="B36" s="58">
        <v>100</v>
      </c>
      <c r="C36" s="44">
        <v>91.428571428571431</v>
      </c>
      <c r="D36" s="58">
        <v>100</v>
      </c>
      <c r="E36" s="58">
        <v>98.75</v>
      </c>
      <c r="F36" s="43">
        <v>100</v>
      </c>
      <c r="G36" s="173">
        <v>100</v>
      </c>
      <c r="H36" s="45">
        <v>92.307692307692307</v>
      </c>
      <c r="I36" s="149">
        <v>70.820668693009125</v>
      </c>
      <c r="J36" s="9"/>
      <c r="K36" s="55"/>
      <c r="L36" s="9"/>
      <c r="M36" s="8"/>
    </row>
    <row r="37" spans="1:16" x14ac:dyDescent="0.2">
      <c r="A37" s="10" t="s">
        <v>8</v>
      </c>
      <c r="B37" s="47">
        <v>4.9990387388164553E-2</v>
      </c>
      <c r="C37" s="48">
        <v>5.7288286460456694E-2</v>
      </c>
      <c r="D37" s="47">
        <v>4.0762776350444334E-2</v>
      </c>
      <c r="E37" s="47">
        <v>4.7509471881540644E-2</v>
      </c>
      <c r="F37" s="47">
        <v>3.7063328576132308E-2</v>
      </c>
      <c r="G37" s="174">
        <v>4.4164037854889593E-2</v>
      </c>
      <c r="H37" s="49">
        <v>5.6700504183740702E-2</v>
      </c>
      <c r="I37" s="150">
        <v>0.11095459521603948</v>
      </c>
      <c r="J37" s="9"/>
      <c r="K37" s="9"/>
      <c r="L37" s="9"/>
      <c r="M37" s="8"/>
    </row>
    <row r="38" spans="1:16" x14ac:dyDescent="0.2">
      <c r="A38" s="10" t="s">
        <v>9</v>
      </c>
      <c r="B38" s="46">
        <v>20.396078054371138</v>
      </c>
      <c r="C38" s="50">
        <v>27.514745582865057</v>
      </c>
      <c r="D38" s="46">
        <v>20.630494030697104</v>
      </c>
      <c r="E38" s="46">
        <v>25.174081413231349</v>
      </c>
      <c r="F38" s="46">
        <v>21.110654234822029</v>
      </c>
      <c r="G38" s="175">
        <v>28</v>
      </c>
      <c r="H38" s="45">
        <v>38.338263982698521</v>
      </c>
      <c r="I38" s="85">
        <v>59.824424454022015</v>
      </c>
      <c r="J38" s="9"/>
      <c r="K38" s="9"/>
      <c r="L38" s="9"/>
      <c r="M38" s="8"/>
    </row>
    <row r="39" spans="1:16" x14ac:dyDescent="0.2">
      <c r="A39" s="11" t="s">
        <v>10</v>
      </c>
      <c r="B39" s="41">
        <v>-92</v>
      </c>
      <c r="C39" s="42">
        <v>-19.714285714285722</v>
      </c>
      <c r="D39" s="41">
        <v>6.1111111111110858</v>
      </c>
      <c r="E39" s="41">
        <v>29.875</v>
      </c>
      <c r="F39" s="46">
        <v>69.583333333333371</v>
      </c>
      <c r="G39" s="176">
        <v>134</v>
      </c>
      <c r="H39" s="45">
        <v>176.15384615384619</v>
      </c>
      <c r="I39" s="85">
        <v>39.179331306990889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-0.184</v>
      </c>
      <c r="C40" s="52">
        <v>-3.9428571428571445E-2</v>
      </c>
      <c r="D40" s="51">
        <v>1.2222222222222173E-2</v>
      </c>
      <c r="E40" s="53">
        <v>5.9749999999999998E-2</v>
      </c>
      <c r="F40" s="53">
        <v>0.13916666666666674</v>
      </c>
      <c r="G40" s="177">
        <v>0.26800000000000002</v>
      </c>
      <c r="H40" s="59">
        <v>0.35230769230769238</v>
      </c>
      <c r="I40" s="86">
        <v>7.8358662613981778E-2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690</v>
      </c>
      <c r="C44" s="84">
        <v>690</v>
      </c>
      <c r="D44" s="84">
        <v>690</v>
      </c>
      <c r="E44" s="84">
        <v>690</v>
      </c>
      <c r="F44" s="84">
        <v>690</v>
      </c>
      <c r="G44" s="84"/>
      <c r="H44" s="84">
        <v>690</v>
      </c>
      <c r="I44" s="9"/>
      <c r="J44" s="9"/>
      <c r="K44" s="9"/>
      <c r="L44" s="8"/>
    </row>
    <row r="45" spans="1:16" x14ac:dyDescent="0.2">
      <c r="A45" s="10" t="s">
        <v>4</v>
      </c>
      <c r="B45" s="16">
        <v>12180</v>
      </c>
      <c r="C45" s="16">
        <v>21290</v>
      </c>
      <c r="D45" s="16">
        <v>14110</v>
      </c>
      <c r="E45" s="16">
        <v>13490</v>
      </c>
      <c r="F45" s="16">
        <v>7140</v>
      </c>
      <c r="G45" s="16"/>
      <c r="H45" s="16">
        <v>68210</v>
      </c>
      <c r="I45" s="9"/>
      <c r="J45" s="9"/>
      <c r="K45" s="9"/>
      <c r="L45" s="8"/>
    </row>
    <row r="46" spans="1:16" x14ac:dyDescent="0.2">
      <c r="A46" s="10" t="s">
        <v>5</v>
      </c>
      <c r="B46" s="16">
        <v>12</v>
      </c>
      <c r="C46" s="16">
        <v>20</v>
      </c>
      <c r="D46" s="16">
        <v>13</v>
      </c>
      <c r="E46" s="16">
        <v>12</v>
      </c>
      <c r="F46" s="16">
        <v>6</v>
      </c>
      <c r="G46" s="16"/>
      <c r="H46" s="16">
        <v>63</v>
      </c>
      <c r="I46" s="9"/>
      <c r="J46" s="9"/>
      <c r="K46" s="9"/>
      <c r="L46" s="8"/>
    </row>
    <row r="47" spans="1:16" x14ac:dyDescent="0.2">
      <c r="A47" s="10" t="s">
        <v>6</v>
      </c>
      <c r="B47" s="20">
        <v>1015</v>
      </c>
      <c r="C47" s="15">
        <v>1064.5</v>
      </c>
      <c r="D47" s="15">
        <v>1085.3846153846155</v>
      </c>
      <c r="E47" s="15">
        <v>1124.1666666666667</v>
      </c>
      <c r="F47" s="15">
        <v>1190</v>
      </c>
      <c r="G47" s="15"/>
      <c r="H47" s="15">
        <v>1082.6984126984128</v>
      </c>
      <c r="I47" s="9"/>
      <c r="J47" s="9"/>
      <c r="K47" s="9"/>
      <c r="L47" s="8"/>
    </row>
    <row r="48" spans="1:16" x14ac:dyDescent="0.2">
      <c r="A48" s="10" t="s">
        <v>7</v>
      </c>
      <c r="B48" s="58">
        <v>100</v>
      </c>
      <c r="C48" s="43">
        <v>100</v>
      </c>
      <c r="D48" s="58">
        <v>100</v>
      </c>
      <c r="E48" s="58">
        <v>100</v>
      </c>
      <c r="F48" s="43">
        <v>100</v>
      </c>
      <c r="G48" s="46"/>
      <c r="H48" s="46">
        <v>95.238095238095241</v>
      </c>
      <c r="I48" s="9"/>
      <c r="J48" s="55"/>
      <c r="K48" s="9"/>
      <c r="L48" s="8"/>
    </row>
    <row r="49" spans="1:12" x14ac:dyDescent="0.2">
      <c r="A49" s="10" t="s">
        <v>8</v>
      </c>
      <c r="B49" s="47">
        <v>1.1015113189654136E-2</v>
      </c>
      <c r="C49" s="47">
        <v>1.2768696307250528E-2</v>
      </c>
      <c r="D49" s="47">
        <v>1.1205803189821659E-2</v>
      </c>
      <c r="E49" s="47">
        <v>1.5173824677877614E-2</v>
      </c>
      <c r="F49" s="47">
        <v>2.8702943322015683E-2</v>
      </c>
      <c r="G49" s="56"/>
      <c r="H49" s="56">
        <v>4.7843021385418127E-2</v>
      </c>
      <c r="I49" s="9"/>
      <c r="J49" s="9"/>
      <c r="K49" s="9"/>
      <c r="L49" s="8"/>
    </row>
    <row r="50" spans="1:12" x14ac:dyDescent="0.2">
      <c r="A50" s="10" t="s">
        <v>9</v>
      </c>
      <c r="B50" s="46">
        <v>11.180339887498949</v>
      </c>
      <c r="C50" s="46">
        <v>13.592277219068187</v>
      </c>
      <c r="D50" s="46">
        <v>12.162606385260279</v>
      </c>
      <c r="E50" s="46">
        <v>17.057907908714085</v>
      </c>
      <c r="F50" s="46">
        <v>34.156502553198663</v>
      </c>
      <c r="G50" s="46"/>
      <c r="H50" s="46">
        <v>51.799563312688427</v>
      </c>
      <c r="I50" s="9"/>
      <c r="J50" s="9"/>
      <c r="K50" s="9"/>
      <c r="L50" s="8"/>
    </row>
    <row r="51" spans="1:12" x14ac:dyDescent="0.2">
      <c r="A51" s="11" t="s">
        <v>10</v>
      </c>
      <c r="B51" s="46">
        <v>325</v>
      </c>
      <c r="C51" s="46">
        <v>374.5</v>
      </c>
      <c r="D51" s="46">
        <v>395.38461538461547</v>
      </c>
      <c r="E51" s="46">
        <v>434.16666666666674</v>
      </c>
      <c r="F51" s="46">
        <v>500</v>
      </c>
      <c r="G51" s="46"/>
      <c r="H51" s="46">
        <v>392.69841269841277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0.47101449275362317</v>
      </c>
      <c r="C52" s="88">
        <v>0.54275362318840581</v>
      </c>
      <c r="D52" s="88">
        <v>0.57302118171683403</v>
      </c>
      <c r="E52" s="89">
        <v>0.62922705314009675</v>
      </c>
      <c r="F52" s="89">
        <v>0.72463768115942029</v>
      </c>
      <c r="G52" s="88"/>
      <c r="H52" s="88">
        <v>0.56912813434552578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R27"/>
  <sheetViews>
    <sheetView topLeftCell="J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431" t="s">
        <v>42</v>
      </c>
      <c r="B1" s="431"/>
      <c r="C1">
        <v>12377</v>
      </c>
      <c r="D1" s="185" t="s">
        <v>46</v>
      </c>
      <c r="E1" s="195" t="s">
        <v>47</v>
      </c>
    </row>
    <row r="2" spans="1:18" ht="38.25" x14ac:dyDescent="0.2">
      <c r="A2" s="65" t="s">
        <v>29</v>
      </c>
      <c r="B2" s="196" t="s">
        <v>30</v>
      </c>
      <c r="C2" s="196" t="s">
        <v>35</v>
      </c>
      <c r="D2" s="196" t="s">
        <v>37</v>
      </c>
      <c r="E2" s="197" t="s">
        <v>41</v>
      </c>
      <c r="F2" s="197" t="s">
        <v>40</v>
      </c>
      <c r="G2" s="197" t="s">
        <v>36</v>
      </c>
      <c r="H2" s="196" t="s">
        <v>38</v>
      </c>
      <c r="I2" s="197" t="s">
        <v>43</v>
      </c>
      <c r="J2" s="65" t="s">
        <v>13</v>
      </c>
      <c r="K2" s="196" t="s">
        <v>32</v>
      </c>
      <c r="L2" s="65" t="s">
        <v>31</v>
      </c>
      <c r="M2" s="197" t="s">
        <v>44</v>
      </c>
      <c r="N2" s="196" t="s">
        <v>39</v>
      </c>
      <c r="O2" s="197" t="s">
        <v>45</v>
      </c>
      <c r="P2" s="196" t="s">
        <v>33</v>
      </c>
      <c r="Q2" s="65" t="s">
        <v>34</v>
      </c>
    </row>
    <row r="3" spans="1:18" x14ac:dyDescent="0.2">
      <c r="A3">
        <v>1</v>
      </c>
      <c r="B3" s="186">
        <f>C1-(C3+E3+F3)</f>
        <v>12244</v>
      </c>
      <c r="C3" s="184">
        <v>133</v>
      </c>
      <c r="D3" s="191">
        <f>(C3/B3)*100</f>
        <v>1.0862463247304803</v>
      </c>
      <c r="E3" s="194"/>
      <c r="F3" s="194"/>
      <c r="G3" s="186">
        <f>C3</f>
        <v>133</v>
      </c>
      <c r="H3" s="191">
        <f>(G3/$C$1)*100</f>
        <v>1.0745738062535348</v>
      </c>
      <c r="I3" s="186">
        <f>C3+E3+F3</f>
        <v>133</v>
      </c>
      <c r="J3" s="187">
        <v>20.106641153684603</v>
      </c>
      <c r="L3" s="184">
        <v>149.31</v>
      </c>
      <c r="M3" s="188"/>
      <c r="N3">
        <v>110</v>
      </c>
      <c r="P3" s="192">
        <f>((L3/N3)*100)-100</f>
        <v>35.73636363636362</v>
      </c>
      <c r="Q3" s="184">
        <v>74.569999999999993</v>
      </c>
    </row>
    <row r="4" spans="1:18" x14ac:dyDescent="0.2">
      <c r="A4">
        <v>2</v>
      </c>
      <c r="B4" s="186">
        <f>B3-(C4+E4+F4)</f>
        <v>12169</v>
      </c>
      <c r="C4" s="184">
        <v>66</v>
      </c>
      <c r="D4" s="191">
        <f t="shared" ref="D4:D26" si="0">(C4/B4)*100</f>
        <v>0.54236173884460515</v>
      </c>
      <c r="E4" s="194"/>
      <c r="F4" s="194">
        <v>9</v>
      </c>
      <c r="G4" s="186">
        <f>G3+C4</f>
        <v>199</v>
      </c>
      <c r="H4" s="191">
        <f t="shared" ref="H4:H26" si="1">(G4/$C$1)*100</f>
        <v>1.6078209582289731</v>
      </c>
      <c r="I4" s="186">
        <f>I3+C4+E4+F4</f>
        <v>208</v>
      </c>
      <c r="J4" s="187">
        <v>24.896148700978667</v>
      </c>
      <c r="K4" s="191">
        <f>J4-J3</f>
        <v>4.7895075472940647</v>
      </c>
      <c r="L4" s="184">
        <v>221.39</v>
      </c>
      <c r="M4" s="188">
        <f>L4-L3</f>
        <v>72.079999999999984</v>
      </c>
      <c r="N4">
        <v>215</v>
      </c>
      <c r="O4" s="185">
        <f>N4-N3</f>
        <v>105</v>
      </c>
      <c r="P4" s="192">
        <f t="shared" ref="P4:P26" si="2">((L4/N4)*100)-100</f>
        <v>2.9720930232558089</v>
      </c>
      <c r="Q4" s="184">
        <v>74.180000000000007</v>
      </c>
    </row>
    <row r="5" spans="1:18" x14ac:dyDescent="0.2">
      <c r="A5">
        <v>3</v>
      </c>
      <c r="B5" s="186">
        <f t="shared" ref="B5:B26" si="3">B4-(C5+E5+F5)</f>
        <v>12151</v>
      </c>
      <c r="C5" s="184">
        <v>18</v>
      </c>
      <c r="D5" s="191">
        <f t="shared" si="0"/>
        <v>0.14813595588840422</v>
      </c>
      <c r="E5" s="194"/>
      <c r="F5" s="194"/>
      <c r="G5" s="186">
        <f t="shared" ref="G5:G26" si="4">G4+C5</f>
        <v>217</v>
      </c>
      <c r="H5" s="191">
        <f t="shared" si="1"/>
        <v>1.7532519996768199</v>
      </c>
      <c r="I5" s="186">
        <f t="shared" ref="I5:I26" si="5">I4+C5+E5+F5</f>
        <v>226</v>
      </c>
      <c r="J5" s="187">
        <v>30.059230009871669</v>
      </c>
      <c r="K5" s="191">
        <f t="shared" ref="K5:K26" si="6">J5-J4</f>
        <v>5.1630813088930019</v>
      </c>
      <c r="L5" s="184">
        <v>330.31</v>
      </c>
      <c r="M5" s="188">
        <f t="shared" ref="M5:M26" si="7">L5-L4</f>
        <v>108.92000000000002</v>
      </c>
      <c r="N5">
        <v>330</v>
      </c>
      <c r="O5" s="185">
        <f t="shared" ref="O5:O26" si="8">N5-N4</f>
        <v>115</v>
      </c>
      <c r="P5" s="192">
        <f t="shared" si="2"/>
        <v>9.3939393939407978E-2</v>
      </c>
      <c r="Q5" s="187">
        <v>71.2</v>
      </c>
    </row>
    <row r="6" spans="1:18" x14ac:dyDescent="0.2">
      <c r="A6">
        <v>4</v>
      </c>
      <c r="B6" s="186">
        <f t="shared" si="3"/>
        <v>12134</v>
      </c>
      <c r="C6" s="184">
        <v>17</v>
      </c>
      <c r="D6" s="191">
        <f t="shared" si="0"/>
        <v>0.14010219218724246</v>
      </c>
      <c r="E6" s="194"/>
      <c r="F6" s="194"/>
      <c r="G6" s="186">
        <f t="shared" si="4"/>
        <v>234</v>
      </c>
      <c r="H6" s="191">
        <f t="shared" si="1"/>
        <v>1.8906035388220086</v>
      </c>
      <c r="I6" s="186">
        <f t="shared" si="5"/>
        <v>243</v>
      </c>
      <c r="J6" s="187">
        <v>35.556000141221332</v>
      </c>
      <c r="K6" s="191">
        <f t="shared" si="6"/>
        <v>5.4967701313496633</v>
      </c>
      <c r="L6" s="184">
        <v>455.34</v>
      </c>
      <c r="M6" s="188">
        <f t="shared" si="7"/>
        <v>125.02999999999997</v>
      </c>
      <c r="N6">
        <v>450</v>
      </c>
      <c r="O6" s="185">
        <f t="shared" si="8"/>
        <v>120</v>
      </c>
      <c r="P6" s="192">
        <f t="shared" si="2"/>
        <v>1.1866666666666674</v>
      </c>
      <c r="Q6" s="187">
        <v>73.099999999999994</v>
      </c>
    </row>
    <row r="7" spans="1:18" x14ac:dyDescent="0.2">
      <c r="A7">
        <v>5</v>
      </c>
      <c r="B7" s="186">
        <f t="shared" si="3"/>
        <v>12124</v>
      </c>
      <c r="C7" s="184">
        <v>10</v>
      </c>
      <c r="D7" s="191">
        <f t="shared" si="0"/>
        <v>8.2481029363246458E-2</v>
      </c>
      <c r="E7" s="194"/>
      <c r="F7" s="194"/>
      <c r="G7" s="186">
        <f t="shared" si="4"/>
        <v>244</v>
      </c>
      <c r="H7" s="191">
        <f t="shared" si="1"/>
        <v>1.9713985618485901</v>
      </c>
      <c r="I7" s="186">
        <f t="shared" si="5"/>
        <v>253</v>
      </c>
      <c r="J7" s="187">
        <v>39.786579979506023</v>
      </c>
      <c r="K7" s="191">
        <f t="shared" si="6"/>
        <v>4.2305798382846902</v>
      </c>
      <c r="L7" s="184">
        <v>583.94000000000005</v>
      </c>
      <c r="M7" s="188">
        <f t="shared" si="7"/>
        <v>128.60000000000008</v>
      </c>
      <c r="N7">
        <v>560</v>
      </c>
      <c r="O7" s="185">
        <f t="shared" si="8"/>
        <v>110</v>
      </c>
      <c r="P7" s="192">
        <f t="shared" si="2"/>
        <v>4.2750000000000057</v>
      </c>
      <c r="Q7" s="184">
        <v>81.819999999999993</v>
      </c>
    </row>
    <row r="8" spans="1:18" x14ac:dyDescent="0.2">
      <c r="A8">
        <v>6</v>
      </c>
      <c r="B8" s="186">
        <f t="shared" si="3"/>
        <v>12110</v>
      </c>
      <c r="C8" s="184">
        <v>14</v>
      </c>
      <c r="D8" s="191">
        <f t="shared" si="0"/>
        <v>0.11560693641618498</v>
      </c>
      <c r="E8" s="194"/>
      <c r="F8" s="194"/>
      <c r="G8" s="186">
        <f t="shared" si="4"/>
        <v>258</v>
      </c>
      <c r="H8" s="191">
        <f t="shared" si="1"/>
        <v>2.0845115940858041</v>
      </c>
      <c r="I8" s="186">
        <f t="shared" si="5"/>
        <v>267</v>
      </c>
      <c r="J8" s="187">
        <v>43.049348505394732</v>
      </c>
      <c r="K8" s="191">
        <f t="shared" si="6"/>
        <v>3.2627685258887098</v>
      </c>
      <c r="L8" s="184">
        <v>684.04</v>
      </c>
      <c r="M8" s="188">
        <f t="shared" si="7"/>
        <v>100.09999999999991</v>
      </c>
      <c r="N8">
        <v>660</v>
      </c>
      <c r="O8" s="185">
        <f t="shared" si="8"/>
        <v>100</v>
      </c>
      <c r="P8" s="192">
        <f t="shared" si="2"/>
        <v>3.6424242424242408</v>
      </c>
      <c r="Q8" s="184">
        <v>84.93</v>
      </c>
    </row>
    <row r="9" spans="1:18" x14ac:dyDescent="0.2">
      <c r="A9">
        <v>7</v>
      </c>
      <c r="B9" s="186">
        <f t="shared" si="3"/>
        <v>12108</v>
      </c>
      <c r="C9" s="184">
        <v>2</v>
      </c>
      <c r="D9" s="191">
        <f t="shared" si="0"/>
        <v>1.6518004625041292E-2</v>
      </c>
      <c r="E9" s="194"/>
      <c r="F9" s="194"/>
      <c r="G9" s="186">
        <f t="shared" si="4"/>
        <v>260</v>
      </c>
      <c r="H9" s="191">
        <f t="shared" si="1"/>
        <v>2.1006705986911207</v>
      </c>
      <c r="I9" s="186">
        <f t="shared" si="5"/>
        <v>269</v>
      </c>
      <c r="J9" s="187">
        <v>45.077897418358077</v>
      </c>
      <c r="K9" s="191">
        <f t="shared" si="6"/>
        <v>2.0285489129633447</v>
      </c>
      <c r="L9" s="184">
        <v>760.34</v>
      </c>
      <c r="M9" s="188">
        <f t="shared" si="7"/>
        <v>76.300000000000068</v>
      </c>
      <c r="N9">
        <v>760</v>
      </c>
      <c r="O9" s="185">
        <f t="shared" si="8"/>
        <v>100</v>
      </c>
      <c r="P9" s="192">
        <f t="shared" si="2"/>
        <v>4.473684210526585E-2</v>
      </c>
      <c r="Q9" s="184">
        <v>82.61</v>
      </c>
    </row>
    <row r="10" spans="1:18" x14ac:dyDescent="0.2">
      <c r="A10">
        <v>8</v>
      </c>
      <c r="B10" s="186">
        <f t="shared" si="3"/>
        <v>12098</v>
      </c>
      <c r="C10" s="184">
        <v>10</v>
      </c>
      <c r="D10" s="191">
        <f t="shared" si="0"/>
        <v>8.2658290626549835E-2</v>
      </c>
      <c r="E10" s="194"/>
      <c r="F10" s="194"/>
      <c r="G10" s="186">
        <f t="shared" si="4"/>
        <v>270</v>
      </c>
      <c r="H10" s="191">
        <f t="shared" si="1"/>
        <v>2.181465621717702</v>
      </c>
      <c r="I10" s="186">
        <f t="shared" si="5"/>
        <v>279</v>
      </c>
      <c r="J10" s="187">
        <v>47.584424168742103</v>
      </c>
      <c r="K10" s="191">
        <f t="shared" si="6"/>
        <v>2.5065267503840261</v>
      </c>
      <c r="L10" s="184">
        <v>857.86</v>
      </c>
      <c r="M10" s="188">
        <f t="shared" si="7"/>
        <v>97.519999999999982</v>
      </c>
      <c r="N10">
        <v>860</v>
      </c>
      <c r="O10" s="185">
        <f t="shared" si="8"/>
        <v>100</v>
      </c>
      <c r="P10" s="192">
        <f t="shared" si="2"/>
        <v>-0.248837209302323</v>
      </c>
      <c r="Q10" s="184">
        <v>76.62</v>
      </c>
    </row>
    <row r="11" spans="1:18" x14ac:dyDescent="0.2">
      <c r="A11">
        <v>9</v>
      </c>
      <c r="B11" s="186">
        <f t="shared" si="3"/>
        <v>12090</v>
      </c>
      <c r="C11" s="184">
        <v>8</v>
      </c>
      <c r="D11" s="191">
        <f t="shared" si="0"/>
        <v>6.6170388751033912E-2</v>
      </c>
      <c r="E11" s="194"/>
      <c r="F11" s="194"/>
      <c r="G11" s="186">
        <f t="shared" si="4"/>
        <v>278</v>
      </c>
      <c r="H11" s="191">
        <f t="shared" si="1"/>
        <v>2.2461016401389675</v>
      </c>
      <c r="I11" s="186">
        <f t="shared" si="5"/>
        <v>287</v>
      </c>
      <c r="J11" s="187">
        <v>50.644304021732708</v>
      </c>
      <c r="K11" s="191">
        <f t="shared" si="6"/>
        <v>3.0598798529906048</v>
      </c>
      <c r="L11" s="184">
        <v>940.35</v>
      </c>
      <c r="M11" s="188">
        <f t="shared" si="7"/>
        <v>82.490000000000009</v>
      </c>
      <c r="N11">
        <v>960</v>
      </c>
      <c r="O11" s="185">
        <f t="shared" si="8"/>
        <v>100</v>
      </c>
      <c r="P11" s="192">
        <f t="shared" si="2"/>
        <v>-2.0468749999999858</v>
      </c>
      <c r="Q11" s="184">
        <v>86.67</v>
      </c>
    </row>
    <row r="12" spans="1:18" x14ac:dyDescent="0.2">
      <c r="A12">
        <v>10</v>
      </c>
      <c r="B12" s="186">
        <f t="shared" si="3"/>
        <v>12082</v>
      </c>
      <c r="C12" s="184">
        <v>8</v>
      </c>
      <c r="D12" s="191">
        <f t="shared" si="0"/>
        <v>6.6214202946532033E-2</v>
      </c>
      <c r="E12" s="194"/>
      <c r="F12" s="194"/>
      <c r="G12" s="186">
        <f t="shared" si="4"/>
        <v>286</v>
      </c>
      <c r="H12" s="191">
        <f t="shared" si="1"/>
        <v>2.3107376585602326</v>
      </c>
      <c r="I12" s="186">
        <f t="shared" si="5"/>
        <v>295</v>
      </c>
      <c r="J12" s="187">
        <v>53.392665082910803</v>
      </c>
      <c r="K12" s="191">
        <f t="shared" si="6"/>
        <v>2.7483610611780946</v>
      </c>
      <c r="L12" s="187">
        <v>1027.7</v>
      </c>
      <c r="M12" s="188">
        <f t="shared" si="7"/>
        <v>87.350000000000023</v>
      </c>
      <c r="N12" s="186">
        <v>1060</v>
      </c>
      <c r="O12" s="185">
        <f t="shared" si="8"/>
        <v>100</v>
      </c>
      <c r="P12" s="192">
        <f t="shared" si="2"/>
        <v>-3.0471698113207424</v>
      </c>
      <c r="Q12" s="184">
        <v>89.94</v>
      </c>
    </row>
    <row r="13" spans="1:18" x14ac:dyDescent="0.2">
      <c r="A13">
        <v>11</v>
      </c>
      <c r="B13" s="186">
        <f t="shared" si="3"/>
        <v>12079</v>
      </c>
      <c r="C13" s="184">
        <v>3</v>
      </c>
      <c r="D13" s="191">
        <f t="shared" si="0"/>
        <v>2.483649308717609E-2</v>
      </c>
      <c r="E13" s="194"/>
      <c r="F13" s="194"/>
      <c r="G13" s="186">
        <f t="shared" si="4"/>
        <v>289</v>
      </c>
      <c r="H13" s="191">
        <f t="shared" si="1"/>
        <v>2.3349761654682073</v>
      </c>
      <c r="I13" s="186">
        <f t="shared" si="5"/>
        <v>298</v>
      </c>
      <c r="J13" s="187">
        <v>56.42</v>
      </c>
      <c r="K13" s="191">
        <f t="shared" si="6"/>
        <v>3.027334917089199</v>
      </c>
      <c r="L13" s="187">
        <v>1123.42</v>
      </c>
      <c r="M13" s="188">
        <f t="shared" si="7"/>
        <v>95.720000000000027</v>
      </c>
      <c r="N13" s="186">
        <v>1160</v>
      </c>
      <c r="O13" s="185">
        <f t="shared" si="8"/>
        <v>100</v>
      </c>
      <c r="P13" s="192">
        <f t="shared" si="2"/>
        <v>-3.1534482758620612</v>
      </c>
      <c r="Q13" s="184">
        <v>85.46</v>
      </c>
      <c r="R13" s="193"/>
    </row>
    <row r="14" spans="1:18" hidden="1" x14ac:dyDescent="0.2">
      <c r="A14">
        <v>12</v>
      </c>
      <c r="B14" s="186">
        <f t="shared" si="3"/>
        <v>12079</v>
      </c>
      <c r="C14" s="184"/>
      <c r="D14" s="191">
        <f t="shared" si="0"/>
        <v>0</v>
      </c>
      <c r="E14" s="184"/>
      <c r="F14" s="184"/>
      <c r="G14" s="186">
        <f t="shared" si="4"/>
        <v>289</v>
      </c>
      <c r="H14" s="191">
        <f t="shared" si="1"/>
        <v>2.3349761654682073</v>
      </c>
      <c r="I14" s="186">
        <f t="shared" si="5"/>
        <v>298</v>
      </c>
      <c r="J14" s="184"/>
      <c r="K14" s="191">
        <f t="shared" si="6"/>
        <v>-56.42</v>
      </c>
      <c r="L14" s="184"/>
      <c r="M14" s="188">
        <f t="shared" si="7"/>
        <v>-1123.42</v>
      </c>
      <c r="N14">
        <v>1250</v>
      </c>
      <c r="O14" s="185">
        <f t="shared" si="8"/>
        <v>90</v>
      </c>
      <c r="P14" s="192">
        <f t="shared" si="2"/>
        <v>-100</v>
      </c>
      <c r="Q14" s="184"/>
    </row>
    <row r="15" spans="1:18" hidden="1" x14ac:dyDescent="0.2">
      <c r="A15">
        <v>13</v>
      </c>
      <c r="B15" s="186">
        <f t="shared" si="3"/>
        <v>12079</v>
      </c>
      <c r="C15" s="184"/>
      <c r="D15" s="191">
        <f t="shared" si="0"/>
        <v>0</v>
      </c>
      <c r="E15" s="184"/>
      <c r="F15" s="184"/>
      <c r="G15" s="186">
        <f t="shared" si="4"/>
        <v>289</v>
      </c>
      <c r="H15" s="191">
        <f t="shared" si="1"/>
        <v>2.3349761654682073</v>
      </c>
      <c r="I15" s="186">
        <f t="shared" si="5"/>
        <v>298</v>
      </c>
      <c r="J15" s="184"/>
      <c r="K15" s="191">
        <f t="shared" si="6"/>
        <v>0</v>
      </c>
      <c r="L15" s="184"/>
      <c r="M15" s="188">
        <f t="shared" si="7"/>
        <v>0</v>
      </c>
      <c r="N15">
        <v>1340</v>
      </c>
      <c r="O15" s="185">
        <f t="shared" si="8"/>
        <v>90</v>
      </c>
      <c r="P15" s="192">
        <f t="shared" si="2"/>
        <v>-100</v>
      </c>
      <c r="Q15" s="184"/>
    </row>
    <row r="16" spans="1:18" hidden="1" x14ac:dyDescent="0.2">
      <c r="A16">
        <v>14</v>
      </c>
      <c r="B16" s="186">
        <f t="shared" si="3"/>
        <v>12079</v>
      </c>
      <c r="C16" s="184"/>
      <c r="D16" s="191">
        <f t="shared" si="0"/>
        <v>0</v>
      </c>
      <c r="E16" s="184"/>
      <c r="F16" s="184"/>
      <c r="G16" s="186">
        <f t="shared" si="4"/>
        <v>289</v>
      </c>
      <c r="H16" s="191">
        <f t="shared" si="1"/>
        <v>2.3349761654682073</v>
      </c>
      <c r="I16" s="186">
        <f t="shared" si="5"/>
        <v>298</v>
      </c>
      <c r="J16" s="184"/>
      <c r="K16" s="191">
        <f t="shared" si="6"/>
        <v>0</v>
      </c>
      <c r="L16" s="184"/>
      <c r="M16" s="188">
        <f t="shared" si="7"/>
        <v>0</v>
      </c>
      <c r="N16">
        <v>1430</v>
      </c>
      <c r="O16" s="185">
        <f t="shared" si="8"/>
        <v>90</v>
      </c>
      <c r="P16" s="192">
        <f t="shared" si="2"/>
        <v>-100</v>
      </c>
      <c r="Q16" s="184"/>
    </row>
    <row r="17" spans="1:17" hidden="1" x14ac:dyDescent="0.2">
      <c r="A17">
        <v>15</v>
      </c>
      <c r="B17" s="186">
        <f t="shared" si="3"/>
        <v>12079</v>
      </c>
      <c r="C17" s="184"/>
      <c r="D17" s="191">
        <f t="shared" si="0"/>
        <v>0</v>
      </c>
      <c r="E17" s="184"/>
      <c r="F17" s="184"/>
      <c r="G17" s="186">
        <f t="shared" si="4"/>
        <v>289</v>
      </c>
      <c r="H17" s="191">
        <f t="shared" si="1"/>
        <v>2.3349761654682073</v>
      </c>
      <c r="I17" s="186">
        <f t="shared" si="5"/>
        <v>298</v>
      </c>
      <c r="J17" s="184"/>
      <c r="K17" s="191">
        <f t="shared" si="6"/>
        <v>0</v>
      </c>
      <c r="L17" s="184"/>
      <c r="M17" s="188">
        <f t="shared" si="7"/>
        <v>0</v>
      </c>
      <c r="N17">
        <v>1525</v>
      </c>
      <c r="O17" s="185">
        <f t="shared" si="8"/>
        <v>95</v>
      </c>
      <c r="P17" s="192">
        <f t="shared" si="2"/>
        <v>-100</v>
      </c>
      <c r="Q17" s="184"/>
    </row>
    <row r="18" spans="1:17" hidden="1" x14ac:dyDescent="0.2">
      <c r="A18">
        <v>16</v>
      </c>
      <c r="B18" s="186">
        <f t="shared" si="3"/>
        <v>12079</v>
      </c>
      <c r="C18" s="184"/>
      <c r="D18" s="191">
        <f t="shared" si="0"/>
        <v>0</v>
      </c>
      <c r="E18" s="184"/>
      <c r="F18" s="184"/>
      <c r="G18" s="186">
        <f t="shared" si="4"/>
        <v>289</v>
      </c>
      <c r="H18" s="191">
        <f t="shared" si="1"/>
        <v>2.3349761654682073</v>
      </c>
      <c r="I18" s="186">
        <f t="shared" si="5"/>
        <v>298</v>
      </c>
      <c r="J18" s="184"/>
      <c r="K18" s="191">
        <f t="shared" si="6"/>
        <v>0</v>
      </c>
      <c r="L18" s="184"/>
      <c r="M18" s="188">
        <f t="shared" si="7"/>
        <v>0</v>
      </c>
      <c r="N18">
        <v>1640</v>
      </c>
      <c r="O18" s="185">
        <f t="shared" si="8"/>
        <v>115</v>
      </c>
      <c r="P18" s="192">
        <f t="shared" si="2"/>
        <v>-100</v>
      </c>
      <c r="Q18" s="184"/>
    </row>
    <row r="19" spans="1:17" hidden="1" x14ac:dyDescent="0.2">
      <c r="A19">
        <v>17</v>
      </c>
      <c r="B19" s="186">
        <f t="shared" si="3"/>
        <v>12079</v>
      </c>
      <c r="C19" s="184"/>
      <c r="D19" s="191">
        <f t="shared" si="0"/>
        <v>0</v>
      </c>
      <c r="E19" s="184"/>
      <c r="F19" s="184"/>
      <c r="G19" s="186">
        <f t="shared" si="4"/>
        <v>289</v>
      </c>
      <c r="H19" s="191">
        <f t="shared" si="1"/>
        <v>2.3349761654682073</v>
      </c>
      <c r="I19" s="186">
        <f t="shared" si="5"/>
        <v>298</v>
      </c>
      <c r="J19" s="184"/>
      <c r="K19" s="191">
        <f t="shared" si="6"/>
        <v>0</v>
      </c>
      <c r="L19" s="184"/>
      <c r="M19" s="188">
        <f t="shared" si="7"/>
        <v>0</v>
      </c>
      <c r="N19">
        <v>1765</v>
      </c>
      <c r="O19" s="185">
        <f t="shared" si="8"/>
        <v>125</v>
      </c>
      <c r="P19" s="192">
        <f t="shared" si="2"/>
        <v>-100</v>
      </c>
      <c r="Q19" s="184"/>
    </row>
    <row r="20" spans="1:17" hidden="1" x14ac:dyDescent="0.2">
      <c r="A20">
        <v>18</v>
      </c>
      <c r="B20" s="186">
        <f t="shared" si="3"/>
        <v>12079</v>
      </c>
      <c r="C20" s="184"/>
      <c r="D20" s="191">
        <f t="shared" si="0"/>
        <v>0</v>
      </c>
      <c r="E20" s="184"/>
      <c r="F20" s="184"/>
      <c r="G20" s="186">
        <f t="shared" si="4"/>
        <v>289</v>
      </c>
      <c r="H20" s="191">
        <f t="shared" si="1"/>
        <v>2.3349761654682073</v>
      </c>
      <c r="I20" s="186">
        <f t="shared" si="5"/>
        <v>298</v>
      </c>
      <c r="J20" s="184"/>
      <c r="K20" s="191">
        <f t="shared" si="6"/>
        <v>0</v>
      </c>
      <c r="L20" s="184"/>
      <c r="M20" s="188">
        <f t="shared" si="7"/>
        <v>0</v>
      </c>
      <c r="N20">
        <v>1890</v>
      </c>
      <c r="O20" s="185">
        <f t="shared" si="8"/>
        <v>125</v>
      </c>
      <c r="P20" s="192">
        <f t="shared" si="2"/>
        <v>-100</v>
      </c>
      <c r="Q20" s="184"/>
    </row>
    <row r="21" spans="1:17" hidden="1" x14ac:dyDescent="0.2">
      <c r="A21">
        <v>19</v>
      </c>
      <c r="B21" s="186">
        <f t="shared" si="3"/>
        <v>12079</v>
      </c>
      <c r="C21" s="184"/>
      <c r="D21" s="191">
        <f t="shared" si="0"/>
        <v>0</v>
      </c>
      <c r="E21" s="184"/>
      <c r="F21" s="184"/>
      <c r="G21" s="186">
        <f t="shared" si="4"/>
        <v>289</v>
      </c>
      <c r="H21" s="191">
        <f t="shared" si="1"/>
        <v>2.3349761654682073</v>
      </c>
      <c r="I21" s="186">
        <f t="shared" si="5"/>
        <v>298</v>
      </c>
      <c r="J21" s="184"/>
      <c r="K21" s="191">
        <f t="shared" si="6"/>
        <v>0</v>
      </c>
      <c r="L21" s="184"/>
      <c r="M21" s="188">
        <f t="shared" si="7"/>
        <v>0</v>
      </c>
      <c r="N21">
        <v>2020</v>
      </c>
      <c r="O21" s="185">
        <f t="shared" si="8"/>
        <v>130</v>
      </c>
      <c r="P21" s="192">
        <f t="shared" si="2"/>
        <v>-100</v>
      </c>
      <c r="Q21" s="184"/>
    </row>
    <row r="22" spans="1:17" hidden="1" x14ac:dyDescent="0.2">
      <c r="A22">
        <v>20</v>
      </c>
      <c r="B22" s="186">
        <f t="shared" si="3"/>
        <v>12079</v>
      </c>
      <c r="C22" s="184"/>
      <c r="D22" s="191">
        <f t="shared" si="0"/>
        <v>0</v>
      </c>
      <c r="E22" s="184"/>
      <c r="F22" s="184"/>
      <c r="G22" s="186">
        <f t="shared" si="4"/>
        <v>289</v>
      </c>
      <c r="H22" s="191">
        <f t="shared" si="1"/>
        <v>2.3349761654682073</v>
      </c>
      <c r="I22" s="186">
        <f t="shared" si="5"/>
        <v>298</v>
      </c>
      <c r="J22" s="184"/>
      <c r="K22" s="191">
        <f t="shared" si="6"/>
        <v>0</v>
      </c>
      <c r="L22" s="184"/>
      <c r="M22" s="188">
        <f t="shared" si="7"/>
        <v>0</v>
      </c>
      <c r="N22">
        <v>2155</v>
      </c>
      <c r="O22" s="185">
        <f t="shared" si="8"/>
        <v>135</v>
      </c>
      <c r="P22" s="192">
        <f t="shared" si="2"/>
        <v>-100</v>
      </c>
      <c r="Q22" s="184"/>
    </row>
    <row r="23" spans="1:17" hidden="1" x14ac:dyDescent="0.2">
      <c r="A23">
        <v>21</v>
      </c>
      <c r="B23" s="186">
        <f t="shared" si="3"/>
        <v>12079</v>
      </c>
      <c r="C23" s="184"/>
      <c r="D23" s="191">
        <f t="shared" si="0"/>
        <v>0</v>
      </c>
      <c r="E23" s="184"/>
      <c r="F23" s="184"/>
      <c r="G23" s="186">
        <f t="shared" si="4"/>
        <v>289</v>
      </c>
      <c r="H23" s="191">
        <f t="shared" si="1"/>
        <v>2.3349761654682073</v>
      </c>
      <c r="I23" s="186">
        <f t="shared" si="5"/>
        <v>298</v>
      </c>
      <c r="J23" s="184"/>
      <c r="K23" s="191">
        <f t="shared" si="6"/>
        <v>0</v>
      </c>
      <c r="L23" s="184"/>
      <c r="M23" s="188">
        <f t="shared" si="7"/>
        <v>0</v>
      </c>
      <c r="N23">
        <v>2300</v>
      </c>
      <c r="O23" s="185">
        <f t="shared" si="8"/>
        <v>145</v>
      </c>
      <c r="P23" s="192">
        <f t="shared" si="2"/>
        <v>-100</v>
      </c>
      <c r="Q23" s="184"/>
    </row>
    <row r="24" spans="1:17" hidden="1" x14ac:dyDescent="0.2">
      <c r="A24">
        <v>22</v>
      </c>
      <c r="B24" s="186">
        <f t="shared" si="3"/>
        <v>12079</v>
      </c>
      <c r="C24" s="184"/>
      <c r="D24" s="191">
        <f t="shared" si="0"/>
        <v>0</v>
      </c>
      <c r="E24" s="184"/>
      <c r="F24" s="184"/>
      <c r="G24" s="186">
        <f t="shared" si="4"/>
        <v>289</v>
      </c>
      <c r="H24" s="191">
        <f t="shared" si="1"/>
        <v>2.3349761654682073</v>
      </c>
      <c r="I24" s="186">
        <f t="shared" si="5"/>
        <v>298</v>
      </c>
      <c r="J24" s="184"/>
      <c r="K24" s="191">
        <f t="shared" si="6"/>
        <v>0</v>
      </c>
      <c r="L24" s="184"/>
      <c r="M24" s="188">
        <f t="shared" si="7"/>
        <v>0</v>
      </c>
      <c r="N24">
        <v>2465</v>
      </c>
      <c r="O24" s="185">
        <f t="shared" si="8"/>
        <v>165</v>
      </c>
      <c r="P24" s="192">
        <f t="shared" si="2"/>
        <v>-100</v>
      </c>
      <c r="Q24" s="184"/>
    </row>
    <row r="25" spans="1:17" hidden="1" x14ac:dyDescent="0.2">
      <c r="A25">
        <v>23</v>
      </c>
      <c r="B25" s="186">
        <f t="shared" si="3"/>
        <v>12079</v>
      </c>
      <c r="C25" s="184"/>
      <c r="D25" s="191">
        <f t="shared" si="0"/>
        <v>0</v>
      </c>
      <c r="E25" s="184"/>
      <c r="F25" s="184"/>
      <c r="G25" s="186">
        <f t="shared" si="4"/>
        <v>289</v>
      </c>
      <c r="H25" s="191">
        <f t="shared" si="1"/>
        <v>2.3349761654682073</v>
      </c>
      <c r="I25" s="186">
        <f t="shared" si="5"/>
        <v>298</v>
      </c>
      <c r="J25" s="184"/>
      <c r="K25" s="191">
        <f t="shared" si="6"/>
        <v>0</v>
      </c>
      <c r="L25" s="184"/>
      <c r="M25" s="188">
        <f t="shared" si="7"/>
        <v>0</v>
      </c>
      <c r="N25">
        <v>2640</v>
      </c>
      <c r="O25" s="185">
        <f t="shared" si="8"/>
        <v>175</v>
      </c>
      <c r="P25" s="192">
        <f t="shared" si="2"/>
        <v>-100</v>
      </c>
      <c r="Q25" s="184"/>
    </row>
    <row r="26" spans="1:17" hidden="1" x14ac:dyDescent="0.2">
      <c r="A26">
        <v>24</v>
      </c>
      <c r="B26" s="186">
        <f t="shared" si="3"/>
        <v>12079</v>
      </c>
      <c r="C26" s="184"/>
      <c r="D26" s="191">
        <f t="shared" si="0"/>
        <v>0</v>
      </c>
      <c r="E26" s="184"/>
      <c r="F26" s="184"/>
      <c r="G26" s="186">
        <f t="shared" si="4"/>
        <v>289</v>
      </c>
      <c r="H26" s="191">
        <f t="shared" si="1"/>
        <v>2.3349761654682073</v>
      </c>
      <c r="I26" s="186">
        <f t="shared" si="5"/>
        <v>298</v>
      </c>
      <c r="J26" s="184"/>
      <c r="K26" s="191">
        <f t="shared" si="6"/>
        <v>0</v>
      </c>
      <c r="L26" s="184"/>
      <c r="M26" s="188">
        <f t="shared" si="7"/>
        <v>0</v>
      </c>
      <c r="N26">
        <v>2800</v>
      </c>
      <c r="O26" s="185">
        <f t="shared" si="8"/>
        <v>160</v>
      </c>
      <c r="P26" s="192">
        <f t="shared" si="2"/>
        <v>-100</v>
      </c>
      <c r="Q26" s="184"/>
    </row>
    <row r="27" spans="1:17" hidden="1" x14ac:dyDescent="0.2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R26"/>
  <sheetViews>
    <sheetView topLeftCell="X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customWidth="1"/>
    <col min="11" max="11" width="13.140625" customWidth="1"/>
    <col min="12" max="12" width="7.42578125" customWidth="1"/>
    <col min="13" max="13" width="10.42578125" customWidth="1"/>
    <col min="14" max="14" width="7.42578125" customWidth="1"/>
    <col min="15" max="15" width="11" customWidth="1"/>
    <col min="16" max="16" width="12" customWidth="1"/>
    <col min="17" max="17" width="13.7109375" customWidth="1"/>
    <col min="18" max="37" width="11.42578125" customWidth="1"/>
  </cols>
  <sheetData>
    <row r="1" spans="1:18" x14ac:dyDescent="0.2">
      <c r="A1" s="431" t="s">
        <v>42</v>
      </c>
      <c r="B1" s="431"/>
      <c r="C1">
        <v>3292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>
        <v>1</v>
      </c>
      <c r="B3" s="186">
        <f>C1-(C3+E3+F3)</f>
        <v>3254</v>
      </c>
      <c r="C3" s="184">
        <v>38</v>
      </c>
      <c r="D3" s="191">
        <f>(C3/B3)*100</f>
        <v>1.1677934849416103</v>
      </c>
      <c r="E3" s="194"/>
      <c r="F3" s="194"/>
      <c r="G3" s="186">
        <f>C3</f>
        <v>38</v>
      </c>
      <c r="H3" s="191">
        <f>(G3/$C$1)*100</f>
        <v>1.1543134872417984</v>
      </c>
      <c r="I3" s="186">
        <f>C3+E3+F3</f>
        <v>38</v>
      </c>
      <c r="J3" s="187">
        <v>30.156291158135044</v>
      </c>
      <c r="L3" s="184">
        <v>165.74</v>
      </c>
      <c r="M3" s="188"/>
      <c r="N3">
        <v>140</v>
      </c>
      <c r="P3" s="192">
        <f>((L3/N3)*100)-100</f>
        <v>18.3857142857143</v>
      </c>
      <c r="Q3" s="184">
        <v>74.77</v>
      </c>
    </row>
    <row r="4" spans="1:18" x14ac:dyDescent="0.2">
      <c r="A4">
        <v>2</v>
      </c>
      <c r="B4" s="186">
        <f>B3-(C4+E4+F4)</f>
        <v>3237</v>
      </c>
      <c r="C4" s="184">
        <v>17</v>
      </c>
      <c r="D4" s="191">
        <f t="shared" ref="D4:D26" si="0">(C4/B4)*100</f>
        <v>0.52517763361136849</v>
      </c>
      <c r="E4" s="194"/>
      <c r="F4" s="194"/>
      <c r="G4" s="186">
        <f t="shared" ref="G4:G26" si="1">G3+C4</f>
        <v>55</v>
      </c>
      <c r="H4" s="191">
        <f t="shared" ref="H4:H26" si="2">(G4/$C$1)*100</f>
        <v>1.6707168894289186</v>
      </c>
      <c r="I4" s="186">
        <f t="shared" ref="I4:I26" si="3">I3+C4+E4+F4</f>
        <v>55</v>
      </c>
      <c r="J4" s="187">
        <v>60.051193786133545</v>
      </c>
      <c r="K4" s="191">
        <f>J4-J3</f>
        <v>29.894902627998501</v>
      </c>
      <c r="L4" s="184">
        <v>377.61</v>
      </c>
      <c r="M4" s="188">
        <f>L4-L3</f>
        <v>211.87</v>
      </c>
      <c r="N4">
        <v>300</v>
      </c>
      <c r="O4" s="185">
        <f>N4-N3</f>
        <v>160</v>
      </c>
      <c r="P4" s="192">
        <f t="shared" ref="P4:P26" si="4">((L4/N4)*100)-100</f>
        <v>25.870000000000019</v>
      </c>
      <c r="Q4" s="184">
        <v>65.38</v>
      </c>
    </row>
    <row r="5" spans="1:18" x14ac:dyDescent="0.2">
      <c r="A5">
        <v>3</v>
      </c>
      <c r="B5" s="186">
        <f t="shared" ref="B5:B26" si="5">B4-(C5+E5+F5)</f>
        <v>3226</v>
      </c>
      <c r="C5" s="184">
        <v>11</v>
      </c>
      <c r="D5" s="191">
        <f t="shared" si="0"/>
        <v>0.34097954122752638</v>
      </c>
      <c r="E5" s="194"/>
      <c r="F5" s="194"/>
      <c r="G5" s="186">
        <f t="shared" si="1"/>
        <v>66</v>
      </c>
      <c r="H5" s="191">
        <f t="shared" si="2"/>
        <v>2.0048602673147022</v>
      </c>
      <c r="I5" s="186">
        <f t="shared" si="3"/>
        <v>66</v>
      </c>
      <c r="J5" s="187">
        <v>85.209458861039764</v>
      </c>
      <c r="K5" s="191">
        <f t="shared" ref="K5:K26" si="6">J5-J4</f>
        <v>25.158265074906218</v>
      </c>
      <c r="L5" s="184">
        <v>660.85</v>
      </c>
      <c r="M5" s="188">
        <f t="shared" ref="M5:M26" si="7">L5-L4</f>
        <v>283.24</v>
      </c>
      <c r="N5">
        <v>490</v>
      </c>
      <c r="O5" s="185">
        <f t="shared" ref="O5:O26" si="8">N5-N4</f>
        <v>190</v>
      </c>
      <c r="P5" s="192">
        <f t="shared" si="4"/>
        <v>34.867346938775512</v>
      </c>
      <c r="Q5" s="187">
        <v>71.209999999999994</v>
      </c>
    </row>
    <row r="6" spans="1:18" x14ac:dyDescent="0.2">
      <c r="A6">
        <v>4</v>
      </c>
      <c r="B6" s="186">
        <f t="shared" si="5"/>
        <v>3216</v>
      </c>
      <c r="C6" s="184">
        <v>10</v>
      </c>
      <c r="D6" s="191">
        <f t="shared" si="0"/>
        <v>0.31094527363184082</v>
      </c>
      <c r="E6" s="194"/>
      <c r="F6" s="194"/>
      <c r="G6" s="186">
        <f t="shared" si="1"/>
        <v>76</v>
      </c>
      <c r="H6" s="191">
        <f t="shared" si="2"/>
        <v>2.3086269744835968</v>
      </c>
      <c r="I6" s="186">
        <f t="shared" si="3"/>
        <v>76</v>
      </c>
      <c r="J6" s="187">
        <v>90.165245202558637</v>
      </c>
      <c r="K6" s="191">
        <f t="shared" si="6"/>
        <v>4.9557863415188734</v>
      </c>
      <c r="L6" s="184">
        <v>923.99</v>
      </c>
      <c r="M6" s="188">
        <f t="shared" si="7"/>
        <v>263.14</v>
      </c>
      <c r="N6">
        <v>690</v>
      </c>
      <c r="O6" s="185">
        <f t="shared" si="8"/>
        <v>200</v>
      </c>
      <c r="P6" s="192">
        <f t="shared" si="4"/>
        <v>33.911594202898556</v>
      </c>
      <c r="Q6" s="187">
        <v>74.39</v>
      </c>
    </row>
    <row r="7" spans="1:18" x14ac:dyDescent="0.2">
      <c r="A7">
        <v>5</v>
      </c>
      <c r="B7" s="186">
        <f t="shared" si="5"/>
        <v>1820</v>
      </c>
      <c r="C7" s="184">
        <v>0</v>
      </c>
      <c r="D7" s="191">
        <f t="shared" si="0"/>
        <v>0</v>
      </c>
      <c r="E7" s="194"/>
      <c r="F7" s="194">
        <v>1396</v>
      </c>
      <c r="G7" s="186">
        <f t="shared" si="1"/>
        <v>76</v>
      </c>
      <c r="H7" s="191">
        <f t="shared" si="2"/>
        <v>2.3086269744835968</v>
      </c>
      <c r="I7" s="186">
        <f t="shared" si="3"/>
        <v>1472</v>
      </c>
      <c r="J7" s="187">
        <v>66.444270015698592</v>
      </c>
      <c r="K7" s="191">
        <f t="shared" si="6"/>
        <v>-23.720975186860045</v>
      </c>
      <c r="L7" s="184">
        <v>1117.43</v>
      </c>
      <c r="M7" s="188">
        <f t="shared" si="7"/>
        <v>193.44000000000005</v>
      </c>
      <c r="N7">
        <v>890</v>
      </c>
      <c r="O7" s="185">
        <f t="shared" si="8"/>
        <v>200</v>
      </c>
      <c r="P7" s="192">
        <f t="shared" si="4"/>
        <v>25.553932584269674</v>
      </c>
      <c r="Q7" s="184">
        <v>96.34</v>
      </c>
    </row>
    <row r="8" spans="1:18" x14ac:dyDescent="0.2">
      <c r="A8">
        <v>6</v>
      </c>
      <c r="B8" s="186">
        <f t="shared" si="5"/>
        <v>1820</v>
      </c>
      <c r="C8" s="184">
        <v>0</v>
      </c>
      <c r="D8" s="191">
        <f t="shared" si="0"/>
        <v>0</v>
      </c>
      <c r="E8" s="194"/>
      <c r="F8" s="194"/>
      <c r="G8" s="186">
        <f t="shared" si="1"/>
        <v>76</v>
      </c>
      <c r="H8" s="191">
        <f t="shared" si="2"/>
        <v>2.3086269744835968</v>
      </c>
      <c r="I8" s="186">
        <f t="shared" si="3"/>
        <v>1472</v>
      </c>
      <c r="J8" s="187">
        <v>61.036106750392463</v>
      </c>
      <c r="K8" s="191">
        <f t="shared" si="6"/>
        <v>-5.4081632653061291</v>
      </c>
      <c r="L8" s="184">
        <v>1235.3699999999999</v>
      </c>
      <c r="M8" s="188">
        <f t="shared" si="7"/>
        <v>117.93999999999983</v>
      </c>
      <c r="N8">
        <v>1080</v>
      </c>
      <c r="O8" s="185">
        <f t="shared" si="8"/>
        <v>190</v>
      </c>
      <c r="P8" s="192">
        <f t="shared" si="4"/>
        <v>14.386111111111106</v>
      </c>
      <c r="Q8" s="184">
        <v>90.31</v>
      </c>
    </row>
    <row r="9" spans="1:18" x14ac:dyDescent="0.2">
      <c r="A9">
        <v>7</v>
      </c>
      <c r="B9" s="186">
        <f t="shared" si="5"/>
        <v>1820</v>
      </c>
      <c r="C9" s="184">
        <v>0</v>
      </c>
      <c r="D9" s="191">
        <f t="shared" si="0"/>
        <v>0</v>
      </c>
      <c r="E9" s="194"/>
      <c r="F9" s="194"/>
      <c r="G9" s="186">
        <f t="shared" si="1"/>
        <v>76</v>
      </c>
      <c r="H9" s="191">
        <f t="shared" si="2"/>
        <v>2.3086269744835968</v>
      </c>
      <c r="I9" s="186">
        <f t="shared" si="3"/>
        <v>1472</v>
      </c>
      <c r="J9" s="187">
        <v>62.990580847723706</v>
      </c>
      <c r="K9" s="191">
        <f t="shared" si="6"/>
        <v>1.9544740973312429</v>
      </c>
      <c r="L9" s="184">
        <v>1351.4</v>
      </c>
      <c r="M9" s="188">
        <f t="shared" si="7"/>
        <v>116.0300000000002</v>
      </c>
      <c r="N9">
        <v>1250</v>
      </c>
      <c r="O9" s="185">
        <f t="shared" si="8"/>
        <v>170</v>
      </c>
      <c r="P9" s="192">
        <f t="shared" si="4"/>
        <v>8.112000000000009</v>
      </c>
      <c r="Q9" s="184">
        <v>88.6</v>
      </c>
    </row>
    <row r="10" spans="1:18" x14ac:dyDescent="0.2">
      <c r="A10">
        <v>8</v>
      </c>
      <c r="B10" s="186">
        <f t="shared" si="5"/>
        <v>1819</v>
      </c>
      <c r="C10" s="184">
        <v>1</v>
      </c>
      <c r="D10" s="191">
        <f t="shared" si="0"/>
        <v>5.4975261132490384E-2</v>
      </c>
      <c r="E10" s="194"/>
      <c r="F10" s="194"/>
      <c r="G10" s="186">
        <f t="shared" si="1"/>
        <v>77</v>
      </c>
      <c r="H10" s="191">
        <f t="shared" si="2"/>
        <v>2.3390036452004859</v>
      </c>
      <c r="I10" s="186">
        <f t="shared" si="3"/>
        <v>1473</v>
      </c>
      <c r="J10" s="187">
        <v>65.051441137202545</v>
      </c>
      <c r="K10" s="191">
        <f t="shared" si="6"/>
        <v>2.060860289478839</v>
      </c>
      <c r="L10" s="184">
        <v>1456.73</v>
      </c>
      <c r="M10" s="188">
        <f t="shared" si="7"/>
        <v>105.32999999999993</v>
      </c>
      <c r="N10">
        <v>1400</v>
      </c>
      <c r="O10" s="185">
        <f t="shared" si="8"/>
        <v>150</v>
      </c>
      <c r="P10" s="192">
        <f t="shared" si="4"/>
        <v>4.0521428571428544</v>
      </c>
      <c r="Q10" s="184">
        <v>82.44</v>
      </c>
    </row>
    <row r="11" spans="1:18" x14ac:dyDescent="0.2">
      <c r="A11">
        <v>9</v>
      </c>
      <c r="B11" s="186">
        <f t="shared" si="5"/>
        <v>1818</v>
      </c>
      <c r="C11" s="184">
        <v>1</v>
      </c>
      <c r="D11" s="191">
        <f t="shared" si="0"/>
        <v>5.5005500550055E-2</v>
      </c>
      <c r="E11" s="194"/>
      <c r="F11" s="194"/>
      <c r="G11" s="186">
        <f t="shared" si="1"/>
        <v>78</v>
      </c>
      <c r="H11" s="191">
        <f t="shared" si="2"/>
        <v>2.3693803159173754</v>
      </c>
      <c r="I11" s="186">
        <f t="shared" si="3"/>
        <v>1474</v>
      </c>
      <c r="J11" s="187">
        <v>67.012415527267009</v>
      </c>
      <c r="K11" s="191">
        <f t="shared" si="6"/>
        <v>1.9609743900644645</v>
      </c>
      <c r="L11" s="184">
        <v>1576.08</v>
      </c>
      <c r="M11" s="188">
        <f t="shared" si="7"/>
        <v>119.34999999999991</v>
      </c>
      <c r="N11">
        <v>1540</v>
      </c>
      <c r="O11" s="185">
        <f t="shared" si="8"/>
        <v>140</v>
      </c>
      <c r="P11" s="192">
        <f t="shared" si="4"/>
        <v>2.3428571428571416</v>
      </c>
      <c r="Q11" s="184">
        <v>83.07</v>
      </c>
    </row>
    <row r="12" spans="1:18" x14ac:dyDescent="0.2">
      <c r="A12">
        <v>10</v>
      </c>
      <c r="B12" s="186">
        <f t="shared" si="5"/>
        <v>1818</v>
      </c>
      <c r="C12" s="184">
        <v>0</v>
      </c>
      <c r="D12" s="191">
        <f t="shared" si="0"/>
        <v>0</v>
      </c>
      <c r="E12" s="194"/>
      <c r="F12" s="194"/>
      <c r="G12" s="186">
        <f t="shared" si="1"/>
        <v>78</v>
      </c>
      <c r="H12" s="191">
        <f t="shared" si="2"/>
        <v>2.3693803159173754</v>
      </c>
      <c r="I12" s="186">
        <f t="shared" si="3"/>
        <v>1474</v>
      </c>
      <c r="J12" s="187">
        <v>68.9061763319189</v>
      </c>
      <c r="K12" s="191">
        <f t="shared" si="6"/>
        <v>1.8937608046518903</v>
      </c>
      <c r="L12" s="187">
        <v>1750.24</v>
      </c>
      <c r="M12" s="188">
        <f t="shared" si="7"/>
        <v>174.16000000000008</v>
      </c>
      <c r="N12" s="186">
        <v>1670</v>
      </c>
      <c r="O12" s="185">
        <f t="shared" si="8"/>
        <v>130</v>
      </c>
      <c r="P12" s="192">
        <f t="shared" si="4"/>
        <v>4.8047904191616908</v>
      </c>
      <c r="Q12" s="184">
        <v>87.65</v>
      </c>
    </row>
    <row r="13" spans="1:18" x14ac:dyDescent="0.2">
      <c r="A13">
        <v>11</v>
      </c>
      <c r="B13" s="186">
        <f t="shared" si="5"/>
        <v>1630</v>
      </c>
      <c r="C13" s="184">
        <v>0</v>
      </c>
      <c r="D13" s="191">
        <f t="shared" si="0"/>
        <v>0</v>
      </c>
      <c r="E13" s="194"/>
      <c r="F13" s="194">
        <v>188</v>
      </c>
      <c r="G13" s="186">
        <f t="shared" si="1"/>
        <v>78</v>
      </c>
      <c r="H13" s="191">
        <f t="shared" si="2"/>
        <v>2.3693803159173754</v>
      </c>
      <c r="I13" s="186">
        <f t="shared" si="3"/>
        <v>1662</v>
      </c>
      <c r="J13" s="187">
        <v>71</v>
      </c>
      <c r="K13" s="191">
        <f t="shared" si="6"/>
        <v>2.0938236680811002</v>
      </c>
      <c r="L13" s="187">
        <v>1851.27</v>
      </c>
      <c r="M13" s="188">
        <f t="shared" si="7"/>
        <v>101.02999999999997</v>
      </c>
      <c r="N13" s="186">
        <v>1790</v>
      </c>
      <c r="O13" s="185">
        <f t="shared" si="8"/>
        <v>120</v>
      </c>
      <c r="P13" s="192">
        <f t="shared" si="4"/>
        <v>3.4229050279329698</v>
      </c>
      <c r="Q13" s="184">
        <v>90.61</v>
      </c>
      <c r="R13" s="193"/>
    </row>
    <row r="14" spans="1:18" hidden="1" x14ac:dyDescent="0.2">
      <c r="A14">
        <v>12</v>
      </c>
      <c r="B14" s="186">
        <f t="shared" si="5"/>
        <v>1630</v>
      </c>
      <c r="C14" s="184"/>
      <c r="D14" s="191">
        <f t="shared" si="0"/>
        <v>0</v>
      </c>
      <c r="E14" s="184"/>
      <c r="F14" s="184"/>
      <c r="G14" s="186">
        <f t="shared" si="1"/>
        <v>78</v>
      </c>
      <c r="H14" s="191">
        <f t="shared" si="2"/>
        <v>2.3693803159173754</v>
      </c>
      <c r="I14" s="186">
        <f t="shared" si="3"/>
        <v>1662</v>
      </c>
      <c r="J14" s="184"/>
      <c r="K14" s="191">
        <f t="shared" si="6"/>
        <v>-71</v>
      </c>
      <c r="L14" s="184"/>
      <c r="M14" s="188">
        <f t="shared" si="7"/>
        <v>-1851.27</v>
      </c>
      <c r="N14">
        <v>1900</v>
      </c>
      <c r="O14" s="185">
        <f t="shared" si="8"/>
        <v>110</v>
      </c>
      <c r="P14" s="192">
        <f t="shared" si="4"/>
        <v>-100</v>
      </c>
      <c r="Q14" s="184"/>
    </row>
    <row r="15" spans="1:18" hidden="1" x14ac:dyDescent="0.2">
      <c r="A15">
        <v>13</v>
      </c>
      <c r="B15" s="186">
        <f t="shared" si="5"/>
        <v>1630</v>
      </c>
      <c r="C15" s="184"/>
      <c r="D15" s="191">
        <f t="shared" si="0"/>
        <v>0</v>
      </c>
      <c r="E15" s="184"/>
      <c r="F15" s="184"/>
      <c r="G15" s="186">
        <f t="shared" si="1"/>
        <v>78</v>
      </c>
      <c r="H15" s="191">
        <f t="shared" si="2"/>
        <v>2.3693803159173754</v>
      </c>
      <c r="I15" s="186">
        <f t="shared" si="3"/>
        <v>1662</v>
      </c>
      <c r="J15" s="184"/>
      <c r="K15" s="191">
        <f t="shared" si="6"/>
        <v>0</v>
      </c>
      <c r="L15" s="184"/>
      <c r="M15" s="188">
        <f t="shared" si="7"/>
        <v>0</v>
      </c>
      <c r="N15">
        <v>2010</v>
      </c>
      <c r="O15" s="185">
        <f t="shared" si="8"/>
        <v>110</v>
      </c>
      <c r="P15" s="192">
        <f t="shared" si="4"/>
        <v>-100</v>
      </c>
      <c r="Q15" s="184"/>
    </row>
    <row r="16" spans="1:18" hidden="1" x14ac:dyDescent="0.2">
      <c r="A16">
        <v>14</v>
      </c>
      <c r="B16" s="186">
        <f t="shared" si="5"/>
        <v>1630</v>
      </c>
      <c r="C16" s="184"/>
      <c r="D16" s="191">
        <f t="shared" si="0"/>
        <v>0</v>
      </c>
      <c r="E16" s="184"/>
      <c r="F16" s="184"/>
      <c r="G16" s="186">
        <f t="shared" si="1"/>
        <v>78</v>
      </c>
      <c r="H16" s="191">
        <f t="shared" si="2"/>
        <v>2.3693803159173754</v>
      </c>
      <c r="I16" s="186">
        <f t="shared" si="3"/>
        <v>1662</v>
      </c>
      <c r="J16" s="184"/>
      <c r="K16" s="191">
        <f t="shared" si="6"/>
        <v>0</v>
      </c>
      <c r="L16" s="184"/>
      <c r="M16" s="188">
        <f t="shared" si="7"/>
        <v>0</v>
      </c>
      <c r="N16">
        <v>2120</v>
      </c>
      <c r="O16" s="185">
        <f t="shared" si="8"/>
        <v>110</v>
      </c>
      <c r="P16" s="192">
        <f t="shared" si="4"/>
        <v>-100</v>
      </c>
      <c r="Q16" s="184"/>
    </row>
    <row r="17" spans="1:17" hidden="1" x14ac:dyDescent="0.2">
      <c r="A17">
        <v>15</v>
      </c>
      <c r="B17" s="186">
        <f t="shared" si="5"/>
        <v>1630</v>
      </c>
      <c r="C17" s="184"/>
      <c r="D17" s="191">
        <f t="shared" si="0"/>
        <v>0</v>
      </c>
      <c r="E17" s="184"/>
      <c r="F17" s="184"/>
      <c r="G17" s="186">
        <f t="shared" si="1"/>
        <v>78</v>
      </c>
      <c r="H17" s="191">
        <f t="shared" si="2"/>
        <v>2.3693803159173754</v>
      </c>
      <c r="I17" s="186">
        <f t="shared" si="3"/>
        <v>1662</v>
      </c>
      <c r="J17" s="184"/>
      <c r="K17" s="191">
        <f t="shared" si="6"/>
        <v>0</v>
      </c>
      <c r="L17" s="184"/>
      <c r="M17" s="188">
        <f t="shared" si="7"/>
        <v>0</v>
      </c>
      <c r="N17">
        <v>2240</v>
      </c>
      <c r="O17" s="185">
        <f t="shared" si="8"/>
        <v>120</v>
      </c>
      <c r="P17" s="192">
        <f t="shared" si="4"/>
        <v>-100</v>
      </c>
      <c r="Q17" s="184"/>
    </row>
    <row r="18" spans="1:17" hidden="1" x14ac:dyDescent="0.2">
      <c r="A18">
        <v>16</v>
      </c>
      <c r="B18" s="186">
        <f t="shared" si="5"/>
        <v>1630</v>
      </c>
      <c r="C18" s="184"/>
      <c r="D18" s="191">
        <f t="shared" si="0"/>
        <v>0</v>
      </c>
      <c r="E18" s="184"/>
      <c r="F18" s="184"/>
      <c r="G18" s="186">
        <f t="shared" si="1"/>
        <v>78</v>
      </c>
      <c r="H18" s="191">
        <f t="shared" si="2"/>
        <v>2.3693803159173754</v>
      </c>
      <c r="I18" s="186">
        <f t="shared" si="3"/>
        <v>1662</v>
      </c>
      <c r="J18" s="184"/>
      <c r="K18" s="191">
        <f t="shared" si="6"/>
        <v>0</v>
      </c>
      <c r="L18" s="184"/>
      <c r="M18" s="188">
        <f t="shared" si="7"/>
        <v>0</v>
      </c>
      <c r="N18">
        <v>2370</v>
      </c>
      <c r="O18" s="185">
        <f t="shared" si="8"/>
        <v>130</v>
      </c>
      <c r="P18" s="192">
        <f t="shared" si="4"/>
        <v>-100</v>
      </c>
      <c r="Q18" s="184"/>
    </row>
    <row r="19" spans="1:17" hidden="1" x14ac:dyDescent="0.2">
      <c r="A19">
        <v>17</v>
      </c>
      <c r="B19" s="186">
        <f t="shared" si="5"/>
        <v>1630</v>
      </c>
      <c r="C19" s="184"/>
      <c r="D19" s="191">
        <f t="shared" si="0"/>
        <v>0</v>
      </c>
      <c r="E19" s="184"/>
      <c r="F19" s="184"/>
      <c r="G19" s="186">
        <f t="shared" si="1"/>
        <v>78</v>
      </c>
      <c r="H19" s="191">
        <f t="shared" si="2"/>
        <v>2.3693803159173754</v>
      </c>
      <c r="I19" s="186">
        <f t="shared" si="3"/>
        <v>1662</v>
      </c>
      <c r="J19" s="184"/>
      <c r="K19" s="191">
        <f t="shared" si="6"/>
        <v>0</v>
      </c>
      <c r="L19" s="184"/>
      <c r="M19" s="188">
        <f t="shared" si="7"/>
        <v>0</v>
      </c>
      <c r="N19">
        <v>2510</v>
      </c>
      <c r="O19" s="185">
        <f t="shared" si="8"/>
        <v>140</v>
      </c>
      <c r="P19" s="192">
        <f t="shared" si="4"/>
        <v>-100</v>
      </c>
      <c r="Q19" s="184"/>
    </row>
    <row r="20" spans="1:17" hidden="1" x14ac:dyDescent="0.2">
      <c r="A20">
        <v>18</v>
      </c>
      <c r="B20" s="186">
        <f t="shared" si="5"/>
        <v>1630</v>
      </c>
      <c r="C20" s="184"/>
      <c r="D20" s="191">
        <f t="shared" si="0"/>
        <v>0</v>
      </c>
      <c r="E20" s="184"/>
      <c r="F20" s="184"/>
      <c r="G20" s="186">
        <f t="shared" si="1"/>
        <v>78</v>
      </c>
      <c r="H20" s="191">
        <f t="shared" si="2"/>
        <v>2.3693803159173754</v>
      </c>
      <c r="I20" s="186">
        <f t="shared" si="3"/>
        <v>1662</v>
      </c>
      <c r="J20" s="184"/>
      <c r="K20" s="191">
        <f t="shared" si="6"/>
        <v>0</v>
      </c>
      <c r="L20" s="184"/>
      <c r="M20" s="188">
        <f t="shared" si="7"/>
        <v>0</v>
      </c>
      <c r="N20">
        <v>2650</v>
      </c>
      <c r="O20" s="185">
        <f t="shared" si="8"/>
        <v>140</v>
      </c>
      <c r="P20" s="192">
        <f t="shared" si="4"/>
        <v>-100</v>
      </c>
      <c r="Q20" s="184"/>
    </row>
    <row r="21" spans="1:17" hidden="1" x14ac:dyDescent="0.2">
      <c r="A21">
        <v>19</v>
      </c>
      <c r="B21" s="186">
        <f t="shared" si="5"/>
        <v>1630</v>
      </c>
      <c r="C21" s="184"/>
      <c r="D21" s="191">
        <f t="shared" si="0"/>
        <v>0</v>
      </c>
      <c r="E21" s="184"/>
      <c r="F21" s="184"/>
      <c r="G21" s="186">
        <f t="shared" si="1"/>
        <v>78</v>
      </c>
      <c r="H21" s="191">
        <f t="shared" si="2"/>
        <v>2.3693803159173754</v>
      </c>
      <c r="I21" s="186">
        <f t="shared" si="3"/>
        <v>1662</v>
      </c>
      <c r="J21" s="184"/>
      <c r="K21" s="191">
        <f t="shared" si="6"/>
        <v>0</v>
      </c>
      <c r="L21" s="184"/>
      <c r="M21" s="188">
        <f t="shared" si="7"/>
        <v>0</v>
      </c>
      <c r="N21">
        <v>2800</v>
      </c>
      <c r="O21" s="185">
        <f t="shared" si="8"/>
        <v>150</v>
      </c>
      <c r="P21" s="192">
        <f t="shared" si="4"/>
        <v>-100</v>
      </c>
      <c r="Q21" s="184"/>
    </row>
    <row r="22" spans="1:17" hidden="1" x14ac:dyDescent="0.2">
      <c r="A22">
        <v>20</v>
      </c>
      <c r="B22" s="186">
        <f t="shared" si="5"/>
        <v>1630</v>
      </c>
      <c r="C22" s="184"/>
      <c r="D22" s="191">
        <f t="shared" si="0"/>
        <v>0</v>
      </c>
      <c r="E22" s="184"/>
      <c r="F22" s="184"/>
      <c r="G22" s="186">
        <f t="shared" si="1"/>
        <v>78</v>
      </c>
      <c r="H22" s="191">
        <f t="shared" si="2"/>
        <v>2.3693803159173754</v>
      </c>
      <c r="I22" s="186">
        <f t="shared" si="3"/>
        <v>1662</v>
      </c>
      <c r="J22" s="184"/>
      <c r="K22" s="191">
        <f t="shared" si="6"/>
        <v>0</v>
      </c>
      <c r="L22" s="184"/>
      <c r="M22" s="188">
        <f t="shared" si="7"/>
        <v>0</v>
      </c>
      <c r="N22">
        <v>2960</v>
      </c>
      <c r="O22" s="185">
        <f t="shared" si="8"/>
        <v>160</v>
      </c>
      <c r="P22" s="192">
        <f t="shared" si="4"/>
        <v>-100</v>
      </c>
      <c r="Q22" s="184"/>
    </row>
    <row r="23" spans="1:17" hidden="1" x14ac:dyDescent="0.2">
      <c r="A23">
        <v>21</v>
      </c>
      <c r="B23" s="186">
        <f t="shared" si="5"/>
        <v>1630</v>
      </c>
      <c r="C23" s="184"/>
      <c r="D23" s="191">
        <f t="shared" si="0"/>
        <v>0</v>
      </c>
      <c r="E23" s="184"/>
      <c r="F23" s="184"/>
      <c r="G23" s="186">
        <f t="shared" si="1"/>
        <v>78</v>
      </c>
      <c r="H23" s="191">
        <f t="shared" si="2"/>
        <v>2.3693803159173754</v>
      </c>
      <c r="I23" s="186">
        <f t="shared" si="3"/>
        <v>1662</v>
      </c>
      <c r="J23" s="184"/>
      <c r="K23" s="191">
        <f t="shared" si="6"/>
        <v>0</v>
      </c>
      <c r="L23" s="184"/>
      <c r="M23" s="188">
        <f t="shared" si="7"/>
        <v>0</v>
      </c>
      <c r="N23">
        <v>3150</v>
      </c>
      <c r="O23" s="185">
        <f t="shared" si="8"/>
        <v>190</v>
      </c>
      <c r="P23" s="192">
        <f t="shared" si="4"/>
        <v>-100</v>
      </c>
      <c r="Q23" s="184"/>
    </row>
    <row r="24" spans="1:17" hidden="1" x14ac:dyDescent="0.2">
      <c r="A24">
        <v>22</v>
      </c>
      <c r="B24" s="186">
        <f t="shared" si="5"/>
        <v>1630</v>
      </c>
      <c r="C24" s="184"/>
      <c r="D24" s="191">
        <f t="shared" si="0"/>
        <v>0</v>
      </c>
      <c r="E24" s="184"/>
      <c r="F24" s="184"/>
      <c r="G24" s="186">
        <f t="shared" si="1"/>
        <v>78</v>
      </c>
      <c r="H24" s="191">
        <f t="shared" si="2"/>
        <v>2.3693803159173754</v>
      </c>
      <c r="I24" s="186">
        <f t="shared" si="3"/>
        <v>1662</v>
      </c>
      <c r="J24" s="184"/>
      <c r="K24" s="191">
        <f t="shared" si="6"/>
        <v>0</v>
      </c>
      <c r="L24" s="184"/>
      <c r="M24" s="188">
        <f t="shared" si="7"/>
        <v>0</v>
      </c>
      <c r="N24">
        <v>3370</v>
      </c>
      <c r="O24" s="185">
        <f t="shared" si="8"/>
        <v>220</v>
      </c>
      <c r="P24" s="192">
        <f t="shared" si="4"/>
        <v>-100</v>
      </c>
      <c r="Q24" s="184"/>
    </row>
    <row r="25" spans="1:17" hidden="1" x14ac:dyDescent="0.2">
      <c r="A25">
        <v>23</v>
      </c>
      <c r="B25" s="186">
        <f t="shared" si="5"/>
        <v>1630</v>
      </c>
      <c r="C25" s="184"/>
      <c r="D25" s="191">
        <f t="shared" si="0"/>
        <v>0</v>
      </c>
      <c r="E25" s="184"/>
      <c r="F25" s="184"/>
      <c r="G25" s="186">
        <f t="shared" si="1"/>
        <v>78</v>
      </c>
      <c r="H25" s="191">
        <f t="shared" si="2"/>
        <v>2.3693803159173754</v>
      </c>
      <c r="I25" s="186">
        <f t="shared" si="3"/>
        <v>1662</v>
      </c>
      <c r="J25" s="184"/>
      <c r="K25" s="191">
        <f t="shared" si="6"/>
        <v>0</v>
      </c>
      <c r="L25" s="184"/>
      <c r="M25" s="188">
        <f t="shared" si="7"/>
        <v>0</v>
      </c>
      <c r="N25">
        <v>3560</v>
      </c>
      <c r="O25" s="185">
        <f t="shared" si="8"/>
        <v>190</v>
      </c>
      <c r="P25" s="192">
        <f t="shared" si="4"/>
        <v>-100</v>
      </c>
      <c r="Q25" s="184"/>
    </row>
    <row r="26" spans="1:17" hidden="1" x14ac:dyDescent="0.2">
      <c r="A26">
        <v>24</v>
      </c>
      <c r="B26" s="186">
        <f t="shared" si="5"/>
        <v>1630</v>
      </c>
      <c r="C26" s="184"/>
      <c r="D26" s="191">
        <f t="shared" si="0"/>
        <v>0</v>
      </c>
      <c r="E26" s="184"/>
      <c r="F26" s="184"/>
      <c r="G26" s="186">
        <f t="shared" si="1"/>
        <v>78</v>
      </c>
      <c r="H26" s="191">
        <f t="shared" si="2"/>
        <v>2.3693803159173754</v>
      </c>
      <c r="I26" s="186">
        <f t="shared" si="3"/>
        <v>1662</v>
      </c>
      <c r="J26" s="184"/>
      <c r="K26" s="191">
        <f t="shared" si="6"/>
        <v>0</v>
      </c>
      <c r="L26" s="184"/>
      <c r="M26" s="188">
        <f t="shared" si="7"/>
        <v>0</v>
      </c>
      <c r="N26">
        <v>3720</v>
      </c>
      <c r="O26" s="185">
        <f t="shared" si="8"/>
        <v>160</v>
      </c>
      <c r="P26" s="192">
        <f t="shared" si="4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V26"/>
  <sheetViews>
    <sheetView workbookViewId="0">
      <selection activeCell="A2" sqref="A2:Q2"/>
    </sheetView>
  </sheetViews>
  <sheetFormatPr baseColWidth="10" defaultRowHeight="12.75" x14ac:dyDescent="0.2"/>
  <cols>
    <col min="1" max="1" width="9" style="189" bestFit="1" customWidth="1"/>
    <col min="2" max="2" width="10.7109375" style="189" customWidth="1"/>
    <col min="3" max="4" width="13" style="189" customWidth="1"/>
    <col min="5" max="5" width="10.7109375" style="189" customWidth="1"/>
    <col min="6" max="6" width="12.28515625" style="189" customWidth="1"/>
    <col min="7" max="9" width="13.140625" style="189" customWidth="1"/>
    <col min="10" max="10" width="10.42578125" style="189" bestFit="1" customWidth="1"/>
    <col min="11" max="11" width="13.140625" style="189" bestFit="1" customWidth="1"/>
    <col min="12" max="12" width="7.42578125" style="189" bestFit="1" customWidth="1"/>
    <col min="13" max="13" width="10.42578125" style="189" customWidth="1"/>
    <col min="14" max="14" width="7.42578125" style="189" customWidth="1"/>
    <col min="15" max="15" width="11" style="189" bestFit="1" customWidth="1"/>
    <col min="16" max="16" width="12" style="189" customWidth="1"/>
    <col min="17" max="17" width="13.7109375" style="189" bestFit="1" customWidth="1"/>
    <col min="18" max="22" width="10.85546875" style="189"/>
  </cols>
  <sheetData>
    <row r="1" spans="1:18" x14ac:dyDescent="0.2">
      <c r="A1" s="432" t="s">
        <v>42</v>
      </c>
      <c r="B1" s="432"/>
      <c r="C1" s="189">
        <v>3720</v>
      </c>
      <c r="D1" s="190" t="s">
        <v>46</v>
      </c>
      <c r="E1" s="208" t="s">
        <v>47</v>
      </c>
    </row>
    <row r="2" spans="1:18" ht="22.5" x14ac:dyDescent="0.2">
      <c r="A2" s="209" t="s">
        <v>29</v>
      </c>
      <c r="B2" s="210" t="s">
        <v>30</v>
      </c>
      <c r="C2" s="210" t="s">
        <v>35</v>
      </c>
      <c r="D2" s="210" t="s">
        <v>37</v>
      </c>
      <c r="E2" s="210" t="s">
        <v>41</v>
      </c>
      <c r="F2" s="210" t="s">
        <v>40</v>
      </c>
      <c r="G2" s="210" t="s">
        <v>36</v>
      </c>
      <c r="H2" s="210" t="s">
        <v>38</v>
      </c>
      <c r="I2" s="210" t="s">
        <v>43</v>
      </c>
      <c r="J2" s="209" t="s">
        <v>13</v>
      </c>
      <c r="K2" s="210" t="s">
        <v>32</v>
      </c>
      <c r="L2" s="209" t="s">
        <v>31</v>
      </c>
      <c r="M2" s="210" t="s">
        <v>44</v>
      </c>
      <c r="N2" s="210" t="s">
        <v>39</v>
      </c>
      <c r="O2" s="210" t="s">
        <v>45</v>
      </c>
      <c r="P2" s="210" t="s">
        <v>33</v>
      </c>
      <c r="Q2" s="209" t="s">
        <v>34</v>
      </c>
    </row>
    <row r="3" spans="1:18" x14ac:dyDescent="0.2">
      <c r="A3" s="211">
        <v>1</v>
      </c>
      <c r="B3" s="212">
        <f>C1-(C3+E3+F3)</f>
        <v>3707</v>
      </c>
      <c r="C3" s="213">
        <v>13</v>
      </c>
      <c r="D3" s="214">
        <f>(C3/B3)*100</f>
        <v>0.35068788777987592</v>
      </c>
      <c r="E3" s="215"/>
      <c r="F3" s="215"/>
      <c r="G3" s="212">
        <f>C3</f>
        <v>13</v>
      </c>
      <c r="H3" s="214">
        <f>(G3/$C$1)*100</f>
        <v>0.34946236559139787</v>
      </c>
      <c r="I3" s="212">
        <f>C3+E3+F3</f>
        <v>13</v>
      </c>
      <c r="J3" s="216">
        <v>21.750356468457358</v>
      </c>
      <c r="K3" s="211"/>
      <c r="L3" s="213">
        <v>148.06</v>
      </c>
      <c r="M3" s="217"/>
      <c r="N3" s="211">
        <v>110</v>
      </c>
      <c r="O3" s="211"/>
      <c r="P3" s="218">
        <f>((L3/N3)*100)-100</f>
        <v>34.600000000000023</v>
      </c>
      <c r="Q3" s="213">
        <v>69.8</v>
      </c>
    </row>
    <row r="4" spans="1:18" x14ac:dyDescent="0.2">
      <c r="A4" s="211">
        <v>2</v>
      </c>
      <c r="B4" s="212">
        <f>B3-(C4+E4+F4)</f>
        <v>3699</v>
      </c>
      <c r="C4" s="213">
        <v>8</v>
      </c>
      <c r="D4" s="214">
        <f t="shared" ref="D4:D26" si="0">(C4/B4)*100</f>
        <v>0.21627466882941337</v>
      </c>
      <c r="E4" s="215"/>
      <c r="F4" s="215"/>
      <c r="G4" s="212">
        <f>G3+C4</f>
        <v>21</v>
      </c>
      <c r="H4" s="214">
        <f t="shared" ref="H4:H26" si="1">(G4/$C$1)*100</f>
        <v>0.56451612903225801</v>
      </c>
      <c r="I4" s="212">
        <f t="shared" ref="I4:I26" si="2">I3+C4+E4+F4</f>
        <v>21</v>
      </c>
      <c r="J4" s="216">
        <v>29.0150842945874</v>
      </c>
      <c r="K4" s="214">
        <f>J4-J3</f>
        <v>7.2647278261300414</v>
      </c>
      <c r="L4" s="213">
        <v>248.96</v>
      </c>
      <c r="M4" s="217">
        <f>L4-L3</f>
        <v>100.9</v>
      </c>
      <c r="N4" s="211">
        <v>230</v>
      </c>
      <c r="O4" s="219">
        <f>N4-N3</f>
        <v>120</v>
      </c>
      <c r="P4" s="218">
        <f t="shared" ref="P4:P26" si="3">((L4/N4)*100)-100</f>
        <v>8.2434782608695798</v>
      </c>
      <c r="Q4" s="213">
        <v>65.5</v>
      </c>
    </row>
    <row r="5" spans="1:18" x14ac:dyDescent="0.2">
      <c r="A5" s="211">
        <v>3</v>
      </c>
      <c r="B5" s="212">
        <f t="shared" ref="B5:B26" si="4">B4-(C5+E5+F5)</f>
        <v>3695</v>
      </c>
      <c r="C5" s="213">
        <v>4</v>
      </c>
      <c r="D5" s="214">
        <f t="shared" si="0"/>
        <v>0.10825439783491206</v>
      </c>
      <c r="E5" s="215"/>
      <c r="F5" s="215"/>
      <c r="G5" s="212">
        <f t="shared" ref="G5:G26" si="5">G4+C5</f>
        <v>25</v>
      </c>
      <c r="H5" s="214">
        <f t="shared" si="1"/>
        <v>0.67204301075268813</v>
      </c>
      <c r="I5" s="212">
        <f t="shared" si="2"/>
        <v>25</v>
      </c>
      <c r="J5" s="216">
        <v>33.738848337388482</v>
      </c>
      <c r="K5" s="214">
        <f t="shared" ref="K5:K26" si="6">J5-J4</f>
        <v>4.7237640428010828</v>
      </c>
      <c r="L5" s="213">
        <v>377.26</v>
      </c>
      <c r="M5" s="217">
        <f t="shared" ref="M5:M26" si="7">L5-L4</f>
        <v>128.29999999999998</v>
      </c>
      <c r="N5" s="211">
        <v>360</v>
      </c>
      <c r="O5" s="219">
        <f t="shared" ref="O5:O26" si="8">N5-N4</f>
        <v>130</v>
      </c>
      <c r="P5" s="218">
        <f t="shared" si="3"/>
        <v>4.7944444444444372</v>
      </c>
      <c r="Q5" s="216">
        <v>71.989999999999995</v>
      </c>
    </row>
    <row r="6" spans="1:18" x14ac:dyDescent="0.2">
      <c r="A6" s="211">
        <v>4</v>
      </c>
      <c r="B6" s="212">
        <f t="shared" si="4"/>
        <v>3689</v>
      </c>
      <c r="C6" s="213">
        <v>6</v>
      </c>
      <c r="D6" s="214">
        <f t="shared" si="0"/>
        <v>0.16264570344266741</v>
      </c>
      <c r="E6" s="215"/>
      <c r="F6" s="215"/>
      <c r="G6" s="212">
        <f t="shared" si="5"/>
        <v>31</v>
      </c>
      <c r="H6" s="214">
        <f t="shared" si="1"/>
        <v>0.83333333333333337</v>
      </c>
      <c r="I6" s="212">
        <f t="shared" si="2"/>
        <v>31</v>
      </c>
      <c r="J6" s="216">
        <v>39.186104986267459</v>
      </c>
      <c r="K6" s="214">
        <f t="shared" si="6"/>
        <v>5.4472566488789766</v>
      </c>
      <c r="L6" s="213">
        <v>539.17999999999995</v>
      </c>
      <c r="M6" s="217">
        <f t="shared" si="7"/>
        <v>161.91999999999996</v>
      </c>
      <c r="N6" s="211">
        <v>500</v>
      </c>
      <c r="O6" s="219">
        <f t="shared" si="8"/>
        <v>140</v>
      </c>
      <c r="P6" s="218">
        <f t="shared" si="3"/>
        <v>7.8359999999999985</v>
      </c>
      <c r="Q6" s="216">
        <v>70.819999999999993</v>
      </c>
    </row>
    <row r="7" spans="1:18" x14ac:dyDescent="0.2">
      <c r="A7" s="211">
        <v>5</v>
      </c>
      <c r="B7" s="212">
        <f t="shared" si="4"/>
        <v>3679</v>
      </c>
      <c r="C7" s="213">
        <v>10</v>
      </c>
      <c r="D7" s="214">
        <f t="shared" si="0"/>
        <v>0.27181299266104919</v>
      </c>
      <c r="E7" s="215"/>
      <c r="F7" s="215"/>
      <c r="G7" s="212">
        <f t="shared" si="5"/>
        <v>41</v>
      </c>
      <c r="H7" s="214">
        <f t="shared" si="1"/>
        <v>1.1021505376344085</v>
      </c>
      <c r="I7" s="212">
        <f t="shared" si="2"/>
        <v>41</v>
      </c>
      <c r="J7" s="216">
        <v>43.865637484969554</v>
      </c>
      <c r="K7" s="214">
        <f t="shared" si="6"/>
        <v>4.6795324987020948</v>
      </c>
      <c r="L7" s="213">
        <v>669.97</v>
      </c>
      <c r="M7" s="217">
        <f t="shared" si="7"/>
        <v>130.79000000000008</v>
      </c>
      <c r="N7" s="211">
        <v>630</v>
      </c>
      <c r="O7" s="219">
        <f t="shared" si="8"/>
        <v>130</v>
      </c>
      <c r="P7" s="218">
        <f t="shared" si="3"/>
        <v>6.3444444444444343</v>
      </c>
      <c r="Q7" s="213">
        <v>69.790000000000006</v>
      </c>
    </row>
    <row r="8" spans="1:18" x14ac:dyDescent="0.2">
      <c r="A8" s="211">
        <v>6</v>
      </c>
      <c r="B8" s="212">
        <f t="shared" si="4"/>
        <v>3676</v>
      </c>
      <c r="C8" s="213">
        <v>3</v>
      </c>
      <c r="D8" s="214">
        <f t="shared" si="0"/>
        <v>8.1610446137105552E-2</v>
      </c>
      <c r="E8" s="215"/>
      <c r="F8" s="215"/>
      <c r="G8" s="212">
        <f t="shared" si="5"/>
        <v>44</v>
      </c>
      <c r="H8" s="214">
        <f t="shared" si="1"/>
        <v>1.1827956989247312</v>
      </c>
      <c r="I8" s="212">
        <f t="shared" si="2"/>
        <v>44</v>
      </c>
      <c r="J8" s="216">
        <v>46.843944099378881</v>
      </c>
      <c r="K8" s="214">
        <f t="shared" si="6"/>
        <v>2.9783066144093269</v>
      </c>
      <c r="L8" s="213">
        <v>777.21</v>
      </c>
      <c r="M8" s="217">
        <f t="shared" si="7"/>
        <v>107.24000000000001</v>
      </c>
      <c r="N8" s="211">
        <v>750</v>
      </c>
      <c r="O8" s="219">
        <f t="shared" si="8"/>
        <v>120</v>
      </c>
      <c r="P8" s="218">
        <f t="shared" si="3"/>
        <v>3.6280000000000143</v>
      </c>
      <c r="Q8" s="213">
        <v>78.69</v>
      </c>
    </row>
    <row r="9" spans="1:18" x14ac:dyDescent="0.2">
      <c r="A9" s="211">
        <v>7</v>
      </c>
      <c r="B9" s="212">
        <f t="shared" si="4"/>
        <v>3674</v>
      </c>
      <c r="C9" s="213">
        <v>2</v>
      </c>
      <c r="D9" s="214">
        <f t="shared" si="0"/>
        <v>5.443658138268917E-2</v>
      </c>
      <c r="E9" s="215"/>
      <c r="F9" s="215"/>
      <c r="G9" s="212">
        <f t="shared" si="5"/>
        <v>46</v>
      </c>
      <c r="H9" s="214">
        <f t="shared" si="1"/>
        <v>1.2365591397849462</v>
      </c>
      <c r="I9" s="212">
        <f t="shared" si="2"/>
        <v>46</v>
      </c>
      <c r="J9" s="216">
        <v>49.813563271964576</v>
      </c>
      <c r="K9" s="214">
        <f t="shared" si="6"/>
        <v>2.9696191725856949</v>
      </c>
      <c r="L9" s="213">
        <v>876.68</v>
      </c>
      <c r="M9" s="217">
        <f t="shared" si="7"/>
        <v>99.469999999999914</v>
      </c>
      <c r="N9" s="211">
        <v>870</v>
      </c>
      <c r="O9" s="219">
        <f t="shared" si="8"/>
        <v>120</v>
      </c>
      <c r="P9" s="218">
        <f t="shared" si="3"/>
        <v>0.76781609195401757</v>
      </c>
      <c r="Q9" s="213">
        <v>74.09</v>
      </c>
    </row>
    <row r="10" spans="1:18" x14ac:dyDescent="0.2">
      <c r="A10" s="211">
        <v>8</v>
      </c>
      <c r="B10" s="212">
        <f t="shared" si="4"/>
        <v>3671</v>
      </c>
      <c r="C10" s="213">
        <v>3</v>
      </c>
      <c r="D10" s="214">
        <f t="shared" si="0"/>
        <v>8.172160174339417E-2</v>
      </c>
      <c r="E10" s="215"/>
      <c r="F10" s="215"/>
      <c r="G10" s="212">
        <f t="shared" si="5"/>
        <v>49</v>
      </c>
      <c r="H10" s="214">
        <f t="shared" si="1"/>
        <v>1.3172043010752688</v>
      </c>
      <c r="I10" s="212">
        <f t="shared" si="2"/>
        <v>49</v>
      </c>
      <c r="J10" s="216">
        <v>51.891156462585037</v>
      </c>
      <c r="K10" s="214">
        <f t="shared" si="6"/>
        <v>2.0775931906204619</v>
      </c>
      <c r="L10" s="213">
        <v>976.12</v>
      </c>
      <c r="M10" s="217">
        <f t="shared" si="7"/>
        <v>99.440000000000055</v>
      </c>
      <c r="N10" s="211">
        <v>970</v>
      </c>
      <c r="O10" s="219">
        <f t="shared" si="8"/>
        <v>100</v>
      </c>
      <c r="P10" s="218">
        <f t="shared" si="3"/>
        <v>0.63092783505153704</v>
      </c>
      <c r="Q10" s="213">
        <v>72.37</v>
      </c>
    </row>
    <row r="11" spans="1:18" x14ac:dyDescent="0.2">
      <c r="A11" s="211">
        <v>9</v>
      </c>
      <c r="B11" s="212">
        <f t="shared" si="4"/>
        <v>3669</v>
      </c>
      <c r="C11" s="213">
        <v>2</v>
      </c>
      <c r="D11" s="214">
        <f t="shared" si="0"/>
        <v>5.4510765876260567E-2</v>
      </c>
      <c r="E11" s="215"/>
      <c r="F11" s="215"/>
      <c r="G11" s="212">
        <f t="shared" si="5"/>
        <v>51</v>
      </c>
      <c r="H11" s="214">
        <f t="shared" si="1"/>
        <v>1.370967741935484</v>
      </c>
      <c r="I11" s="212">
        <f t="shared" si="2"/>
        <v>51</v>
      </c>
      <c r="J11" s="216">
        <v>56.096612344910739</v>
      </c>
      <c r="K11" s="214">
        <f t="shared" si="6"/>
        <v>4.2054558823257011</v>
      </c>
      <c r="L11" s="213">
        <v>1073.72</v>
      </c>
      <c r="M11" s="217">
        <f t="shared" si="7"/>
        <v>97.600000000000023</v>
      </c>
      <c r="N11" s="211">
        <v>1065</v>
      </c>
      <c r="O11" s="219">
        <f t="shared" si="8"/>
        <v>95</v>
      </c>
      <c r="P11" s="218">
        <f t="shared" si="3"/>
        <v>0.81877934272300479</v>
      </c>
      <c r="Q11" s="213">
        <v>74.739999999999995</v>
      </c>
    </row>
    <row r="12" spans="1:18" x14ac:dyDescent="0.2">
      <c r="A12" s="211">
        <v>10</v>
      </c>
      <c r="B12" s="212">
        <f t="shared" si="4"/>
        <v>3669</v>
      </c>
      <c r="C12" s="213">
        <v>0</v>
      </c>
      <c r="D12" s="214">
        <f t="shared" si="0"/>
        <v>0</v>
      </c>
      <c r="E12" s="215"/>
      <c r="F12" s="215"/>
      <c r="G12" s="212">
        <f t="shared" si="5"/>
        <v>51</v>
      </c>
      <c r="H12" s="214">
        <f t="shared" si="1"/>
        <v>1.370967741935484</v>
      </c>
      <c r="I12" s="212">
        <f t="shared" si="2"/>
        <v>51</v>
      </c>
      <c r="J12" s="216">
        <v>55.878806736416323</v>
      </c>
      <c r="K12" s="214">
        <f t="shared" si="6"/>
        <v>-0.21780560849441599</v>
      </c>
      <c r="L12" s="216">
        <v>1183.6300000000001</v>
      </c>
      <c r="M12" s="217">
        <f t="shared" si="7"/>
        <v>109.91000000000008</v>
      </c>
      <c r="N12" s="212">
        <v>1155</v>
      </c>
      <c r="O12" s="219">
        <f t="shared" si="8"/>
        <v>90</v>
      </c>
      <c r="P12" s="218">
        <f t="shared" si="3"/>
        <v>2.4787878787878839</v>
      </c>
      <c r="Q12" s="213">
        <v>77.400000000000006</v>
      </c>
    </row>
    <row r="13" spans="1:18" x14ac:dyDescent="0.2">
      <c r="A13" s="211">
        <v>11</v>
      </c>
      <c r="B13" s="212">
        <f t="shared" si="4"/>
        <v>3669</v>
      </c>
      <c r="C13" s="213">
        <v>0</v>
      </c>
      <c r="D13" s="214">
        <f t="shared" si="0"/>
        <v>0</v>
      </c>
      <c r="E13" s="215"/>
      <c r="F13" s="215"/>
      <c r="G13" s="212">
        <f t="shared" si="5"/>
        <v>51</v>
      </c>
      <c r="H13" s="214">
        <f t="shared" si="1"/>
        <v>1.370967741935484</v>
      </c>
      <c r="I13" s="212">
        <f t="shared" si="2"/>
        <v>51</v>
      </c>
      <c r="J13" s="216">
        <v>57.5</v>
      </c>
      <c r="K13" s="214">
        <f t="shared" si="6"/>
        <v>1.6211932635836774</v>
      </c>
      <c r="L13" s="216">
        <v>1265.2</v>
      </c>
      <c r="M13" s="217">
        <f t="shared" si="7"/>
        <v>81.569999999999936</v>
      </c>
      <c r="N13" s="212">
        <v>1245</v>
      </c>
      <c r="O13" s="219">
        <f t="shared" si="8"/>
        <v>90</v>
      </c>
      <c r="P13" s="218">
        <f t="shared" si="3"/>
        <v>1.6224899598393563</v>
      </c>
      <c r="Q13" s="213">
        <v>75.81</v>
      </c>
      <c r="R13" s="220"/>
    </row>
    <row r="14" spans="1:18" x14ac:dyDescent="0.2">
      <c r="A14" s="189">
        <v>12</v>
      </c>
      <c r="B14" s="221">
        <f t="shared" si="4"/>
        <v>3669</v>
      </c>
      <c r="C14" s="222"/>
      <c r="D14" s="223">
        <f t="shared" si="0"/>
        <v>0</v>
      </c>
      <c r="E14" s="222"/>
      <c r="F14" s="222"/>
      <c r="G14" s="221">
        <f t="shared" si="5"/>
        <v>51</v>
      </c>
      <c r="H14" s="223">
        <f t="shared" si="1"/>
        <v>1.370967741935484</v>
      </c>
      <c r="I14" s="221">
        <f t="shared" si="2"/>
        <v>51</v>
      </c>
      <c r="J14" s="222"/>
      <c r="K14" s="223">
        <f t="shared" si="6"/>
        <v>-57.5</v>
      </c>
      <c r="L14" s="222"/>
      <c r="M14" s="224">
        <f t="shared" si="7"/>
        <v>-1265.2</v>
      </c>
      <c r="N14" s="189">
        <v>1335</v>
      </c>
      <c r="O14" s="190">
        <f t="shared" si="8"/>
        <v>90</v>
      </c>
      <c r="P14" s="225">
        <f t="shared" si="3"/>
        <v>-100</v>
      </c>
      <c r="Q14" s="222"/>
    </row>
    <row r="15" spans="1:18" x14ac:dyDescent="0.2">
      <c r="A15" s="189">
        <v>13</v>
      </c>
      <c r="B15" s="221">
        <f t="shared" si="4"/>
        <v>3669</v>
      </c>
      <c r="C15" s="222"/>
      <c r="D15" s="223">
        <f t="shared" si="0"/>
        <v>0</v>
      </c>
      <c r="E15" s="222"/>
      <c r="F15" s="222"/>
      <c r="G15" s="221">
        <f t="shared" si="5"/>
        <v>51</v>
      </c>
      <c r="H15" s="223">
        <f t="shared" si="1"/>
        <v>1.370967741935484</v>
      </c>
      <c r="I15" s="221">
        <f t="shared" si="2"/>
        <v>51</v>
      </c>
      <c r="J15" s="222"/>
      <c r="K15" s="223">
        <f t="shared" si="6"/>
        <v>0</v>
      </c>
      <c r="L15" s="222"/>
      <c r="M15" s="224">
        <f t="shared" si="7"/>
        <v>0</v>
      </c>
      <c r="N15" s="189">
        <v>1430</v>
      </c>
      <c r="O15" s="190">
        <f t="shared" si="8"/>
        <v>95</v>
      </c>
      <c r="P15" s="225">
        <f t="shared" si="3"/>
        <v>-100</v>
      </c>
      <c r="Q15" s="222"/>
    </row>
    <row r="16" spans="1:18" x14ac:dyDescent="0.2">
      <c r="A16" s="189">
        <v>14</v>
      </c>
      <c r="B16" s="221">
        <f t="shared" si="4"/>
        <v>3669</v>
      </c>
      <c r="C16" s="222"/>
      <c r="D16" s="223">
        <f t="shared" si="0"/>
        <v>0</v>
      </c>
      <c r="E16" s="222"/>
      <c r="F16" s="222"/>
      <c r="G16" s="221">
        <f t="shared" si="5"/>
        <v>51</v>
      </c>
      <c r="H16" s="223">
        <f t="shared" si="1"/>
        <v>1.370967741935484</v>
      </c>
      <c r="I16" s="221">
        <f t="shared" si="2"/>
        <v>51</v>
      </c>
      <c r="J16" s="222"/>
      <c r="K16" s="223">
        <f t="shared" si="6"/>
        <v>0</v>
      </c>
      <c r="L16" s="222"/>
      <c r="M16" s="224">
        <f t="shared" si="7"/>
        <v>0</v>
      </c>
      <c r="N16" s="189">
        <v>1530</v>
      </c>
      <c r="O16" s="190">
        <f t="shared" si="8"/>
        <v>100</v>
      </c>
      <c r="P16" s="225">
        <f t="shared" si="3"/>
        <v>-100</v>
      </c>
      <c r="Q16" s="222"/>
    </row>
    <row r="17" spans="1:17" x14ac:dyDescent="0.2">
      <c r="A17" s="189">
        <v>15</v>
      </c>
      <c r="B17" s="221">
        <f t="shared" si="4"/>
        <v>3669</v>
      </c>
      <c r="C17" s="222"/>
      <c r="D17" s="223">
        <f t="shared" si="0"/>
        <v>0</v>
      </c>
      <c r="E17" s="222"/>
      <c r="F17" s="222"/>
      <c r="G17" s="221">
        <f t="shared" si="5"/>
        <v>51</v>
      </c>
      <c r="H17" s="223">
        <f t="shared" si="1"/>
        <v>1.370967741935484</v>
      </c>
      <c r="I17" s="221">
        <f t="shared" si="2"/>
        <v>51</v>
      </c>
      <c r="J17" s="222"/>
      <c r="K17" s="223">
        <f t="shared" si="6"/>
        <v>0</v>
      </c>
      <c r="L17" s="222"/>
      <c r="M17" s="224">
        <f t="shared" si="7"/>
        <v>0</v>
      </c>
      <c r="N17" s="189">
        <v>1650</v>
      </c>
      <c r="O17" s="190">
        <f t="shared" si="8"/>
        <v>120</v>
      </c>
      <c r="P17" s="225">
        <f t="shared" si="3"/>
        <v>-100</v>
      </c>
      <c r="Q17" s="222"/>
    </row>
    <row r="18" spans="1:17" x14ac:dyDescent="0.2">
      <c r="A18" s="189">
        <v>16</v>
      </c>
      <c r="B18" s="221">
        <f t="shared" si="4"/>
        <v>3669</v>
      </c>
      <c r="C18" s="222"/>
      <c r="D18" s="223">
        <f t="shared" si="0"/>
        <v>0</v>
      </c>
      <c r="E18" s="222"/>
      <c r="F18" s="222"/>
      <c r="G18" s="221">
        <f t="shared" si="5"/>
        <v>51</v>
      </c>
      <c r="H18" s="223">
        <f t="shared" si="1"/>
        <v>1.370967741935484</v>
      </c>
      <c r="I18" s="221">
        <f t="shared" si="2"/>
        <v>51</v>
      </c>
      <c r="J18" s="222"/>
      <c r="K18" s="223">
        <f t="shared" si="6"/>
        <v>0</v>
      </c>
      <c r="L18" s="222"/>
      <c r="M18" s="224">
        <f t="shared" si="7"/>
        <v>0</v>
      </c>
      <c r="N18" s="189">
        <v>1780</v>
      </c>
      <c r="O18" s="190">
        <f t="shared" si="8"/>
        <v>130</v>
      </c>
      <c r="P18" s="225">
        <f t="shared" si="3"/>
        <v>-100</v>
      </c>
      <c r="Q18" s="222"/>
    </row>
    <row r="19" spans="1:17" x14ac:dyDescent="0.2">
      <c r="A19" s="189">
        <v>17</v>
      </c>
      <c r="B19" s="221">
        <f t="shared" si="4"/>
        <v>3669</v>
      </c>
      <c r="C19" s="222"/>
      <c r="D19" s="223">
        <f t="shared" si="0"/>
        <v>0</v>
      </c>
      <c r="E19" s="222"/>
      <c r="F19" s="222"/>
      <c r="G19" s="221">
        <f t="shared" si="5"/>
        <v>51</v>
      </c>
      <c r="H19" s="223">
        <f t="shared" si="1"/>
        <v>1.370967741935484</v>
      </c>
      <c r="I19" s="221">
        <f t="shared" si="2"/>
        <v>51</v>
      </c>
      <c r="J19" s="222"/>
      <c r="K19" s="223">
        <f t="shared" si="6"/>
        <v>0</v>
      </c>
      <c r="L19" s="222"/>
      <c r="M19" s="224">
        <f t="shared" si="7"/>
        <v>0</v>
      </c>
      <c r="N19" s="189">
        <v>1910</v>
      </c>
      <c r="O19" s="190">
        <f t="shared" si="8"/>
        <v>130</v>
      </c>
      <c r="P19" s="225">
        <f t="shared" si="3"/>
        <v>-100</v>
      </c>
      <c r="Q19" s="222"/>
    </row>
    <row r="20" spans="1:17" x14ac:dyDescent="0.2">
      <c r="A20" s="189">
        <v>18</v>
      </c>
      <c r="B20" s="221">
        <f t="shared" si="4"/>
        <v>3669</v>
      </c>
      <c r="C20" s="222"/>
      <c r="D20" s="223">
        <f t="shared" si="0"/>
        <v>0</v>
      </c>
      <c r="E20" s="222"/>
      <c r="F20" s="222"/>
      <c r="G20" s="221">
        <f t="shared" si="5"/>
        <v>51</v>
      </c>
      <c r="H20" s="223">
        <f t="shared" si="1"/>
        <v>1.370967741935484</v>
      </c>
      <c r="I20" s="221">
        <f t="shared" si="2"/>
        <v>51</v>
      </c>
      <c r="J20" s="222"/>
      <c r="K20" s="223">
        <f t="shared" si="6"/>
        <v>0</v>
      </c>
      <c r="L20" s="222"/>
      <c r="M20" s="224">
        <f t="shared" si="7"/>
        <v>0</v>
      </c>
      <c r="N20" s="189">
        <v>2045</v>
      </c>
      <c r="O20" s="190">
        <f t="shared" si="8"/>
        <v>135</v>
      </c>
      <c r="P20" s="225">
        <f t="shared" si="3"/>
        <v>-100</v>
      </c>
      <c r="Q20" s="222"/>
    </row>
    <row r="21" spans="1:17" x14ac:dyDescent="0.2">
      <c r="A21" s="189">
        <v>19</v>
      </c>
      <c r="B21" s="221">
        <f t="shared" si="4"/>
        <v>3669</v>
      </c>
      <c r="C21" s="222"/>
      <c r="D21" s="223">
        <f t="shared" si="0"/>
        <v>0</v>
      </c>
      <c r="E21" s="222"/>
      <c r="F21" s="222"/>
      <c r="G21" s="221">
        <f t="shared" si="5"/>
        <v>51</v>
      </c>
      <c r="H21" s="223">
        <f t="shared" si="1"/>
        <v>1.370967741935484</v>
      </c>
      <c r="I21" s="221">
        <f t="shared" si="2"/>
        <v>51</v>
      </c>
      <c r="J21" s="222"/>
      <c r="K21" s="223">
        <f t="shared" si="6"/>
        <v>0</v>
      </c>
      <c r="L21" s="222"/>
      <c r="M21" s="224">
        <f t="shared" si="7"/>
        <v>0</v>
      </c>
      <c r="N21" s="189">
        <v>2190</v>
      </c>
      <c r="O21" s="190">
        <f t="shared" si="8"/>
        <v>145</v>
      </c>
      <c r="P21" s="225">
        <f t="shared" si="3"/>
        <v>-100</v>
      </c>
      <c r="Q21" s="222"/>
    </row>
    <row r="22" spans="1:17" x14ac:dyDescent="0.2">
      <c r="A22" s="189">
        <v>20</v>
      </c>
      <c r="B22" s="221">
        <f t="shared" si="4"/>
        <v>3669</v>
      </c>
      <c r="C22" s="222"/>
      <c r="D22" s="223">
        <f t="shared" si="0"/>
        <v>0</v>
      </c>
      <c r="E22" s="222"/>
      <c r="F22" s="222"/>
      <c r="G22" s="221">
        <f t="shared" si="5"/>
        <v>51</v>
      </c>
      <c r="H22" s="223">
        <f t="shared" si="1"/>
        <v>1.370967741935484</v>
      </c>
      <c r="I22" s="221">
        <f t="shared" si="2"/>
        <v>51</v>
      </c>
      <c r="J22" s="222"/>
      <c r="K22" s="223">
        <f t="shared" si="6"/>
        <v>0</v>
      </c>
      <c r="L22" s="222"/>
      <c r="M22" s="224">
        <f t="shared" si="7"/>
        <v>0</v>
      </c>
      <c r="N22" s="189">
        <v>2340</v>
      </c>
      <c r="O22" s="190">
        <f t="shared" si="8"/>
        <v>150</v>
      </c>
      <c r="P22" s="225">
        <f t="shared" si="3"/>
        <v>-100</v>
      </c>
      <c r="Q22" s="222"/>
    </row>
    <row r="23" spans="1:17" x14ac:dyDescent="0.2">
      <c r="A23" s="189">
        <v>21</v>
      </c>
      <c r="B23" s="221">
        <f t="shared" si="4"/>
        <v>3669</v>
      </c>
      <c r="C23" s="222"/>
      <c r="D23" s="223">
        <f t="shared" si="0"/>
        <v>0</v>
      </c>
      <c r="E23" s="222"/>
      <c r="F23" s="222"/>
      <c r="G23" s="221">
        <f t="shared" si="5"/>
        <v>51</v>
      </c>
      <c r="H23" s="223">
        <f t="shared" si="1"/>
        <v>1.370967741935484</v>
      </c>
      <c r="I23" s="221">
        <f t="shared" si="2"/>
        <v>51</v>
      </c>
      <c r="J23" s="222"/>
      <c r="K23" s="223">
        <f t="shared" si="6"/>
        <v>0</v>
      </c>
      <c r="L23" s="222"/>
      <c r="M23" s="224">
        <f t="shared" si="7"/>
        <v>0</v>
      </c>
      <c r="N23" s="189">
        <v>2500</v>
      </c>
      <c r="O23" s="190">
        <f t="shared" si="8"/>
        <v>160</v>
      </c>
      <c r="P23" s="225">
        <f t="shared" si="3"/>
        <v>-100</v>
      </c>
      <c r="Q23" s="222"/>
    </row>
    <row r="24" spans="1:17" x14ac:dyDescent="0.2">
      <c r="A24" s="189">
        <v>22</v>
      </c>
      <c r="B24" s="221">
        <f t="shared" si="4"/>
        <v>3669</v>
      </c>
      <c r="C24" s="222"/>
      <c r="D24" s="223">
        <f t="shared" si="0"/>
        <v>0</v>
      </c>
      <c r="E24" s="222"/>
      <c r="F24" s="222"/>
      <c r="G24" s="221">
        <f t="shared" si="5"/>
        <v>51</v>
      </c>
      <c r="H24" s="223">
        <f t="shared" si="1"/>
        <v>1.370967741935484</v>
      </c>
      <c r="I24" s="221">
        <f t="shared" si="2"/>
        <v>51</v>
      </c>
      <c r="J24" s="222"/>
      <c r="K24" s="223">
        <f t="shared" si="6"/>
        <v>0</v>
      </c>
      <c r="L24" s="222"/>
      <c r="M24" s="224">
        <f t="shared" si="7"/>
        <v>0</v>
      </c>
      <c r="N24" s="189">
        <v>2680</v>
      </c>
      <c r="O24" s="190">
        <f t="shared" si="8"/>
        <v>180</v>
      </c>
      <c r="P24" s="225">
        <f t="shared" si="3"/>
        <v>-100</v>
      </c>
      <c r="Q24" s="222"/>
    </row>
    <row r="25" spans="1:17" x14ac:dyDescent="0.2">
      <c r="A25" s="189">
        <v>23</v>
      </c>
      <c r="B25" s="221">
        <f t="shared" si="4"/>
        <v>3669</v>
      </c>
      <c r="C25" s="222"/>
      <c r="D25" s="223">
        <f t="shared" si="0"/>
        <v>0</v>
      </c>
      <c r="E25" s="222"/>
      <c r="F25" s="222"/>
      <c r="G25" s="221">
        <f t="shared" si="5"/>
        <v>51</v>
      </c>
      <c r="H25" s="223">
        <f t="shared" si="1"/>
        <v>1.370967741935484</v>
      </c>
      <c r="I25" s="221">
        <f t="shared" si="2"/>
        <v>51</v>
      </c>
      <c r="J25" s="222"/>
      <c r="K25" s="223">
        <f t="shared" si="6"/>
        <v>0</v>
      </c>
      <c r="L25" s="222"/>
      <c r="M25" s="224">
        <f t="shared" si="7"/>
        <v>0</v>
      </c>
      <c r="N25" s="189">
        <v>2860</v>
      </c>
      <c r="O25" s="190">
        <f t="shared" si="8"/>
        <v>180</v>
      </c>
      <c r="P25" s="225">
        <f t="shared" si="3"/>
        <v>-100</v>
      </c>
      <c r="Q25" s="222"/>
    </row>
    <row r="26" spans="1:17" x14ac:dyDescent="0.2">
      <c r="A26" s="189">
        <v>24</v>
      </c>
      <c r="B26" s="221">
        <f t="shared" si="4"/>
        <v>3669</v>
      </c>
      <c r="C26" s="222"/>
      <c r="D26" s="223">
        <f t="shared" si="0"/>
        <v>0</v>
      </c>
      <c r="E26" s="222"/>
      <c r="F26" s="222"/>
      <c r="G26" s="221">
        <f t="shared" si="5"/>
        <v>51</v>
      </c>
      <c r="H26" s="223">
        <f t="shared" si="1"/>
        <v>1.370967741935484</v>
      </c>
      <c r="I26" s="221">
        <f t="shared" si="2"/>
        <v>51</v>
      </c>
      <c r="J26" s="222"/>
      <c r="K26" s="223">
        <f t="shared" si="6"/>
        <v>0</v>
      </c>
      <c r="L26" s="222"/>
      <c r="M26" s="224">
        <f t="shared" si="7"/>
        <v>0</v>
      </c>
      <c r="N26" s="189">
        <v>3035</v>
      </c>
      <c r="O26" s="190">
        <f t="shared" si="8"/>
        <v>175</v>
      </c>
      <c r="P26" s="225">
        <f t="shared" si="3"/>
        <v>-100</v>
      </c>
      <c r="Q26" s="222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431" t="s">
        <v>42</v>
      </c>
      <c r="B1" s="431"/>
      <c r="C1">
        <v>3393</v>
      </c>
      <c r="D1" s="185" t="s">
        <v>46</v>
      </c>
      <c r="E1" s="195" t="s">
        <v>48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 s="65">
        <v>1</v>
      </c>
      <c r="B3" s="200">
        <f>C1-(C3+E3+F3)</f>
        <v>3378</v>
      </c>
      <c r="C3" s="201">
        <v>15</v>
      </c>
      <c r="D3" s="202">
        <f>(C3/B3)*100</f>
        <v>0.44404973357015981</v>
      </c>
      <c r="E3" s="203"/>
      <c r="F3" s="203"/>
      <c r="G3" s="200">
        <f>C3</f>
        <v>15</v>
      </c>
      <c r="H3" s="202">
        <f>(G3/$C$1)*100</f>
        <v>0.44208664898320071</v>
      </c>
      <c r="I3" s="200">
        <f>C3+E3+F3</f>
        <v>15</v>
      </c>
      <c r="J3" s="204">
        <v>30.055823395077393</v>
      </c>
      <c r="K3" s="65"/>
      <c r="L3" s="201">
        <v>191.36</v>
      </c>
      <c r="M3" s="205"/>
      <c r="N3" s="65">
        <v>140</v>
      </c>
      <c r="O3" s="65"/>
      <c r="P3" s="206">
        <f>((L3/N3)*100)-100</f>
        <v>36.685714285714312</v>
      </c>
      <c r="Q3" s="201">
        <v>75.739999999999995</v>
      </c>
    </row>
    <row r="4" spans="1:18" x14ac:dyDescent="0.2">
      <c r="A4" s="65">
        <v>2</v>
      </c>
      <c r="B4" s="200">
        <f>B3-(C4+E4+F4)</f>
        <v>3367</v>
      </c>
      <c r="C4" s="201">
        <v>11</v>
      </c>
      <c r="D4" s="202">
        <f t="shared" ref="D4:D26" si="0">(C4/B4)*100</f>
        <v>0.32670032670032667</v>
      </c>
      <c r="E4" s="203"/>
      <c r="F4" s="203"/>
      <c r="G4" s="200">
        <f>G3+C4</f>
        <v>26</v>
      </c>
      <c r="H4" s="202">
        <f t="shared" ref="H4:H26" si="1">(G4/$C$1)*100</f>
        <v>0.76628352490421447</v>
      </c>
      <c r="I4" s="200">
        <f>I3+C4+E4+F4</f>
        <v>26</v>
      </c>
      <c r="J4" s="204">
        <v>65.687979973694254</v>
      </c>
      <c r="K4" s="202">
        <f>J4-J3</f>
        <v>35.632156578616858</v>
      </c>
      <c r="L4" s="201">
        <v>387.82</v>
      </c>
      <c r="M4" s="205">
        <f>L4-L3</f>
        <v>196.45999999999998</v>
      </c>
      <c r="N4" s="65">
        <v>300</v>
      </c>
      <c r="O4" s="207">
        <f>N4-N3</f>
        <v>160</v>
      </c>
      <c r="P4" s="206">
        <f t="shared" ref="P4:P26" si="2">((L4/N4)*100)-100</f>
        <v>29.273333333333341</v>
      </c>
      <c r="Q4" s="201">
        <v>71.31</v>
      </c>
    </row>
    <row r="5" spans="1:18" x14ac:dyDescent="0.2">
      <c r="A5" s="65">
        <v>3</v>
      </c>
      <c r="B5" s="200">
        <f t="shared" ref="B5:B26" si="3">B4-(C5+E5+F5)</f>
        <v>3356</v>
      </c>
      <c r="C5" s="201">
        <v>11</v>
      </c>
      <c r="D5" s="202">
        <f t="shared" si="0"/>
        <v>0.32777115613825986</v>
      </c>
      <c r="E5" s="203"/>
      <c r="F5" s="203"/>
      <c r="G5" s="200">
        <f t="shared" ref="G5:G26" si="4">G4+C5</f>
        <v>37</v>
      </c>
      <c r="H5" s="202">
        <f t="shared" si="1"/>
        <v>1.0904804008252285</v>
      </c>
      <c r="I5" s="200">
        <f t="shared" ref="I5:I26" si="5">I4+C5+E5+F5</f>
        <v>37</v>
      </c>
      <c r="J5" s="204">
        <v>90.230716839775241</v>
      </c>
      <c r="K5" s="202">
        <f t="shared" ref="K5:K26" si="6">J5-J4</f>
        <v>24.542736866080986</v>
      </c>
      <c r="L5" s="201">
        <v>687.75</v>
      </c>
      <c r="M5" s="205">
        <f t="shared" ref="M5:M26" si="7">L5-L4</f>
        <v>299.93</v>
      </c>
      <c r="N5" s="65">
        <v>490</v>
      </c>
      <c r="O5" s="207">
        <f t="shared" ref="O5:O26" si="8">N5-N4</f>
        <v>190</v>
      </c>
      <c r="P5" s="206">
        <f t="shared" si="2"/>
        <v>40.357142857142833</v>
      </c>
      <c r="Q5" s="204">
        <v>64.86</v>
      </c>
    </row>
    <row r="6" spans="1:18" x14ac:dyDescent="0.2">
      <c r="A6" s="65">
        <v>4</v>
      </c>
      <c r="B6" s="200">
        <f t="shared" si="3"/>
        <v>3346</v>
      </c>
      <c r="C6" s="201">
        <v>10</v>
      </c>
      <c r="D6" s="202">
        <f t="shared" si="0"/>
        <v>0.2988643156007173</v>
      </c>
      <c r="E6" s="203"/>
      <c r="F6" s="203"/>
      <c r="G6" s="200">
        <f t="shared" si="4"/>
        <v>47</v>
      </c>
      <c r="H6" s="202">
        <f t="shared" si="1"/>
        <v>1.3852048334806955</v>
      </c>
      <c r="I6" s="200">
        <f t="shared" si="5"/>
        <v>47</v>
      </c>
      <c r="J6" s="204">
        <v>90.19</v>
      </c>
      <c r="K6" s="202">
        <f t="shared" si="6"/>
        <v>-4.0716839775242875E-2</v>
      </c>
      <c r="L6" s="201">
        <v>1082.7</v>
      </c>
      <c r="M6" s="205">
        <f t="shared" si="7"/>
        <v>394.95000000000005</v>
      </c>
      <c r="N6" s="65">
        <v>690</v>
      </c>
      <c r="O6" s="207">
        <f t="shared" si="8"/>
        <v>200</v>
      </c>
      <c r="P6" s="206">
        <f t="shared" si="2"/>
        <v>56.913043478260875</v>
      </c>
      <c r="Q6" s="204">
        <v>95.24</v>
      </c>
    </row>
    <row r="7" spans="1:18" x14ac:dyDescent="0.2">
      <c r="A7" s="65">
        <v>5</v>
      </c>
      <c r="B7" s="200">
        <f t="shared" si="3"/>
        <v>560</v>
      </c>
      <c r="C7" s="201">
        <v>0</v>
      </c>
      <c r="D7" s="202">
        <f t="shared" si="0"/>
        <v>0</v>
      </c>
      <c r="E7" s="203"/>
      <c r="F7" s="203">
        <v>2786</v>
      </c>
      <c r="G7" s="200">
        <f t="shared" si="4"/>
        <v>47</v>
      </c>
      <c r="H7" s="202">
        <f t="shared" si="1"/>
        <v>1.3852048334806955</v>
      </c>
      <c r="I7" s="200">
        <f t="shared" si="5"/>
        <v>2833</v>
      </c>
      <c r="J7" s="204">
        <v>58.928571428571431</v>
      </c>
      <c r="K7" s="202">
        <f t="shared" si="6"/>
        <v>-31.261428571428567</v>
      </c>
      <c r="L7" s="201">
        <v>1237.3800000000001</v>
      </c>
      <c r="M7" s="205">
        <f t="shared" si="7"/>
        <v>154.68000000000006</v>
      </c>
      <c r="N7" s="65">
        <v>890</v>
      </c>
      <c r="O7" s="207">
        <f t="shared" si="8"/>
        <v>200</v>
      </c>
      <c r="P7" s="206">
        <f t="shared" si="2"/>
        <v>39.03146067415733</v>
      </c>
      <c r="Q7" s="201">
        <v>95.1</v>
      </c>
    </row>
    <row r="8" spans="1:18" x14ac:dyDescent="0.2">
      <c r="A8" s="65">
        <v>6</v>
      </c>
      <c r="B8" s="200">
        <f t="shared" si="3"/>
        <v>559</v>
      </c>
      <c r="C8" s="201">
        <v>1</v>
      </c>
      <c r="D8" s="202">
        <f t="shared" si="0"/>
        <v>0.17889087656529518</v>
      </c>
      <c r="E8" s="203"/>
      <c r="F8" s="203"/>
      <c r="G8" s="200">
        <f t="shared" si="4"/>
        <v>48</v>
      </c>
      <c r="H8" s="202">
        <f t="shared" si="1"/>
        <v>1.4146772767462421</v>
      </c>
      <c r="I8" s="200">
        <f t="shared" si="5"/>
        <v>2834</v>
      </c>
      <c r="J8" s="204">
        <v>62.100690007666749</v>
      </c>
      <c r="K8" s="202">
        <f t="shared" si="6"/>
        <v>3.1721185790953186</v>
      </c>
      <c r="L8" s="201">
        <v>1418.12</v>
      </c>
      <c r="M8" s="205">
        <f t="shared" si="7"/>
        <v>180.73999999999978</v>
      </c>
      <c r="N8" s="65">
        <v>1080</v>
      </c>
      <c r="O8" s="207">
        <f t="shared" si="8"/>
        <v>190</v>
      </c>
      <c r="P8" s="206">
        <f t="shared" si="2"/>
        <v>31.307407407407396</v>
      </c>
      <c r="Q8" s="201">
        <v>88.4</v>
      </c>
    </row>
    <row r="9" spans="1:18" x14ac:dyDescent="0.2">
      <c r="A9" s="65">
        <v>7</v>
      </c>
      <c r="B9" s="200">
        <f t="shared" si="3"/>
        <v>558</v>
      </c>
      <c r="C9" s="201">
        <v>1</v>
      </c>
      <c r="D9" s="202">
        <f t="shared" si="0"/>
        <v>0.17921146953405018</v>
      </c>
      <c r="E9" s="203"/>
      <c r="F9" s="203"/>
      <c r="G9" s="200">
        <f t="shared" si="4"/>
        <v>49</v>
      </c>
      <c r="H9" s="202">
        <f t="shared" si="1"/>
        <v>1.444149720011789</v>
      </c>
      <c r="I9" s="200">
        <f t="shared" si="5"/>
        <v>2835</v>
      </c>
      <c r="J9" s="204">
        <v>64.106502816180239</v>
      </c>
      <c r="K9" s="202">
        <f t="shared" si="6"/>
        <v>2.0058128085134896</v>
      </c>
      <c r="L9" s="201">
        <v>1531.08</v>
      </c>
      <c r="M9" s="205">
        <f t="shared" si="7"/>
        <v>112.96000000000004</v>
      </c>
      <c r="N9" s="65">
        <v>1250</v>
      </c>
      <c r="O9" s="207">
        <f t="shared" si="8"/>
        <v>170</v>
      </c>
      <c r="P9" s="206">
        <f t="shared" si="2"/>
        <v>22.486399999999989</v>
      </c>
      <c r="Q9" s="201">
        <v>86.2</v>
      </c>
    </row>
    <row r="10" spans="1:18" x14ac:dyDescent="0.2">
      <c r="A10" s="65">
        <v>8</v>
      </c>
      <c r="B10" s="200">
        <f t="shared" si="3"/>
        <v>558</v>
      </c>
      <c r="C10" s="201">
        <v>0</v>
      </c>
      <c r="D10" s="202">
        <f t="shared" si="0"/>
        <v>0</v>
      </c>
      <c r="E10" s="203"/>
      <c r="F10" s="203"/>
      <c r="G10" s="200">
        <f t="shared" si="4"/>
        <v>49</v>
      </c>
      <c r="H10" s="202">
        <f t="shared" si="1"/>
        <v>1.444149720011789</v>
      </c>
      <c r="I10" s="200">
        <f t="shared" si="5"/>
        <v>2835</v>
      </c>
      <c r="J10" s="204">
        <v>66.02662570404506</v>
      </c>
      <c r="K10" s="202">
        <f t="shared" si="6"/>
        <v>1.9201228878648209</v>
      </c>
      <c r="L10" s="201">
        <v>1695.04</v>
      </c>
      <c r="M10" s="205">
        <f t="shared" si="7"/>
        <v>163.96000000000004</v>
      </c>
      <c r="N10" s="65">
        <v>1400</v>
      </c>
      <c r="O10" s="207">
        <f t="shared" si="8"/>
        <v>150</v>
      </c>
      <c r="P10" s="206">
        <f t="shared" si="2"/>
        <v>21.074285714285708</v>
      </c>
      <c r="Q10" s="201">
        <v>77.8</v>
      </c>
    </row>
    <row r="11" spans="1:18" x14ac:dyDescent="0.2">
      <c r="A11" s="65">
        <v>9</v>
      </c>
      <c r="B11" s="200">
        <f t="shared" si="3"/>
        <v>558</v>
      </c>
      <c r="C11" s="201">
        <v>0</v>
      </c>
      <c r="D11" s="202">
        <f t="shared" si="0"/>
        <v>0</v>
      </c>
      <c r="E11" s="203"/>
      <c r="F11" s="203"/>
      <c r="G11" s="200">
        <f t="shared" si="4"/>
        <v>49</v>
      </c>
      <c r="H11" s="202">
        <f t="shared" si="1"/>
        <v>1.444149720011789</v>
      </c>
      <c r="I11" s="200">
        <f t="shared" si="5"/>
        <v>2835</v>
      </c>
      <c r="J11" s="204">
        <v>68.0747567844342</v>
      </c>
      <c r="K11" s="202">
        <f t="shared" si="6"/>
        <v>2.0481310803891404</v>
      </c>
      <c r="L11" s="201">
        <v>1824.08</v>
      </c>
      <c r="M11" s="205">
        <f t="shared" si="7"/>
        <v>129.03999999999996</v>
      </c>
      <c r="N11" s="65">
        <v>1540</v>
      </c>
      <c r="O11" s="207">
        <f t="shared" si="8"/>
        <v>140</v>
      </c>
      <c r="P11" s="206">
        <f t="shared" si="2"/>
        <v>18.446753246753246</v>
      </c>
      <c r="Q11" s="201">
        <v>83.7</v>
      </c>
    </row>
    <row r="12" spans="1:18" x14ac:dyDescent="0.2">
      <c r="A12" s="65">
        <v>10</v>
      </c>
      <c r="B12" s="200">
        <f t="shared" si="3"/>
        <v>558</v>
      </c>
      <c r="C12" s="201">
        <v>0</v>
      </c>
      <c r="D12" s="202">
        <f t="shared" si="0"/>
        <v>0</v>
      </c>
      <c r="E12" s="203"/>
      <c r="F12" s="203"/>
      <c r="G12" s="200">
        <f t="shared" si="4"/>
        <v>49</v>
      </c>
      <c r="H12" s="202">
        <f t="shared" si="1"/>
        <v>1.444149720011789</v>
      </c>
      <c r="I12" s="200">
        <f t="shared" si="5"/>
        <v>2835</v>
      </c>
      <c r="J12" s="204">
        <v>69.97</v>
      </c>
      <c r="K12" s="202">
        <f t="shared" si="6"/>
        <v>1.8952432155657988</v>
      </c>
      <c r="L12" s="204">
        <v>1936</v>
      </c>
      <c r="M12" s="205">
        <f t="shared" si="7"/>
        <v>111.92000000000007</v>
      </c>
      <c r="N12" s="200">
        <v>1670</v>
      </c>
      <c r="O12" s="207">
        <f t="shared" si="8"/>
        <v>130</v>
      </c>
      <c r="P12" s="206">
        <f t="shared" si="2"/>
        <v>15.928143712574851</v>
      </c>
      <c r="Q12" s="201">
        <v>93.3</v>
      </c>
    </row>
    <row r="13" spans="1:18" x14ac:dyDescent="0.2">
      <c r="A13" s="65">
        <v>11</v>
      </c>
      <c r="B13" s="200">
        <f t="shared" si="3"/>
        <v>480</v>
      </c>
      <c r="C13" s="201">
        <v>0</v>
      </c>
      <c r="D13" s="202">
        <f t="shared" si="0"/>
        <v>0</v>
      </c>
      <c r="E13" s="203"/>
      <c r="F13" s="203">
        <v>78</v>
      </c>
      <c r="G13" s="200">
        <f t="shared" si="4"/>
        <v>49</v>
      </c>
      <c r="H13" s="202">
        <f t="shared" si="1"/>
        <v>1.444149720011789</v>
      </c>
      <c r="I13" s="200">
        <f t="shared" si="5"/>
        <v>2913</v>
      </c>
      <c r="J13" s="204">
        <v>70.97</v>
      </c>
      <c r="K13" s="202">
        <f t="shared" si="6"/>
        <v>1</v>
      </c>
      <c r="L13" s="204">
        <v>2028.22</v>
      </c>
      <c r="M13" s="205">
        <f t="shared" si="7"/>
        <v>92.220000000000027</v>
      </c>
      <c r="N13" s="200">
        <v>1800</v>
      </c>
      <c r="O13" s="207">
        <f t="shared" si="8"/>
        <v>130</v>
      </c>
      <c r="P13" s="206">
        <f t="shared" si="2"/>
        <v>12.678888888888878</v>
      </c>
      <c r="Q13" s="201">
        <v>92.2</v>
      </c>
      <c r="R13" s="193"/>
    </row>
    <row r="14" spans="1:18" x14ac:dyDescent="0.2">
      <c r="A14">
        <v>12</v>
      </c>
      <c r="B14" s="186">
        <f t="shared" si="3"/>
        <v>480</v>
      </c>
      <c r="C14" s="184"/>
      <c r="D14" s="191">
        <f t="shared" si="0"/>
        <v>0</v>
      </c>
      <c r="E14" s="184"/>
      <c r="F14" s="184"/>
      <c r="G14" s="186">
        <f t="shared" si="4"/>
        <v>49</v>
      </c>
      <c r="H14" s="191">
        <f t="shared" si="1"/>
        <v>1.444149720011789</v>
      </c>
      <c r="I14" s="186">
        <f t="shared" si="5"/>
        <v>2913</v>
      </c>
      <c r="J14" s="184"/>
      <c r="K14" s="191">
        <f t="shared" si="6"/>
        <v>-70.97</v>
      </c>
      <c r="L14" s="184"/>
      <c r="M14" s="188">
        <f t="shared" si="7"/>
        <v>-2028.22</v>
      </c>
      <c r="N14">
        <v>1920</v>
      </c>
      <c r="O14" s="185">
        <f t="shared" si="8"/>
        <v>120</v>
      </c>
      <c r="P14" s="192">
        <f t="shared" si="2"/>
        <v>-100</v>
      </c>
      <c r="Q14" s="184"/>
    </row>
    <row r="15" spans="1:18" x14ac:dyDescent="0.2">
      <c r="A15">
        <v>13</v>
      </c>
      <c r="B15" s="186">
        <f t="shared" si="3"/>
        <v>480</v>
      </c>
      <c r="C15" s="184"/>
      <c r="D15" s="191">
        <f t="shared" si="0"/>
        <v>0</v>
      </c>
      <c r="E15" s="184"/>
      <c r="F15" s="184"/>
      <c r="G15" s="186">
        <f t="shared" si="4"/>
        <v>49</v>
      </c>
      <c r="H15" s="191">
        <f t="shared" si="1"/>
        <v>1.444149720011789</v>
      </c>
      <c r="I15" s="186">
        <f t="shared" si="5"/>
        <v>2913</v>
      </c>
      <c r="J15" s="184"/>
      <c r="K15" s="191">
        <f t="shared" si="6"/>
        <v>0</v>
      </c>
      <c r="L15" s="184"/>
      <c r="M15" s="188">
        <f t="shared" si="7"/>
        <v>0</v>
      </c>
      <c r="N15">
        <v>2040</v>
      </c>
      <c r="O15" s="185">
        <f t="shared" si="8"/>
        <v>120</v>
      </c>
      <c r="P15" s="192">
        <f t="shared" si="2"/>
        <v>-100</v>
      </c>
      <c r="Q15" s="184"/>
    </row>
    <row r="16" spans="1:18" x14ac:dyDescent="0.2">
      <c r="A16">
        <v>14</v>
      </c>
      <c r="B16" s="186">
        <f t="shared" si="3"/>
        <v>480</v>
      </c>
      <c r="C16" s="184"/>
      <c r="D16" s="191">
        <f t="shared" si="0"/>
        <v>0</v>
      </c>
      <c r="E16" s="184"/>
      <c r="F16" s="184"/>
      <c r="G16" s="186">
        <f t="shared" si="4"/>
        <v>49</v>
      </c>
      <c r="H16" s="191">
        <f t="shared" si="1"/>
        <v>1.444149720011789</v>
      </c>
      <c r="I16" s="186">
        <f t="shared" si="5"/>
        <v>2913</v>
      </c>
      <c r="J16" s="184"/>
      <c r="K16" s="191">
        <f t="shared" si="6"/>
        <v>0</v>
      </c>
      <c r="L16" s="184"/>
      <c r="M16" s="188">
        <f t="shared" si="7"/>
        <v>0</v>
      </c>
      <c r="N16">
        <v>2160</v>
      </c>
      <c r="O16" s="185">
        <f t="shared" si="8"/>
        <v>120</v>
      </c>
      <c r="P16" s="192">
        <f t="shared" si="2"/>
        <v>-100</v>
      </c>
      <c r="Q16" s="184"/>
    </row>
    <row r="17" spans="1:17" x14ac:dyDescent="0.2">
      <c r="A17">
        <v>15</v>
      </c>
      <c r="B17" s="186">
        <f t="shared" si="3"/>
        <v>480</v>
      </c>
      <c r="C17" s="184"/>
      <c r="D17" s="191">
        <f t="shared" si="0"/>
        <v>0</v>
      </c>
      <c r="E17" s="184"/>
      <c r="F17" s="184"/>
      <c r="G17" s="186">
        <f t="shared" si="4"/>
        <v>49</v>
      </c>
      <c r="H17" s="191">
        <f t="shared" si="1"/>
        <v>1.444149720011789</v>
      </c>
      <c r="I17" s="186">
        <f t="shared" si="5"/>
        <v>2913</v>
      </c>
      <c r="J17" s="184"/>
      <c r="K17" s="191">
        <f t="shared" si="6"/>
        <v>0</v>
      </c>
      <c r="L17" s="184"/>
      <c r="M17" s="188">
        <f t="shared" si="7"/>
        <v>0</v>
      </c>
      <c r="N17">
        <v>2290</v>
      </c>
      <c r="O17" s="185">
        <f t="shared" si="8"/>
        <v>130</v>
      </c>
      <c r="P17" s="192">
        <f t="shared" si="2"/>
        <v>-100</v>
      </c>
      <c r="Q17" s="184"/>
    </row>
    <row r="18" spans="1:17" x14ac:dyDescent="0.2">
      <c r="A18">
        <v>16</v>
      </c>
      <c r="B18" s="186">
        <f t="shared" si="3"/>
        <v>480</v>
      </c>
      <c r="C18" s="184"/>
      <c r="D18" s="191">
        <f t="shared" si="0"/>
        <v>0</v>
      </c>
      <c r="E18" s="184"/>
      <c r="F18" s="184"/>
      <c r="G18" s="186">
        <f t="shared" si="4"/>
        <v>49</v>
      </c>
      <c r="H18" s="191">
        <f t="shared" si="1"/>
        <v>1.444149720011789</v>
      </c>
      <c r="I18" s="186">
        <f t="shared" si="5"/>
        <v>2913</v>
      </c>
      <c r="J18" s="184"/>
      <c r="K18" s="191">
        <f t="shared" si="6"/>
        <v>0</v>
      </c>
      <c r="L18" s="184"/>
      <c r="M18" s="188">
        <f t="shared" si="7"/>
        <v>0</v>
      </c>
      <c r="N18">
        <v>2420</v>
      </c>
      <c r="O18" s="185">
        <f t="shared" si="8"/>
        <v>130</v>
      </c>
      <c r="P18" s="192">
        <f t="shared" si="2"/>
        <v>-100</v>
      </c>
      <c r="Q18" s="184"/>
    </row>
    <row r="19" spans="1:17" x14ac:dyDescent="0.2">
      <c r="A19">
        <v>17</v>
      </c>
      <c r="B19" s="186">
        <f t="shared" si="3"/>
        <v>480</v>
      </c>
      <c r="C19" s="184"/>
      <c r="D19" s="191">
        <f t="shared" si="0"/>
        <v>0</v>
      </c>
      <c r="E19" s="184"/>
      <c r="F19" s="184"/>
      <c r="G19" s="186">
        <f t="shared" si="4"/>
        <v>49</v>
      </c>
      <c r="H19" s="191">
        <f t="shared" si="1"/>
        <v>1.444149720011789</v>
      </c>
      <c r="I19" s="186">
        <f t="shared" si="5"/>
        <v>2913</v>
      </c>
      <c r="J19" s="184"/>
      <c r="K19" s="191">
        <f t="shared" si="6"/>
        <v>0</v>
      </c>
      <c r="L19" s="184"/>
      <c r="M19" s="188">
        <f t="shared" si="7"/>
        <v>0</v>
      </c>
      <c r="N19">
        <v>2560</v>
      </c>
      <c r="O19" s="185">
        <f t="shared" si="8"/>
        <v>140</v>
      </c>
      <c r="P19" s="192">
        <f t="shared" si="2"/>
        <v>-100</v>
      </c>
      <c r="Q19" s="184"/>
    </row>
    <row r="20" spans="1:17" x14ac:dyDescent="0.2">
      <c r="A20">
        <v>18</v>
      </c>
      <c r="B20" s="186">
        <f t="shared" si="3"/>
        <v>480</v>
      </c>
      <c r="C20" s="184"/>
      <c r="D20" s="191">
        <f t="shared" si="0"/>
        <v>0</v>
      </c>
      <c r="E20" s="184"/>
      <c r="F20" s="184"/>
      <c r="G20" s="186">
        <f t="shared" si="4"/>
        <v>49</v>
      </c>
      <c r="H20" s="191">
        <f t="shared" si="1"/>
        <v>1.444149720011789</v>
      </c>
      <c r="I20" s="186">
        <f t="shared" si="5"/>
        <v>2913</v>
      </c>
      <c r="J20" s="184"/>
      <c r="K20" s="191">
        <f t="shared" si="6"/>
        <v>0</v>
      </c>
      <c r="L20" s="184"/>
      <c r="M20" s="188">
        <f t="shared" si="7"/>
        <v>0</v>
      </c>
      <c r="N20">
        <v>2710</v>
      </c>
      <c r="O20" s="185">
        <f t="shared" si="8"/>
        <v>150</v>
      </c>
      <c r="P20" s="192">
        <f t="shared" si="2"/>
        <v>-100</v>
      </c>
      <c r="Q20" s="184"/>
    </row>
    <row r="21" spans="1:17" x14ac:dyDescent="0.2">
      <c r="A21">
        <v>19</v>
      </c>
      <c r="B21" s="186">
        <f t="shared" si="3"/>
        <v>480</v>
      </c>
      <c r="C21" s="184"/>
      <c r="D21" s="191">
        <f t="shared" si="0"/>
        <v>0</v>
      </c>
      <c r="E21" s="184"/>
      <c r="F21" s="184"/>
      <c r="G21" s="186">
        <f t="shared" si="4"/>
        <v>49</v>
      </c>
      <c r="H21" s="191">
        <f t="shared" si="1"/>
        <v>1.444149720011789</v>
      </c>
      <c r="I21" s="186">
        <f t="shared" si="5"/>
        <v>2913</v>
      </c>
      <c r="J21" s="184"/>
      <c r="K21" s="191">
        <f t="shared" si="6"/>
        <v>0</v>
      </c>
      <c r="L21" s="184"/>
      <c r="M21" s="188">
        <f t="shared" si="7"/>
        <v>0</v>
      </c>
      <c r="N21">
        <v>2870</v>
      </c>
      <c r="O21" s="185">
        <f t="shared" si="8"/>
        <v>160</v>
      </c>
      <c r="P21" s="192">
        <f t="shared" si="2"/>
        <v>-100</v>
      </c>
      <c r="Q21" s="184"/>
    </row>
    <row r="22" spans="1:17" x14ac:dyDescent="0.2">
      <c r="A22">
        <v>20</v>
      </c>
      <c r="B22" s="186">
        <f t="shared" si="3"/>
        <v>480</v>
      </c>
      <c r="C22" s="184"/>
      <c r="D22" s="191">
        <f t="shared" si="0"/>
        <v>0</v>
      </c>
      <c r="E22" s="184"/>
      <c r="F22" s="184"/>
      <c r="G22" s="186">
        <f t="shared" si="4"/>
        <v>49</v>
      </c>
      <c r="H22" s="191">
        <f t="shared" si="1"/>
        <v>1.444149720011789</v>
      </c>
      <c r="I22" s="186">
        <f t="shared" si="5"/>
        <v>2913</v>
      </c>
      <c r="J22" s="184"/>
      <c r="K22" s="191">
        <f t="shared" si="6"/>
        <v>0</v>
      </c>
      <c r="L22" s="184"/>
      <c r="M22" s="188">
        <f t="shared" si="7"/>
        <v>0</v>
      </c>
      <c r="N22">
        <v>3040</v>
      </c>
      <c r="O22" s="185">
        <f t="shared" si="8"/>
        <v>170</v>
      </c>
      <c r="P22" s="192">
        <f t="shared" si="2"/>
        <v>-100</v>
      </c>
      <c r="Q22" s="184"/>
    </row>
    <row r="23" spans="1:17" x14ac:dyDescent="0.2">
      <c r="A23">
        <v>21</v>
      </c>
      <c r="B23" s="186">
        <f t="shared" si="3"/>
        <v>480</v>
      </c>
      <c r="C23" s="184"/>
      <c r="D23" s="191">
        <f t="shared" si="0"/>
        <v>0</v>
      </c>
      <c r="E23" s="184"/>
      <c r="F23" s="184"/>
      <c r="G23" s="186">
        <f t="shared" si="4"/>
        <v>49</v>
      </c>
      <c r="H23" s="191">
        <f t="shared" si="1"/>
        <v>1.444149720011789</v>
      </c>
      <c r="I23" s="186">
        <f t="shared" si="5"/>
        <v>2913</v>
      </c>
      <c r="J23" s="184"/>
      <c r="K23" s="191">
        <f t="shared" si="6"/>
        <v>0</v>
      </c>
      <c r="L23" s="184"/>
      <c r="M23" s="188">
        <f t="shared" si="7"/>
        <v>0</v>
      </c>
      <c r="N23">
        <v>3240</v>
      </c>
      <c r="O23" s="185">
        <f t="shared" si="8"/>
        <v>200</v>
      </c>
      <c r="P23" s="192">
        <f t="shared" si="2"/>
        <v>-100</v>
      </c>
      <c r="Q23" s="184"/>
    </row>
    <row r="24" spans="1:17" x14ac:dyDescent="0.2">
      <c r="A24">
        <v>22</v>
      </c>
      <c r="B24" s="186">
        <f t="shared" si="3"/>
        <v>480</v>
      </c>
      <c r="C24" s="184"/>
      <c r="D24" s="191">
        <f t="shared" si="0"/>
        <v>0</v>
      </c>
      <c r="E24" s="184"/>
      <c r="F24" s="184"/>
      <c r="G24" s="186">
        <f t="shared" si="4"/>
        <v>49</v>
      </c>
      <c r="H24" s="191">
        <f t="shared" si="1"/>
        <v>1.444149720011789</v>
      </c>
      <c r="I24" s="186">
        <f t="shared" si="5"/>
        <v>2913</v>
      </c>
      <c r="J24" s="184"/>
      <c r="K24" s="191">
        <f t="shared" si="6"/>
        <v>0</v>
      </c>
      <c r="L24" s="184"/>
      <c r="M24" s="188">
        <f t="shared" si="7"/>
        <v>0</v>
      </c>
      <c r="N24">
        <v>3470</v>
      </c>
      <c r="O24" s="185">
        <f t="shared" si="8"/>
        <v>230</v>
      </c>
      <c r="P24" s="192">
        <f t="shared" si="2"/>
        <v>-100</v>
      </c>
      <c r="Q24" s="184"/>
    </row>
    <row r="25" spans="1:17" x14ac:dyDescent="0.2">
      <c r="A25">
        <v>23</v>
      </c>
      <c r="B25" s="186">
        <f t="shared" si="3"/>
        <v>480</v>
      </c>
      <c r="C25" s="184"/>
      <c r="D25" s="191">
        <f t="shared" si="0"/>
        <v>0</v>
      </c>
      <c r="E25" s="184"/>
      <c r="F25" s="184"/>
      <c r="G25" s="186">
        <f t="shared" si="4"/>
        <v>49</v>
      </c>
      <c r="H25" s="191">
        <f t="shared" si="1"/>
        <v>1.444149720011789</v>
      </c>
      <c r="I25" s="186">
        <f t="shared" si="5"/>
        <v>2913</v>
      </c>
      <c r="J25" s="184"/>
      <c r="K25" s="191">
        <f t="shared" si="6"/>
        <v>0</v>
      </c>
      <c r="L25" s="184"/>
      <c r="M25" s="188">
        <f t="shared" si="7"/>
        <v>0</v>
      </c>
      <c r="N25">
        <v>3660</v>
      </c>
      <c r="O25" s="185">
        <f t="shared" si="8"/>
        <v>190</v>
      </c>
      <c r="P25" s="192">
        <f t="shared" si="2"/>
        <v>-100</v>
      </c>
      <c r="Q25" s="184"/>
    </row>
    <row r="26" spans="1:17" x14ac:dyDescent="0.2">
      <c r="A26">
        <v>24</v>
      </c>
      <c r="B26" s="186">
        <f t="shared" si="3"/>
        <v>480</v>
      </c>
      <c r="C26" s="184"/>
      <c r="D26" s="191">
        <f t="shared" si="0"/>
        <v>0</v>
      </c>
      <c r="E26" s="184"/>
      <c r="F26" s="184"/>
      <c r="G26" s="186">
        <f t="shared" si="4"/>
        <v>49</v>
      </c>
      <c r="H26" s="191">
        <f t="shared" si="1"/>
        <v>1.444149720011789</v>
      </c>
      <c r="I26" s="186">
        <f t="shared" si="5"/>
        <v>2913</v>
      </c>
      <c r="J26" s="184"/>
      <c r="K26" s="191">
        <f t="shared" si="6"/>
        <v>0</v>
      </c>
      <c r="L26" s="184"/>
      <c r="M26" s="188">
        <f t="shared" si="7"/>
        <v>0</v>
      </c>
      <c r="N26">
        <v>3820</v>
      </c>
      <c r="O26" s="185">
        <f t="shared" si="8"/>
        <v>160</v>
      </c>
      <c r="P26" s="192">
        <f t="shared" si="2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AB207"/>
  <sheetViews>
    <sheetView showGridLines="0" tabSelected="1" topLeftCell="A172" zoomScale="73" zoomScaleNormal="73" workbookViewId="0">
      <selection activeCell="Z207" sqref="Z207"/>
    </sheetView>
  </sheetViews>
  <sheetFormatPr baseColWidth="10" defaultRowHeight="12.75" x14ac:dyDescent="0.2"/>
  <cols>
    <col min="1" max="1" width="16.28515625" style="237" bestFit="1" customWidth="1"/>
    <col min="2" max="9" width="9.7109375" style="237" customWidth="1"/>
    <col min="10" max="10" width="10.28515625" style="237" customWidth="1"/>
    <col min="11" max="11" width="10.7109375" style="237" bestFit="1" customWidth="1"/>
    <col min="12" max="13" width="10.7109375" style="237" customWidth="1"/>
    <col min="14" max="14" width="10.7109375" style="334" customWidth="1"/>
    <col min="15" max="26" width="10.7109375" style="237" customWidth="1"/>
    <col min="27" max="16384" width="11.42578125" style="237"/>
  </cols>
  <sheetData>
    <row r="1" spans="1:26" x14ac:dyDescent="0.2">
      <c r="A1" s="237" t="s">
        <v>58</v>
      </c>
    </row>
    <row r="2" spans="1:26" x14ac:dyDescent="0.2">
      <c r="A2" s="237" t="s">
        <v>59</v>
      </c>
      <c r="B2" s="239">
        <v>39.849514563106794</v>
      </c>
      <c r="F2" s="439"/>
      <c r="G2" s="439"/>
      <c r="H2" s="439"/>
      <c r="I2" s="439"/>
    </row>
    <row r="3" spans="1:26" x14ac:dyDescent="0.2">
      <c r="A3" s="237" t="s">
        <v>7</v>
      </c>
      <c r="B3" s="237">
        <v>92.7</v>
      </c>
    </row>
    <row r="4" spans="1:26" x14ac:dyDescent="0.2">
      <c r="A4" s="237" t="s">
        <v>60</v>
      </c>
      <c r="B4" s="237">
        <v>12883</v>
      </c>
    </row>
    <row r="6" spans="1:26" x14ac:dyDescent="0.2">
      <c r="A6" s="246" t="s">
        <v>61</v>
      </c>
      <c r="B6" s="239">
        <v>39.849514563106794</v>
      </c>
      <c r="C6" s="239">
        <v>39.849514563106794</v>
      </c>
      <c r="D6" s="239">
        <v>39.849514563106794</v>
      </c>
      <c r="E6" s="239">
        <v>39.849514563106794</v>
      </c>
      <c r="F6" s="239">
        <v>39.849514563106794</v>
      </c>
      <c r="G6" s="239">
        <v>39.849514563106794</v>
      </c>
      <c r="H6" s="239">
        <v>39.849514563106794</v>
      </c>
      <c r="I6" s="239">
        <v>39.849514563106794</v>
      </c>
      <c r="J6" s="239">
        <v>39.849514563106794</v>
      </c>
      <c r="K6" s="239">
        <v>39.849514563106794</v>
      </c>
      <c r="L6" s="239">
        <v>39.849514563106794</v>
      </c>
      <c r="M6" s="239">
        <v>39.849514563106794</v>
      </c>
      <c r="N6" s="239">
        <v>39.849514563106794</v>
      </c>
      <c r="O6" s="239">
        <v>39.849514563106794</v>
      </c>
      <c r="P6" s="239">
        <v>39.849514563106794</v>
      </c>
      <c r="Q6" s="239">
        <v>39.849514563106794</v>
      </c>
      <c r="R6" s="239">
        <v>39.849514563106794</v>
      </c>
      <c r="S6" s="239">
        <v>39.849514563106794</v>
      </c>
      <c r="T6" s="239">
        <v>39.849514563106794</v>
      </c>
      <c r="U6" s="239">
        <v>39.849514563106794</v>
      </c>
      <c r="V6" s="239">
        <v>39.849514563106794</v>
      </c>
    </row>
    <row r="7" spans="1:26" x14ac:dyDescent="0.2">
      <c r="A7" s="246" t="s">
        <v>62</v>
      </c>
      <c r="B7" s="282">
        <v>22.06</v>
      </c>
      <c r="C7" s="352">
        <v>22.06</v>
      </c>
      <c r="D7" s="352">
        <v>22.06</v>
      </c>
      <c r="E7" s="352">
        <v>22.06</v>
      </c>
      <c r="F7" s="352">
        <v>22.06</v>
      </c>
      <c r="G7" s="352">
        <v>22.06</v>
      </c>
      <c r="H7" s="352">
        <v>22.06</v>
      </c>
      <c r="I7" s="352">
        <v>22.06</v>
      </c>
      <c r="J7" s="352">
        <v>22.06</v>
      </c>
      <c r="K7" s="352">
        <v>22.06</v>
      </c>
      <c r="L7" s="352">
        <v>22.06</v>
      </c>
      <c r="M7" s="352">
        <v>22.06</v>
      </c>
      <c r="N7" s="352">
        <v>22.06</v>
      </c>
      <c r="O7" s="352">
        <v>22.06</v>
      </c>
      <c r="P7" s="352">
        <v>22.06</v>
      </c>
      <c r="Q7" s="352">
        <v>22.06</v>
      </c>
      <c r="R7" s="352">
        <v>22.06</v>
      </c>
      <c r="S7" s="352">
        <v>22.06</v>
      </c>
      <c r="T7" s="352">
        <v>22.06</v>
      </c>
      <c r="U7" s="352">
        <v>22.06</v>
      </c>
      <c r="V7" s="352"/>
    </row>
    <row r="8" spans="1:26" ht="13.5" thickBot="1" x14ac:dyDescent="0.25">
      <c r="A8" s="246"/>
      <c r="B8" s="282"/>
      <c r="C8" s="282"/>
      <c r="D8" s="282"/>
      <c r="E8" s="282"/>
      <c r="F8" s="282"/>
      <c r="G8" s="282"/>
      <c r="H8" s="282"/>
      <c r="I8" s="282"/>
      <c r="J8" s="282"/>
    </row>
    <row r="9" spans="1:26" ht="13.5" thickBot="1" x14ac:dyDescent="0.25">
      <c r="A9" s="285" t="s">
        <v>49</v>
      </c>
      <c r="B9" s="433" t="s">
        <v>53</v>
      </c>
      <c r="C9" s="434"/>
      <c r="D9" s="434"/>
      <c r="E9" s="434"/>
      <c r="F9" s="434"/>
      <c r="G9" s="434"/>
      <c r="H9" s="434"/>
      <c r="I9" s="434"/>
      <c r="J9" s="434"/>
      <c r="K9" s="434"/>
      <c r="L9" s="434"/>
      <c r="M9" s="438"/>
      <c r="N9" s="433" t="s">
        <v>63</v>
      </c>
      <c r="O9" s="434"/>
      <c r="P9" s="434"/>
      <c r="Q9" s="434"/>
      <c r="R9" s="434"/>
      <c r="S9" s="434"/>
      <c r="T9" s="434"/>
      <c r="U9" s="438"/>
      <c r="V9" s="338" t="s">
        <v>55</v>
      </c>
      <c r="X9" s="237" t="s">
        <v>64</v>
      </c>
      <c r="Y9" s="237" t="s">
        <v>28</v>
      </c>
    </row>
    <row r="10" spans="1:26" x14ac:dyDescent="0.2">
      <c r="A10" s="226" t="s">
        <v>54</v>
      </c>
      <c r="B10" s="247">
        <v>1</v>
      </c>
      <c r="C10" s="248">
        <v>2</v>
      </c>
      <c r="D10" s="248">
        <v>3</v>
      </c>
      <c r="E10" s="248">
        <v>4</v>
      </c>
      <c r="F10" s="248">
        <v>5</v>
      </c>
      <c r="G10" s="248">
        <v>6</v>
      </c>
      <c r="H10" s="248">
        <v>7</v>
      </c>
      <c r="I10" s="248">
        <v>8</v>
      </c>
      <c r="J10" s="248">
        <v>9</v>
      </c>
      <c r="K10" s="248">
        <v>10</v>
      </c>
      <c r="L10" s="248">
        <v>11</v>
      </c>
      <c r="M10" s="249">
        <v>12</v>
      </c>
      <c r="N10" s="247">
        <v>1</v>
      </c>
      <c r="O10" s="248">
        <v>2</v>
      </c>
      <c r="P10" s="248">
        <v>3</v>
      </c>
      <c r="Q10" s="248">
        <v>4</v>
      </c>
      <c r="R10" s="248">
        <v>5</v>
      </c>
      <c r="S10" s="248">
        <v>6</v>
      </c>
      <c r="T10" s="248">
        <v>7</v>
      </c>
      <c r="U10" s="249">
        <v>8</v>
      </c>
      <c r="V10" s="339"/>
      <c r="X10" s="237">
        <v>1</v>
      </c>
      <c r="Y10" s="237">
        <v>30</v>
      </c>
    </row>
    <row r="11" spans="1:26" x14ac:dyDescent="0.2">
      <c r="A11" s="226" t="s">
        <v>2</v>
      </c>
      <c r="B11" s="250">
        <v>1</v>
      </c>
      <c r="C11" s="333">
        <v>2</v>
      </c>
      <c r="D11" s="333">
        <v>2</v>
      </c>
      <c r="E11" s="251">
        <v>3</v>
      </c>
      <c r="F11" s="251">
        <v>3</v>
      </c>
      <c r="G11" s="315">
        <v>4</v>
      </c>
      <c r="H11" s="315">
        <v>4</v>
      </c>
      <c r="I11" s="252">
        <v>5</v>
      </c>
      <c r="J11" s="252">
        <v>5</v>
      </c>
      <c r="K11" s="315">
        <v>6</v>
      </c>
      <c r="L11" s="252">
        <v>7</v>
      </c>
      <c r="M11" s="351">
        <v>8</v>
      </c>
      <c r="N11" s="250"/>
      <c r="O11" s="333"/>
      <c r="P11" s="251"/>
      <c r="Q11" s="251"/>
      <c r="R11" s="315"/>
      <c r="S11" s="315"/>
      <c r="T11" s="252"/>
      <c r="U11" s="351"/>
      <c r="V11" s="340" t="s">
        <v>0</v>
      </c>
      <c r="X11" s="237">
        <v>2</v>
      </c>
      <c r="Y11" s="237">
        <v>29</v>
      </c>
    </row>
    <row r="12" spans="1:26" x14ac:dyDescent="0.2">
      <c r="A12" s="292" t="s">
        <v>3</v>
      </c>
      <c r="B12" s="253">
        <v>140</v>
      </c>
      <c r="C12" s="254">
        <v>140</v>
      </c>
      <c r="D12" s="254">
        <v>140</v>
      </c>
      <c r="E12" s="254">
        <v>140</v>
      </c>
      <c r="F12" s="254">
        <v>140</v>
      </c>
      <c r="G12" s="254">
        <v>140</v>
      </c>
      <c r="H12" s="254">
        <v>140</v>
      </c>
      <c r="I12" s="254">
        <v>140</v>
      </c>
      <c r="J12" s="254">
        <v>140</v>
      </c>
      <c r="K12" s="254">
        <v>140</v>
      </c>
      <c r="L12" s="254">
        <v>140</v>
      </c>
      <c r="M12" s="255">
        <v>140</v>
      </c>
      <c r="N12" s="253">
        <v>140</v>
      </c>
      <c r="O12" s="254">
        <v>140</v>
      </c>
      <c r="P12" s="254">
        <v>140</v>
      </c>
      <c r="Q12" s="254">
        <v>140</v>
      </c>
      <c r="R12" s="254">
        <v>140</v>
      </c>
      <c r="S12" s="254">
        <v>140</v>
      </c>
      <c r="T12" s="254">
        <v>140</v>
      </c>
      <c r="U12" s="255">
        <v>140</v>
      </c>
      <c r="V12" s="341">
        <v>140</v>
      </c>
      <c r="X12" s="237">
        <v>3</v>
      </c>
      <c r="Y12" s="237">
        <v>28.5</v>
      </c>
      <c r="Z12" s="237">
        <v>28.5</v>
      </c>
    </row>
    <row r="13" spans="1:26" x14ac:dyDescent="0.2">
      <c r="A13" s="295" t="s">
        <v>6</v>
      </c>
      <c r="B13" s="256">
        <v>137.46031746031747</v>
      </c>
      <c r="C13" s="257">
        <v>159.57142857142858</v>
      </c>
      <c r="D13" s="257">
        <v>156.9433962264151</v>
      </c>
      <c r="E13" s="257">
        <v>162.9848484848485</v>
      </c>
      <c r="F13" s="257">
        <v>164.56140350877192</v>
      </c>
      <c r="G13" s="257">
        <v>172.65306122448979</v>
      </c>
      <c r="H13" s="257">
        <v>176.01923076923077</v>
      </c>
      <c r="I13" s="257">
        <v>177.51063829787233</v>
      </c>
      <c r="J13" s="257">
        <v>179.4</v>
      </c>
      <c r="K13" s="257">
        <v>186.65909090909091</v>
      </c>
      <c r="L13" s="257">
        <v>190.29411764705881</v>
      </c>
      <c r="M13" s="258">
        <v>196.43243243243242</v>
      </c>
      <c r="N13" s="256">
        <v>174.05</v>
      </c>
      <c r="O13" s="257">
        <v>163.82894736842104</v>
      </c>
      <c r="P13" s="257">
        <v>166.32432432432432</v>
      </c>
      <c r="Q13" s="257">
        <v>168.15714285714284</v>
      </c>
      <c r="R13" s="257">
        <v>161.70422535211267</v>
      </c>
      <c r="S13" s="257">
        <v>175.41891891891891</v>
      </c>
      <c r="T13" s="257">
        <v>177.04</v>
      </c>
      <c r="U13" s="258">
        <v>175.87837837837839</v>
      </c>
      <c r="V13" s="342">
        <v>170.953125</v>
      </c>
      <c r="X13" s="237">
        <v>4</v>
      </c>
      <c r="Y13" s="237">
        <v>28</v>
      </c>
      <c r="Z13" s="237">
        <v>28</v>
      </c>
    </row>
    <row r="14" spans="1:26" x14ac:dyDescent="0.2">
      <c r="A14" s="226" t="s">
        <v>7</v>
      </c>
      <c r="B14" s="260">
        <v>87.301587301587304</v>
      </c>
      <c r="C14" s="261">
        <v>91.071428571428569</v>
      </c>
      <c r="D14" s="261">
        <v>98.113207547169807</v>
      </c>
      <c r="E14" s="261">
        <v>98.484848484848484</v>
      </c>
      <c r="F14" s="261">
        <v>100</v>
      </c>
      <c r="G14" s="261">
        <v>95.91836734693878</v>
      </c>
      <c r="H14" s="261">
        <v>100</v>
      </c>
      <c r="I14" s="261">
        <v>100</v>
      </c>
      <c r="J14" s="261">
        <v>100</v>
      </c>
      <c r="K14" s="261">
        <v>98.86363636363636</v>
      </c>
      <c r="L14" s="261">
        <v>100</v>
      </c>
      <c r="M14" s="262">
        <v>97.297297297297291</v>
      </c>
      <c r="N14" s="260">
        <v>68.75</v>
      </c>
      <c r="O14" s="261">
        <v>67.10526315789474</v>
      </c>
      <c r="P14" s="261">
        <v>64.86486486486487</v>
      </c>
      <c r="Q14" s="261">
        <v>61.428571428571431</v>
      </c>
      <c r="R14" s="261">
        <v>60.563380281690144</v>
      </c>
      <c r="S14" s="261">
        <v>70.270270270270274</v>
      </c>
      <c r="T14" s="261">
        <v>77.333333333333329</v>
      </c>
      <c r="U14" s="262">
        <v>74.324324324324323</v>
      </c>
      <c r="V14" s="343">
        <v>68.515625</v>
      </c>
      <c r="X14" s="227">
        <v>5</v>
      </c>
      <c r="Y14" s="227">
        <v>28</v>
      </c>
      <c r="Z14" s="237">
        <v>28</v>
      </c>
    </row>
    <row r="15" spans="1:26" x14ac:dyDescent="0.2">
      <c r="A15" s="226" t="s">
        <v>8</v>
      </c>
      <c r="B15" s="263">
        <v>6.564418839995681E-2</v>
      </c>
      <c r="C15" s="264">
        <v>5.9249389821931425E-2</v>
      </c>
      <c r="D15" s="264">
        <v>4.4942797288132642E-2</v>
      </c>
      <c r="E15" s="264">
        <v>3.3118352959297472E-2</v>
      </c>
      <c r="F15" s="264">
        <v>3.4262408674103489E-2</v>
      </c>
      <c r="G15" s="264">
        <v>3.8214967324646625E-2</v>
      </c>
      <c r="H15" s="264">
        <v>2.9740119630091693E-2</v>
      </c>
      <c r="I15" s="264">
        <v>3.2742890718376653E-2</v>
      </c>
      <c r="J15" s="264">
        <v>3.2445110838027313E-2</v>
      </c>
      <c r="K15" s="264">
        <v>3.5036540145124265E-2</v>
      </c>
      <c r="L15" s="264">
        <v>3.2904843893434461E-2</v>
      </c>
      <c r="M15" s="265">
        <v>3.5221282468598528E-2</v>
      </c>
      <c r="N15" s="263">
        <v>9.8123654457099238E-2</v>
      </c>
      <c r="O15" s="264">
        <v>9.7835303495907563E-2</v>
      </c>
      <c r="P15" s="264">
        <v>0.10452139885942557</v>
      </c>
      <c r="Q15" s="264">
        <v>0.10322061647294747</v>
      </c>
      <c r="R15" s="264">
        <v>0.10163892077791892</v>
      </c>
      <c r="S15" s="264">
        <v>9.0125311123853302E-2</v>
      </c>
      <c r="T15" s="264">
        <v>7.1056340482576377E-2</v>
      </c>
      <c r="U15" s="265">
        <v>9.1746380569011368E-2</v>
      </c>
      <c r="V15" s="344">
        <v>0.10060626262083577</v>
      </c>
      <c r="X15" s="227">
        <v>6</v>
      </c>
      <c r="Y15" s="227">
        <v>27.5</v>
      </c>
      <c r="Z15" s="237">
        <v>27.5</v>
      </c>
    </row>
    <row r="16" spans="1:26" x14ac:dyDescent="0.2">
      <c r="A16" s="295" t="s">
        <v>1</v>
      </c>
      <c r="B16" s="266">
        <f>B13/B12*100-100</f>
        <v>-1.8140589569160994</v>
      </c>
      <c r="C16" s="267">
        <f t="shared" ref="C16:E16" si="0">C13/C12*100-100</f>
        <v>13.979591836734699</v>
      </c>
      <c r="D16" s="267">
        <f t="shared" si="0"/>
        <v>12.102425876010784</v>
      </c>
      <c r="E16" s="267">
        <f t="shared" si="0"/>
        <v>16.417748917748924</v>
      </c>
      <c r="F16" s="267">
        <f>F13/F12*100-100</f>
        <v>17.543859649122794</v>
      </c>
      <c r="G16" s="267">
        <f t="shared" ref="G16:M16" si="1">G13/G12*100-100</f>
        <v>23.323615160349846</v>
      </c>
      <c r="H16" s="267">
        <f t="shared" ref="H16:J16" si="2">H13/H12*100-100</f>
        <v>25.728021978021971</v>
      </c>
      <c r="I16" s="267">
        <f t="shared" si="2"/>
        <v>26.79331306990882</v>
      </c>
      <c r="J16" s="267">
        <f t="shared" si="2"/>
        <v>28.142857142857139</v>
      </c>
      <c r="K16" s="267">
        <f t="shared" si="1"/>
        <v>33.327922077922068</v>
      </c>
      <c r="L16" s="267">
        <f t="shared" si="1"/>
        <v>35.924369747899135</v>
      </c>
      <c r="M16" s="268">
        <f t="shared" si="1"/>
        <v>40.308880308880305</v>
      </c>
      <c r="N16" s="266">
        <f>N13/N12*100-100</f>
        <v>24.321428571428584</v>
      </c>
      <c r="O16" s="267">
        <f t="shared" ref="O16:Q16" si="3">O13/O12*100-100</f>
        <v>17.020676691729307</v>
      </c>
      <c r="P16" s="267">
        <f t="shared" si="3"/>
        <v>18.803088803088812</v>
      </c>
      <c r="Q16" s="267">
        <f t="shared" si="3"/>
        <v>20.112244897959172</v>
      </c>
      <c r="R16" s="267">
        <f t="shared" ref="R16:V16" si="4">R13/R12*100-100</f>
        <v>15.503018108651915</v>
      </c>
      <c r="S16" s="267">
        <f t="shared" ref="S16" si="5">S13/S12*100-100</f>
        <v>25.299227799227793</v>
      </c>
      <c r="T16" s="267">
        <f t="shared" ref="T16:U16" si="6">T13/T12*100-100</f>
        <v>26.457142857142841</v>
      </c>
      <c r="U16" s="268">
        <f t="shared" si="6"/>
        <v>25.627413127413121</v>
      </c>
      <c r="V16" s="345">
        <f t="shared" si="4"/>
        <v>22.109375000000014</v>
      </c>
      <c r="X16" s="227">
        <v>7</v>
      </c>
      <c r="Y16" s="227">
        <v>27.5</v>
      </c>
      <c r="Z16" s="237">
        <v>27.5</v>
      </c>
    </row>
    <row r="17" spans="1:26" ht="13.5" thickBot="1" x14ac:dyDescent="0.25">
      <c r="A17" s="349" t="s">
        <v>27</v>
      </c>
      <c r="B17" s="270">
        <f>B13-B6</f>
        <v>97.610802897210675</v>
      </c>
      <c r="C17" s="271">
        <f t="shared" ref="C17:G17" si="7">C13-C6</f>
        <v>119.72191400832179</v>
      </c>
      <c r="D17" s="271">
        <f t="shared" si="7"/>
        <v>117.09388166330831</v>
      </c>
      <c r="E17" s="271">
        <f t="shared" si="7"/>
        <v>123.1353339217417</v>
      </c>
      <c r="F17" s="271">
        <f t="shared" si="7"/>
        <v>124.71188894566512</v>
      </c>
      <c r="G17" s="271">
        <f t="shared" si="7"/>
        <v>132.803546661383</v>
      </c>
      <c r="H17" s="271">
        <f t="shared" ref="H17:J17" si="8">H13-H6</f>
        <v>136.16971620612398</v>
      </c>
      <c r="I17" s="271">
        <f t="shared" si="8"/>
        <v>137.66112373476554</v>
      </c>
      <c r="J17" s="271">
        <f t="shared" si="8"/>
        <v>139.55048543689321</v>
      </c>
      <c r="K17" s="271">
        <f t="shared" ref="K17:V17" si="9">K13-H6</f>
        <v>146.80957634598411</v>
      </c>
      <c r="L17" s="271">
        <f t="shared" si="9"/>
        <v>150.44460308395202</v>
      </c>
      <c r="M17" s="272">
        <f t="shared" si="9"/>
        <v>156.58291786932563</v>
      </c>
      <c r="N17" s="270">
        <f t="shared" si="9"/>
        <v>134.20048543689322</v>
      </c>
      <c r="O17" s="271">
        <f t="shared" si="9"/>
        <v>123.97943280531425</v>
      </c>
      <c r="P17" s="271">
        <f t="shared" si="9"/>
        <v>126.47480976121753</v>
      </c>
      <c r="Q17" s="271">
        <f t="shared" si="9"/>
        <v>128.30762829403605</v>
      </c>
      <c r="R17" s="271">
        <f t="shared" si="9"/>
        <v>121.85471078900588</v>
      </c>
      <c r="S17" s="271">
        <f t="shared" si="9"/>
        <v>135.56940435581211</v>
      </c>
      <c r="T17" s="271">
        <f t="shared" si="9"/>
        <v>137.1904854368932</v>
      </c>
      <c r="U17" s="272">
        <f t="shared" si="9"/>
        <v>136.02886381527159</v>
      </c>
      <c r="V17" s="346">
        <f t="shared" si="9"/>
        <v>131.10361043689321</v>
      </c>
      <c r="X17" s="227">
        <v>8</v>
      </c>
      <c r="Y17" s="227">
        <v>27</v>
      </c>
      <c r="Z17" s="237">
        <v>27</v>
      </c>
    </row>
    <row r="18" spans="1:26" x14ac:dyDescent="0.2">
      <c r="A18" s="350" t="s">
        <v>51</v>
      </c>
      <c r="B18" s="274">
        <v>620</v>
      </c>
      <c r="C18" s="275">
        <v>525</v>
      </c>
      <c r="D18" s="275">
        <v>525</v>
      </c>
      <c r="E18" s="275">
        <v>634</v>
      </c>
      <c r="F18" s="275">
        <v>634</v>
      </c>
      <c r="G18" s="275">
        <v>543</v>
      </c>
      <c r="H18" s="275">
        <v>543</v>
      </c>
      <c r="I18" s="275">
        <v>529</v>
      </c>
      <c r="J18" s="275">
        <v>529</v>
      </c>
      <c r="K18" s="275">
        <v>914</v>
      </c>
      <c r="L18" s="275">
        <v>634</v>
      </c>
      <c r="M18" s="276">
        <v>374</v>
      </c>
      <c r="N18" s="274">
        <v>661</v>
      </c>
      <c r="O18" s="275">
        <v>702</v>
      </c>
      <c r="P18" s="275">
        <v>705</v>
      </c>
      <c r="Q18" s="275">
        <v>699</v>
      </c>
      <c r="R18" s="275">
        <v>705</v>
      </c>
      <c r="S18" s="275">
        <v>702</v>
      </c>
      <c r="T18" s="275">
        <v>696</v>
      </c>
      <c r="U18" s="276">
        <v>702</v>
      </c>
      <c r="V18" s="347">
        <f>SUM(B18:U18)</f>
        <v>12576</v>
      </c>
      <c r="W18" s="227" t="s">
        <v>56</v>
      </c>
      <c r="X18" s="278">
        <f>B4-V18</f>
        <v>307</v>
      </c>
      <c r="Y18" s="279">
        <f>X18/B4</f>
        <v>2.3829853295039977E-2</v>
      </c>
      <c r="Z18" s="353" t="s">
        <v>65</v>
      </c>
    </row>
    <row r="19" spans="1:26" x14ac:dyDescent="0.2">
      <c r="A19" s="309" t="s">
        <v>28</v>
      </c>
      <c r="B19" s="242">
        <v>30</v>
      </c>
      <c r="C19" s="240">
        <v>29</v>
      </c>
      <c r="D19" s="240">
        <v>29</v>
      </c>
      <c r="E19" s="240">
        <v>28.5</v>
      </c>
      <c r="F19" s="240">
        <v>28.5</v>
      </c>
      <c r="G19" s="240">
        <v>28</v>
      </c>
      <c r="H19" s="240">
        <v>28</v>
      </c>
      <c r="I19" s="240">
        <v>28</v>
      </c>
      <c r="J19" s="240">
        <v>28</v>
      </c>
      <c r="K19" s="240">
        <v>27.5</v>
      </c>
      <c r="L19" s="240">
        <v>27.5</v>
      </c>
      <c r="M19" s="243">
        <v>27</v>
      </c>
      <c r="N19" s="242">
        <v>30</v>
      </c>
      <c r="O19" s="240">
        <v>29</v>
      </c>
      <c r="P19" s="240">
        <v>28.5</v>
      </c>
      <c r="Q19" s="240">
        <v>28</v>
      </c>
      <c r="R19" s="240">
        <v>28</v>
      </c>
      <c r="S19" s="240">
        <v>27.5</v>
      </c>
      <c r="T19" s="240">
        <v>27.5</v>
      </c>
      <c r="U19" s="243">
        <v>27</v>
      </c>
      <c r="V19" s="339"/>
      <c r="W19" s="227" t="s">
        <v>57</v>
      </c>
      <c r="X19" s="227">
        <v>22.06</v>
      </c>
      <c r="Y19" s="227"/>
    </row>
    <row r="20" spans="1:26" ht="13.5" thickBot="1" x14ac:dyDescent="0.25">
      <c r="A20" s="312" t="s">
        <v>26</v>
      </c>
      <c r="B20" s="244">
        <f>B19-B7</f>
        <v>7.9400000000000013</v>
      </c>
      <c r="C20" s="241">
        <f t="shared" ref="C20:J20" si="10">C19-C7</f>
        <v>6.9400000000000013</v>
      </c>
      <c r="D20" s="241">
        <f t="shared" si="10"/>
        <v>6.9400000000000013</v>
      </c>
      <c r="E20" s="241">
        <f t="shared" si="10"/>
        <v>6.4400000000000013</v>
      </c>
      <c r="F20" s="241">
        <f t="shared" si="10"/>
        <v>6.4400000000000013</v>
      </c>
      <c r="G20" s="241">
        <f t="shared" si="10"/>
        <v>5.9400000000000013</v>
      </c>
      <c r="H20" s="241">
        <f t="shared" si="10"/>
        <v>5.9400000000000013</v>
      </c>
      <c r="I20" s="241">
        <f t="shared" si="10"/>
        <v>5.9400000000000013</v>
      </c>
      <c r="J20" s="241">
        <f t="shared" si="10"/>
        <v>5.9400000000000013</v>
      </c>
      <c r="K20" s="241">
        <f t="shared" ref="K20:U20" si="11">K19-H7</f>
        <v>5.4400000000000013</v>
      </c>
      <c r="L20" s="241">
        <f t="shared" si="11"/>
        <v>5.4400000000000013</v>
      </c>
      <c r="M20" s="245">
        <f t="shared" si="11"/>
        <v>4.9400000000000013</v>
      </c>
      <c r="N20" s="244">
        <f t="shared" si="11"/>
        <v>7.9400000000000013</v>
      </c>
      <c r="O20" s="241">
        <f t="shared" si="11"/>
        <v>6.9400000000000013</v>
      </c>
      <c r="P20" s="241">
        <f t="shared" si="11"/>
        <v>6.4400000000000013</v>
      </c>
      <c r="Q20" s="241">
        <f t="shared" si="11"/>
        <v>5.9400000000000013</v>
      </c>
      <c r="R20" s="241">
        <f t="shared" si="11"/>
        <v>5.9400000000000013</v>
      </c>
      <c r="S20" s="241">
        <f t="shared" si="11"/>
        <v>5.4400000000000013</v>
      </c>
      <c r="T20" s="241">
        <f t="shared" si="11"/>
        <v>5.4400000000000013</v>
      </c>
      <c r="U20" s="245">
        <f t="shared" si="11"/>
        <v>4.9400000000000013</v>
      </c>
      <c r="V20" s="348"/>
      <c r="W20" s="227" t="s">
        <v>26</v>
      </c>
      <c r="X20" s="227" t="s">
        <v>25</v>
      </c>
      <c r="Y20" s="227"/>
    </row>
    <row r="21" spans="1:26" x14ac:dyDescent="0.2">
      <c r="E21" s="237">
        <v>28.5</v>
      </c>
      <c r="F21" s="237">
        <v>28.5</v>
      </c>
      <c r="G21" s="237">
        <v>28</v>
      </c>
      <c r="H21" s="354">
        <v>28</v>
      </c>
      <c r="I21" s="354">
        <v>28</v>
      </c>
      <c r="J21" s="354">
        <v>28</v>
      </c>
      <c r="K21" s="237">
        <v>27.5</v>
      </c>
      <c r="L21" s="354">
        <v>27.5</v>
      </c>
      <c r="M21" s="237">
        <v>27</v>
      </c>
      <c r="O21" s="227"/>
      <c r="P21" s="227"/>
    </row>
    <row r="22" spans="1:26" ht="13.5" thickBot="1" x14ac:dyDescent="0.25"/>
    <row r="23" spans="1:26" s="355" customFormat="1" ht="13.5" thickBot="1" x14ac:dyDescent="0.25">
      <c r="A23" s="285" t="s">
        <v>67</v>
      </c>
      <c r="B23" s="433" t="s">
        <v>53</v>
      </c>
      <c r="C23" s="434"/>
      <c r="D23" s="434"/>
      <c r="E23" s="434"/>
      <c r="F23" s="434"/>
      <c r="G23" s="434"/>
      <c r="H23" s="434"/>
      <c r="I23" s="434"/>
      <c r="J23" s="434"/>
      <c r="K23" s="434"/>
      <c r="L23" s="434"/>
      <c r="M23" s="438"/>
      <c r="N23" s="433" t="s">
        <v>63</v>
      </c>
      <c r="O23" s="434"/>
      <c r="P23" s="434"/>
      <c r="Q23" s="434"/>
      <c r="R23" s="434"/>
      <c r="S23" s="434"/>
      <c r="T23" s="434"/>
      <c r="U23" s="438"/>
      <c r="V23" s="338" t="s">
        <v>55</v>
      </c>
    </row>
    <row r="24" spans="1:26" s="355" customFormat="1" x14ac:dyDescent="0.2">
      <c r="A24" s="226" t="s">
        <v>54</v>
      </c>
      <c r="B24" s="247">
        <v>1</v>
      </c>
      <c r="C24" s="248">
        <v>2</v>
      </c>
      <c r="D24" s="248">
        <v>3</v>
      </c>
      <c r="E24" s="248">
        <v>4</v>
      </c>
      <c r="F24" s="248">
        <v>5</v>
      </c>
      <c r="G24" s="248">
        <v>6</v>
      </c>
      <c r="H24" s="248">
        <v>7</v>
      </c>
      <c r="I24" s="248">
        <v>8</v>
      </c>
      <c r="J24" s="248">
        <v>9</v>
      </c>
      <c r="K24" s="248">
        <v>10</v>
      </c>
      <c r="L24" s="248">
        <v>11</v>
      </c>
      <c r="M24" s="249">
        <v>12</v>
      </c>
      <c r="N24" s="247">
        <v>1</v>
      </c>
      <c r="O24" s="248">
        <v>2</v>
      </c>
      <c r="P24" s="248">
        <v>3</v>
      </c>
      <c r="Q24" s="248">
        <v>4</v>
      </c>
      <c r="R24" s="248">
        <v>5</v>
      </c>
      <c r="S24" s="248">
        <v>6</v>
      </c>
      <c r="T24" s="248">
        <v>7</v>
      </c>
      <c r="U24" s="249">
        <v>8</v>
      </c>
      <c r="V24" s="339"/>
    </row>
    <row r="25" spans="1:26" s="355" customFormat="1" x14ac:dyDescent="0.2">
      <c r="A25" s="226" t="s">
        <v>2</v>
      </c>
      <c r="B25" s="250">
        <v>1</v>
      </c>
      <c r="C25" s="333">
        <v>2</v>
      </c>
      <c r="D25" s="333">
        <v>2</v>
      </c>
      <c r="E25" s="251">
        <v>3</v>
      </c>
      <c r="F25" s="251">
        <v>3</v>
      </c>
      <c r="G25" s="315">
        <v>4</v>
      </c>
      <c r="H25" s="315">
        <v>4</v>
      </c>
      <c r="I25" s="252">
        <v>5</v>
      </c>
      <c r="J25" s="252">
        <v>5</v>
      </c>
      <c r="K25" s="315">
        <v>6</v>
      </c>
      <c r="L25" s="252">
        <v>7</v>
      </c>
      <c r="M25" s="351">
        <v>8</v>
      </c>
      <c r="N25" s="250">
        <v>1</v>
      </c>
      <c r="O25" s="333">
        <v>2</v>
      </c>
      <c r="P25" s="251">
        <v>3</v>
      </c>
      <c r="Q25" s="358">
        <v>4</v>
      </c>
      <c r="R25" s="315">
        <v>5</v>
      </c>
      <c r="S25" s="359">
        <v>6</v>
      </c>
      <c r="T25" s="252">
        <v>7</v>
      </c>
      <c r="U25" s="351">
        <v>8</v>
      </c>
      <c r="V25" s="340" t="s">
        <v>0</v>
      </c>
    </row>
    <row r="26" spans="1:26" s="355" customFormat="1" x14ac:dyDescent="0.2">
      <c r="A26" s="292" t="s">
        <v>3</v>
      </c>
      <c r="B26" s="253">
        <v>270</v>
      </c>
      <c r="C26" s="254">
        <v>270</v>
      </c>
      <c r="D26" s="254">
        <v>270</v>
      </c>
      <c r="E26" s="254">
        <v>270</v>
      </c>
      <c r="F26" s="254">
        <v>270</v>
      </c>
      <c r="G26" s="254">
        <v>270</v>
      </c>
      <c r="H26" s="254">
        <v>270</v>
      </c>
      <c r="I26" s="254">
        <v>270</v>
      </c>
      <c r="J26" s="254">
        <v>270</v>
      </c>
      <c r="K26" s="254">
        <v>270</v>
      </c>
      <c r="L26" s="254">
        <v>270</v>
      </c>
      <c r="M26" s="255">
        <v>270</v>
      </c>
      <c r="N26" s="253">
        <v>270</v>
      </c>
      <c r="O26" s="254">
        <v>270</v>
      </c>
      <c r="P26" s="254">
        <v>270</v>
      </c>
      <c r="Q26" s="254">
        <v>270</v>
      </c>
      <c r="R26" s="254">
        <v>270</v>
      </c>
      <c r="S26" s="254">
        <v>270</v>
      </c>
      <c r="T26" s="254">
        <v>270</v>
      </c>
      <c r="U26" s="255">
        <v>270</v>
      </c>
      <c r="V26" s="341">
        <v>270</v>
      </c>
    </row>
    <row r="27" spans="1:26" s="355" customFormat="1" x14ac:dyDescent="0.2">
      <c r="A27" s="295" t="s">
        <v>6</v>
      </c>
      <c r="B27" s="256">
        <v>290.46511627906978</v>
      </c>
      <c r="C27" s="257">
        <v>295.73770491803276</v>
      </c>
      <c r="D27" s="257">
        <v>287.14285714285717</v>
      </c>
      <c r="E27" s="257">
        <v>293.52941176470586</v>
      </c>
      <c r="F27" s="257">
        <v>279.7560975609756</v>
      </c>
      <c r="G27" s="257">
        <v>301.1904761904762</v>
      </c>
      <c r="H27" s="257">
        <v>302.5</v>
      </c>
      <c r="I27" s="257">
        <v>301.33333333333331</v>
      </c>
      <c r="J27" s="257">
        <v>305.95238095238096</v>
      </c>
      <c r="K27" s="257">
        <v>299.07894736842104</v>
      </c>
      <c r="L27" s="257">
        <v>310.22222222222223</v>
      </c>
      <c r="M27" s="258">
        <v>307.58620689655174</v>
      </c>
      <c r="N27" s="256">
        <v>284.79166666666669</v>
      </c>
      <c r="O27" s="257">
        <v>307.25490196078431</v>
      </c>
      <c r="P27" s="257">
        <v>304.53125</v>
      </c>
      <c r="Q27" s="257">
        <v>306.3235294117647</v>
      </c>
      <c r="R27" s="257">
        <v>305.2238805970149</v>
      </c>
      <c r="S27" s="257">
        <v>307.70833333333331</v>
      </c>
      <c r="T27" s="257">
        <v>315.86956521739131</v>
      </c>
      <c r="U27" s="258">
        <v>314.72222222222223</v>
      </c>
      <c r="V27" s="342">
        <v>301.06167846309404</v>
      </c>
    </row>
    <row r="28" spans="1:26" s="355" customFormat="1" x14ac:dyDescent="0.2">
      <c r="A28" s="226" t="s">
        <v>7</v>
      </c>
      <c r="B28" s="260">
        <v>74.418604651162795</v>
      </c>
      <c r="C28" s="261">
        <v>85.245901639344268</v>
      </c>
      <c r="D28" s="261">
        <v>95.238095238095241</v>
      </c>
      <c r="E28" s="261">
        <v>96.078431372549019</v>
      </c>
      <c r="F28" s="261">
        <v>90.243902439024396</v>
      </c>
      <c r="G28" s="261">
        <v>95.238095238095241</v>
      </c>
      <c r="H28" s="261">
        <v>88.63636363636364</v>
      </c>
      <c r="I28" s="261">
        <v>86.666666666666671</v>
      </c>
      <c r="J28" s="261">
        <v>90.476190476190482</v>
      </c>
      <c r="K28" s="261">
        <v>92.10526315789474</v>
      </c>
      <c r="L28" s="261">
        <v>91.111111111111114</v>
      </c>
      <c r="M28" s="262">
        <v>86.206896551724142</v>
      </c>
      <c r="N28" s="260">
        <v>72.916666666666671</v>
      </c>
      <c r="O28" s="261">
        <v>86.274509803921575</v>
      </c>
      <c r="P28" s="261">
        <v>92.1875</v>
      </c>
      <c r="Q28" s="261">
        <v>91.17647058823529</v>
      </c>
      <c r="R28" s="261">
        <v>94.02985074626865</v>
      </c>
      <c r="S28" s="261">
        <v>91.666666666666671</v>
      </c>
      <c r="T28" s="261">
        <v>100</v>
      </c>
      <c r="U28" s="262">
        <v>83.333333333333329</v>
      </c>
      <c r="V28" s="343">
        <v>86.552072800808901</v>
      </c>
      <c r="X28" s="227"/>
      <c r="Y28" s="227"/>
    </row>
    <row r="29" spans="1:26" s="355" customFormat="1" x14ac:dyDescent="0.2">
      <c r="A29" s="226" t="s">
        <v>8</v>
      </c>
      <c r="B29" s="263">
        <v>7.6065062459655247E-2</v>
      </c>
      <c r="C29" s="264">
        <v>7.0200235873188563E-2</v>
      </c>
      <c r="D29" s="264">
        <v>5.1141439287260892E-2</v>
      </c>
      <c r="E29" s="264">
        <v>5.4318106480309943E-2</v>
      </c>
      <c r="F29" s="264">
        <v>5.1460695948993045E-2</v>
      </c>
      <c r="G29" s="264">
        <v>5.184348595120826E-2</v>
      </c>
      <c r="H29" s="264">
        <v>6.7647543569193794E-2</v>
      </c>
      <c r="I29" s="264">
        <v>6.472893291295484E-2</v>
      </c>
      <c r="J29" s="264">
        <v>6.3817974579209222E-2</v>
      </c>
      <c r="K29" s="264">
        <v>5.5361723013063649E-2</v>
      </c>
      <c r="L29" s="264">
        <v>6.1721086614722497E-2</v>
      </c>
      <c r="M29" s="265">
        <v>7.0743374727728375E-2</v>
      </c>
      <c r="N29" s="263">
        <v>9.1505463822814645E-2</v>
      </c>
      <c r="O29" s="264">
        <v>6.5435735742737006E-2</v>
      </c>
      <c r="P29" s="264">
        <v>5.6259333711157475E-2</v>
      </c>
      <c r="Q29" s="264">
        <v>5.3379274237014815E-2</v>
      </c>
      <c r="R29" s="264">
        <v>5.199035250856527E-2</v>
      </c>
      <c r="S29" s="264">
        <v>6.2314174418224691E-2</v>
      </c>
      <c r="T29" s="264">
        <v>4.0465422150280567E-2</v>
      </c>
      <c r="U29" s="265">
        <v>6.4200582855845373E-2</v>
      </c>
      <c r="V29" s="344">
        <v>6.8252559812222835E-2</v>
      </c>
      <c r="X29" s="227"/>
      <c r="Y29" s="227"/>
    </row>
    <row r="30" spans="1:26" s="355" customFormat="1" x14ac:dyDescent="0.2">
      <c r="A30" s="295" t="s">
        <v>1</v>
      </c>
      <c r="B30" s="266">
        <f>B27/B26*100-100</f>
        <v>7.5796726959517713</v>
      </c>
      <c r="C30" s="267">
        <f t="shared" ref="C30:E30" si="12">C27/C26*100-100</f>
        <v>9.5324833029750948</v>
      </c>
      <c r="D30" s="267">
        <f t="shared" si="12"/>
        <v>6.3492063492063551</v>
      </c>
      <c r="E30" s="267">
        <f t="shared" si="12"/>
        <v>8.7145969498910461</v>
      </c>
      <c r="F30" s="267">
        <f>F27/F26*100-100</f>
        <v>3.6133694670279937</v>
      </c>
      <c r="G30" s="267">
        <f t="shared" ref="G30:M30" si="13">G27/G26*100-100</f>
        <v>11.5520282186949</v>
      </c>
      <c r="H30" s="267">
        <f t="shared" si="13"/>
        <v>12.037037037037052</v>
      </c>
      <c r="I30" s="267">
        <f t="shared" si="13"/>
        <v>11.604938271604937</v>
      </c>
      <c r="J30" s="267">
        <f t="shared" si="13"/>
        <v>13.315696649029988</v>
      </c>
      <c r="K30" s="267">
        <f t="shared" si="13"/>
        <v>10.769980506822606</v>
      </c>
      <c r="L30" s="267">
        <f t="shared" si="13"/>
        <v>14.897119341563794</v>
      </c>
      <c r="M30" s="268">
        <f t="shared" si="13"/>
        <v>13.920817369093228</v>
      </c>
      <c r="N30" s="266">
        <f>N27/N26*100-100</f>
        <v>5.4783950617284063</v>
      </c>
      <c r="O30" s="267">
        <f t="shared" ref="O30:V30" si="14">O27/O26*100-100</f>
        <v>13.798111837327525</v>
      </c>
      <c r="P30" s="267">
        <f t="shared" si="14"/>
        <v>12.789351851851862</v>
      </c>
      <c r="Q30" s="267">
        <f t="shared" si="14"/>
        <v>13.453159041394329</v>
      </c>
      <c r="R30" s="267">
        <f t="shared" si="14"/>
        <v>13.045881702598109</v>
      </c>
      <c r="S30" s="267">
        <f t="shared" si="14"/>
        <v>13.966049382716037</v>
      </c>
      <c r="T30" s="267">
        <f t="shared" si="14"/>
        <v>16.988727858293089</v>
      </c>
      <c r="U30" s="268">
        <f t="shared" si="14"/>
        <v>16.563786008230451</v>
      </c>
      <c r="V30" s="345">
        <f t="shared" si="14"/>
        <v>11.5043253567015</v>
      </c>
      <c r="X30" s="227"/>
      <c r="Y30" s="227"/>
    </row>
    <row r="31" spans="1:26" s="355" customFormat="1" ht="13.5" thickBot="1" x14ac:dyDescent="0.25">
      <c r="A31" s="349" t="s">
        <v>27</v>
      </c>
      <c r="B31" s="270">
        <f>B27-B13</f>
        <v>153.00479881875231</v>
      </c>
      <c r="C31" s="271">
        <f t="shared" ref="C31:V31" si="15">C27-C13</f>
        <v>136.16627634660418</v>
      </c>
      <c r="D31" s="271">
        <f t="shared" si="15"/>
        <v>130.19946091644206</v>
      </c>
      <c r="E31" s="271">
        <f t="shared" si="15"/>
        <v>130.54456327985736</v>
      </c>
      <c r="F31" s="271">
        <f t="shared" si="15"/>
        <v>115.19469405220369</v>
      </c>
      <c r="G31" s="271">
        <f t="shared" si="15"/>
        <v>128.53741496598641</v>
      </c>
      <c r="H31" s="271">
        <f t="shared" si="15"/>
        <v>126.48076923076923</v>
      </c>
      <c r="I31" s="271">
        <f t="shared" si="15"/>
        <v>123.82269503546098</v>
      </c>
      <c r="J31" s="271">
        <f t="shared" si="15"/>
        <v>126.55238095238096</v>
      </c>
      <c r="K31" s="271">
        <f t="shared" si="15"/>
        <v>112.41985645933013</v>
      </c>
      <c r="L31" s="271">
        <f t="shared" si="15"/>
        <v>119.92810457516342</v>
      </c>
      <c r="M31" s="272">
        <f t="shared" si="15"/>
        <v>111.15377446411932</v>
      </c>
      <c r="N31" s="270">
        <f t="shared" si="15"/>
        <v>110.74166666666667</v>
      </c>
      <c r="O31" s="271">
        <f t="shared" si="15"/>
        <v>143.42595459236327</v>
      </c>
      <c r="P31" s="271">
        <f t="shared" si="15"/>
        <v>138.20692567567568</v>
      </c>
      <c r="Q31" s="271">
        <f t="shared" si="15"/>
        <v>138.16638655462185</v>
      </c>
      <c r="R31" s="271">
        <f t="shared" si="15"/>
        <v>143.51965524490222</v>
      </c>
      <c r="S31" s="271">
        <f t="shared" si="15"/>
        <v>132.28941441441441</v>
      </c>
      <c r="T31" s="271">
        <f t="shared" si="15"/>
        <v>138.82956521739132</v>
      </c>
      <c r="U31" s="272">
        <f t="shared" si="15"/>
        <v>138.84384384384384</v>
      </c>
      <c r="V31" s="346">
        <f t="shared" si="15"/>
        <v>130.10855346309404</v>
      </c>
      <c r="X31" s="227"/>
      <c r="Y31" s="227"/>
    </row>
    <row r="32" spans="1:26" s="355" customFormat="1" x14ac:dyDescent="0.2">
      <c r="A32" s="350" t="s">
        <v>51</v>
      </c>
      <c r="B32" s="274">
        <v>612</v>
      </c>
      <c r="C32" s="275">
        <v>522</v>
      </c>
      <c r="D32" s="275">
        <v>525</v>
      </c>
      <c r="E32" s="275">
        <v>634</v>
      </c>
      <c r="F32" s="275">
        <v>634</v>
      </c>
      <c r="G32" s="275">
        <v>543</v>
      </c>
      <c r="H32" s="275">
        <v>543</v>
      </c>
      <c r="I32" s="275">
        <v>529</v>
      </c>
      <c r="J32" s="275">
        <v>527</v>
      </c>
      <c r="K32" s="275">
        <v>914</v>
      </c>
      <c r="L32" s="275">
        <v>634</v>
      </c>
      <c r="M32" s="276">
        <v>374</v>
      </c>
      <c r="N32" s="274">
        <v>595</v>
      </c>
      <c r="O32" s="275">
        <v>643</v>
      </c>
      <c r="P32" s="275">
        <v>826</v>
      </c>
      <c r="Q32" s="275">
        <v>880</v>
      </c>
      <c r="R32" s="275">
        <v>880</v>
      </c>
      <c r="S32" s="275">
        <v>634</v>
      </c>
      <c r="T32" s="275">
        <v>614</v>
      </c>
      <c r="U32" s="276">
        <v>465</v>
      </c>
      <c r="V32" s="347">
        <f>SUM(B32:U32)</f>
        <v>12528</v>
      </c>
      <c r="W32" s="227" t="s">
        <v>56</v>
      </c>
      <c r="X32" s="278">
        <f>V18-V32</f>
        <v>48</v>
      </c>
      <c r="Y32" s="279">
        <f>X32/V18</f>
        <v>3.8167938931297708E-3</v>
      </c>
    </row>
    <row r="33" spans="1:26" s="355" customFormat="1" x14ac:dyDescent="0.2">
      <c r="A33" s="309" t="s">
        <v>28</v>
      </c>
      <c r="B33" s="242">
        <v>33.5</v>
      </c>
      <c r="C33" s="240">
        <v>32.5</v>
      </c>
      <c r="D33" s="240">
        <v>33</v>
      </c>
      <c r="E33" s="240">
        <v>32.5</v>
      </c>
      <c r="F33" s="240">
        <v>33</v>
      </c>
      <c r="G33" s="240">
        <v>32</v>
      </c>
      <c r="H33" s="240">
        <v>32</v>
      </c>
      <c r="I33" s="240">
        <v>32</v>
      </c>
      <c r="J33" s="240">
        <v>32</v>
      </c>
      <c r="K33" s="240">
        <v>31.5</v>
      </c>
      <c r="L33" s="240">
        <v>31.5</v>
      </c>
      <c r="M33" s="243">
        <v>31.5</v>
      </c>
      <c r="N33" s="242">
        <v>34</v>
      </c>
      <c r="O33" s="240">
        <v>33</v>
      </c>
      <c r="P33" s="240">
        <v>32.5</v>
      </c>
      <c r="Q33" s="240">
        <v>32</v>
      </c>
      <c r="R33" s="240">
        <v>32</v>
      </c>
      <c r="S33" s="240">
        <v>31.5</v>
      </c>
      <c r="T33" s="240">
        <f t="shared" ref="T33" si="16">T19+3.5</f>
        <v>31</v>
      </c>
      <c r="U33" s="243">
        <v>31</v>
      </c>
      <c r="V33" s="339"/>
      <c r="W33" s="227" t="s">
        <v>57</v>
      </c>
      <c r="X33" s="362">
        <v>28.32</v>
      </c>
      <c r="Y33" s="363"/>
      <c r="Z33" s="364"/>
    </row>
    <row r="34" spans="1:26" s="355" customFormat="1" ht="13.5" thickBot="1" x14ac:dyDescent="0.25">
      <c r="A34" s="312" t="s">
        <v>26</v>
      </c>
      <c r="B34" s="244">
        <f>B33-B19</f>
        <v>3.5</v>
      </c>
      <c r="C34" s="241">
        <f t="shared" ref="C34:U34" si="17">C33-C19</f>
        <v>3.5</v>
      </c>
      <c r="D34" s="241">
        <f t="shared" si="17"/>
        <v>4</v>
      </c>
      <c r="E34" s="241">
        <f t="shared" si="17"/>
        <v>4</v>
      </c>
      <c r="F34" s="241">
        <f t="shared" si="17"/>
        <v>4.5</v>
      </c>
      <c r="G34" s="241">
        <f t="shared" si="17"/>
        <v>4</v>
      </c>
      <c r="H34" s="241">
        <f t="shared" si="17"/>
        <v>4</v>
      </c>
      <c r="I34" s="241">
        <f t="shared" si="17"/>
        <v>4</v>
      </c>
      <c r="J34" s="241">
        <f t="shared" si="17"/>
        <v>4</v>
      </c>
      <c r="K34" s="241">
        <f t="shared" si="17"/>
        <v>4</v>
      </c>
      <c r="L34" s="241">
        <f t="shared" si="17"/>
        <v>4</v>
      </c>
      <c r="M34" s="245">
        <f t="shared" si="17"/>
        <v>4.5</v>
      </c>
      <c r="N34" s="244">
        <f t="shared" si="17"/>
        <v>4</v>
      </c>
      <c r="O34" s="241">
        <f t="shared" si="17"/>
        <v>4</v>
      </c>
      <c r="P34" s="241">
        <f t="shared" si="17"/>
        <v>4</v>
      </c>
      <c r="Q34" s="241">
        <f t="shared" si="17"/>
        <v>4</v>
      </c>
      <c r="R34" s="241">
        <f t="shared" si="17"/>
        <v>4</v>
      </c>
      <c r="S34" s="241">
        <f t="shared" si="17"/>
        <v>4</v>
      </c>
      <c r="T34" s="241">
        <f t="shared" si="17"/>
        <v>3.5</v>
      </c>
      <c r="U34" s="245">
        <f t="shared" si="17"/>
        <v>4</v>
      </c>
      <c r="V34" s="348"/>
      <c r="W34" s="227" t="s">
        <v>26</v>
      </c>
      <c r="X34" s="227">
        <f>X33-X19</f>
        <v>6.2600000000000016</v>
      </c>
      <c r="Y34" s="227"/>
    </row>
    <row r="35" spans="1:26" x14ac:dyDescent="0.2">
      <c r="B35" s="237">
        <v>33.5</v>
      </c>
      <c r="C35" s="237">
        <v>32.5</v>
      </c>
      <c r="D35" s="237" t="s">
        <v>68</v>
      </c>
      <c r="F35" s="237" t="s">
        <v>68</v>
      </c>
      <c r="M35" s="237">
        <v>31.5</v>
      </c>
    </row>
    <row r="36" spans="1:26" ht="13.5" thickBot="1" x14ac:dyDescent="0.25"/>
    <row r="37" spans="1:26" ht="13.5" thickBot="1" x14ac:dyDescent="0.25">
      <c r="A37" s="285" t="s">
        <v>73</v>
      </c>
      <c r="B37" s="433" t="s">
        <v>53</v>
      </c>
      <c r="C37" s="434"/>
      <c r="D37" s="434"/>
      <c r="E37" s="434"/>
      <c r="F37" s="434"/>
      <c r="G37" s="434"/>
      <c r="H37" s="434"/>
      <c r="I37" s="434"/>
      <c r="J37" s="434"/>
      <c r="K37" s="434"/>
      <c r="L37" s="434"/>
      <c r="M37" s="438"/>
      <c r="N37" s="433" t="s">
        <v>63</v>
      </c>
      <c r="O37" s="434"/>
      <c r="P37" s="434"/>
      <c r="Q37" s="434"/>
      <c r="R37" s="434"/>
      <c r="S37" s="434"/>
      <c r="T37" s="434"/>
      <c r="U37" s="438"/>
      <c r="V37" s="338" t="s">
        <v>55</v>
      </c>
      <c r="W37" s="361"/>
      <c r="X37" s="361"/>
      <c r="Y37" s="361"/>
    </row>
    <row r="38" spans="1:26" x14ac:dyDescent="0.2">
      <c r="A38" s="226" t="s">
        <v>54</v>
      </c>
      <c r="B38" s="247">
        <v>1</v>
      </c>
      <c r="C38" s="248">
        <v>2</v>
      </c>
      <c r="D38" s="248">
        <v>3</v>
      </c>
      <c r="E38" s="248">
        <v>4</v>
      </c>
      <c r="F38" s="248">
        <v>5</v>
      </c>
      <c r="G38" s="248">
        <v>6</v>
      </c>
      <c r="H38" s="248">
        <v>7</v>
      </c>
      <c r="I38" s="248">
        <v>8</v>
      </c>
      <c r="J38" s="248">
        <v>9</v>
      </c>
      <c r="K38" s="248">
        <v>10</v>
      </c>
      <c r="L38" s="248">
        <v>11</v>
      </c>
      <c r="M38" s="249">
        <v>12</v>
      </c>
      <c r="N38" s="247">
        <v>1</v>
      </c>
      <c r="O38" s="248">
        <v>2</v>
      </c>
      <c r="P38" s="248">
        <v>3</v>
      </c>
      <c r="Q38" s="248">
        <v>4</v>
      </c>
      <c r="R38" s="248">
        <v>5</v>
      </c>
      <c r="S38" s="248">
        <v>6</v>
      </c>
      <c r="T38" s="248">
        <v>7</v>
      </c>
      <c r="U38" s="249">
        <v>8</v>
      </c>
      <c r="V38" s="339"/>
      <c r="W38" s="361"/>
      <c r="X38" s="361"/>
      <c r="Y38" s="361"/>
    </row>
    <row r="39" spans="1:26" x14ac:dyDescent="0.2">
      <c r="A39" s="226" t="s">
        <v>2</v>
      </c>
      <c r="B39" s="250">
        <v>1</v>
      </c>
      <c r="C39" s="333">
        <v>2</v>
      </c>
      <c r="D39" s="333">
        <v>2</v>
      </c>
      <c r="E39" s="251">
        <v>3</v>
      </c>
      <c r="F39" s="251">
        <v>3</v>
      </c>
      <c r="G39" s="315">
        <v>4</v>
      </c>
      <c r="H39" s="315">
        <v>4</v>
      </c>
      <c r="I39" s="252">
        <v>5</v>
      </c>
      <c r="J39" s="252">
        <v>5</v>
      </c>
      <c r="K39" s="315">
        <v>6</v>
      </c>
      <c r="L39" s="252">
        <v>7</v>
      </c>
      <c r="M39" s="351">
        <v>8</v>
      </c>
      <c r="N39" s="250">
        <v>1</v>
      </c>
      <c r="O39" s="333">
        <v>2</v>
      </c>
      <c r="P39" s="251">
        <v>3</v>
      </c>
      <c r="Q39" s="358">
        <v>4</v>
      </c>
      <c r="R39" s="315">
        <v>5</v>
      </c>
      <c r="S39" s="359">
        <v>6</v>
      </c>
      <c r="T39" s="252">
        <v>7</v>
      </c>
      <c r="U39" s="351">
        <v>8</v>
      </c>
      <c r="V39" s="340" t="s">
        <v>0</v>
      </c>
      <c r="W39" s="361"/>
      <c r="X39" s="361"/>
      <c r="Y39" s="361"/>
    </row>
    <row r="40" spans="1:26" x14ac:dyDescent="0.2">
      <c r="A40" s="292" t="s">
        <v>3</v>
      </c>
      <c r="B40" s="253">
        <v>400</v>
      </c>
      <c r="C40" s="254">
        <v>400</v>
      </c>
      <c r="D40" s="254">
        <v>400</v>
      </c>
      <c r="E40" s="254">
        <v>400</v>
      </c>
      <c r="F40" s="254">
        <v>400</v>
      </c>
      <c r="G40" s="254">
        <v>400</v>
      </c>
      <c r="H40" s="254">
        <v>400</v>
      </c>
      <c r="I40" s="254">
        <v>400</v>
      </c>
      <c r="J40" s="254">
        <v>400</v>
      </c>
      <c r="K40" s="254">
        <v>400</v>
      </c>
      <c r="L40" s="254">
        <v>400</v>
      </c>
      <c r="M40" s="255">
        <v>400</v>
      </c>
      <c r="N40" s="253">
        <v>400</v>
      </c>
      <c r="O40" s="254">
        <v>400</v>
      </c>
      <c r="P40" s="254">
        <v>400</v>
      </c>
      <c r="Q40" s="254">
        <v>400</v>
      </c>
      <c r="R40" s="254">
        <v>400</v>
      </c>
      <c r="S40" s="254">
        <v>400</v>
      </c>
      <c r="T40" s="254">
        <v>400</v>
      </c>
      <c r="U40" s="255">
        <v>400</v>
      </c>
      <c r="V40" s="341">
        <v>400</v>
      </c>
      <c r="W40" s="361"/>
      <c r="X40" s="361"/>
      <c r="Y40" s="361"/>
    </row>
    <row r="41" spans="1:26" x14ac:dyDescent="0.2">
      <c r="A41" s="295" t="s">
        <v>6</v>
      </c>
      <c r="B41" s="256">
        <v>432.55813953488371</v>
      </c>
      <c r="C41" s="257">
        <v>443.51351351351349</v>
      </c>
      <c r="D41" s="257">
        <v>438</v>
      </c>
      <c r="E41" s="257">
        <v>436</v>
      </c>
      <c r="F41" s="257">
        <v>436.30434782608694</v>
      </c>
      <c r="G41" s="257">
        <v>445.64102564102564</v>
      </c>
      <c r="H41" s="257">
        <v>445.12820512820514</v>
      </c>
      <c r="I41" s="257">
        <v>433.51351351351349</v>
      </c>
      <c r="J41" s="257">
        <v>436.66666666666669</v>
      </c>
      <c r="K41" s="257">
        <v>441.73913043478262</v>
      </c>
      <c r="L41" s="257">
        <v>442.55319148936172</v>
      </c>
      <c r="M41" s="258">
        <v>458.9655172413793</v>
      </c>
      <c r="N41" s="256">
        <v>403.125</v>
      </c>
      <c r="O41" s="257">
        <v>430.84745762711867</v>
      </c>
      <c r="P41" s="257">
        <v>414.22535211267603</v>
      </c>
      <c r="Q41" s="257">
        <v>429.74683544303798</v>
      </c>
      <c r="R41" s="257">
        <v>440</v>
      </c>
      <c r="S41" s="257">
        <v>455.53571428571428</v>
      </c>
      <c r="T41" s="257">
        <v>448.94736842105266</v>
      </c>
      <c r="U41" s="258">
        <v>458.37209302325579</v>
      </c>
      <c r="V41" s="342">
        <v>437.4268415741675</v>
      </c>
      <c r="W41" s="361"/>
      <c r="X41" s="361"/>
      <c r="Y41" s="361"/>
    </row>
    <row r="42" spans="1:26" x14ac:dyDescent="0.2">
      <c r="A42" s="226" t="s">
        <v>7</v>
      </c>
      <c r="B42" s="260">
        <v>69.767441860465112</v>
      </c>
      <c r="C42" s="261">
        <v>81.081081081081081</v>
      </c>
      <c r="D42" s="261">
        <v>85.714285714285708</v>
      </c>
      <c r="E42" s="261">
        <v>84.444444444444443</v>
      </c>
      <c r="F42" s="261">
        <v>78.260869565217391</v>
      </c>
      <c r="G42" s="261">
        <v>79.487179487179489</v>
      </c>
      <c r="H42" s="261">
        <v>79.487179487179489</v>
      </c>
      <c r="I42" s="261">
        <v>78.378378378378372</v>
      </c>
      <c r="J42" s="261">
        <v>89.743589743589737</v>
      </c>
      <c r="K42" s="261">
        <v>85.507246376811594</v>
      </c>
      <c r="L42" s="261">
        <v>76.59574468085107</v>
      </c>
      <c r="M42" s="262">
        <v>82.758620689655174</v>
      </c>
      <c r="N42" s="260">
        <v>62.5</v>
      </c>
      <c r="O42" s="261">
        <v>76.271186440677965</v>
      </c>
      <c r="P42" s="261">
        <v>71.83098591549296</v>
      </c>
      <c r="Q42" s="261">
        <v>81.012658227848107</v>
      </c>
      <c r="R42" s="261">
        <v>75.342465753424662</v>
      </c>
      <c r="S42" s="261">
        <v>89.285714285714292</v>
      </c>
      <c r="T42" s="261">
        <v>87.719298245614041</v>
      </c>
      <c r="U42" s="262">
        <v>83.720930232558146</v>
      </c>
      <c r="V42" s="343">
        <v>79.313824419778001</v>
      </c>
      <c r="W42" s="361"/>
      <c r="X42" s="227"/>
      <c r="Y42" s="227"/>
    </row>
    <row r="43" spans="1:26" x14ac:dyDescent="0.2">
      <c r="A43" s="226" t="s">
        <v>8</v>
      </c>
      <c r="B43" s="263">
        <v>8.9895945809343153E-2</v>
      </c>
      <c r="C43" s="264">
        <v>7.3989419908037091E-2</v>
      </c>
      <c r="D43" s="264">
        <v>7.3991122966466982E-2</v>
      </c>
      <c r="E43" s="264">
        <v>6.5123973819715145E-2</v>
      </c>
      <c r="F43" s="264">
        <v>7.2849404518100166E-2</v>
      </c>
      <c r="G43" s="264">
        <v>7.4301258722015498E-2</v>
      </c>
      <c r="H43" s="264">
        <v>7.0653217080469899E-2</v>
      </c>
      <c r="I43" s="264">
        <v>7.119253079112349E-2</v>
      </c>
      <c r="J43" s="264">
        <v>6.6682652103715587E-2</v>
      </c>
      <c r="K43" s="264">
        <v>6.7193971927495599E-2</v>
      </c>
      <c r="L43" s="264">
        <v>8.2263535063740928E-2</v>
      </c>
      <c r="M43" s="265">
        <v>6.456937700936273E-2</v>
      </c>
      <c r="N43" s="263">
        <v>0.1005284197791962</v>
      </c>
      <c r="O43" s="264">
        <v>8.0321162205382227E-2</v>
      </c>
      <c r="P43" s="264">
        <v>8.7340910143459169E-2</v>
      </c>
      <c r="Q43" s="264">
        <v>7.6505001415557924E-2</v>
      </c>
      <c r="R43" s="264">
        <v>8.2589418896518857E-2</v>
      </c>
      <c r="S43" s="264">
        <v>7.3970275065565055E-2</v>
      </c>
      <c r="T43" s="264">
        <v>7.0398568797198205E-2</v>
      </c>
      <c r="U43" s="265">
        <v>6.7189809319552748E-2</v>
      </c>
      <c r="V43" s="344">
        <v>8.213920015343075E-2</v>
      </c>
      <c r="W43" s="361"/>
      <c r="X43" s="227"/>
      <c r="Y43" s="227"/>
    </row>
    <row r="44" spans="1:26" x14ac:dyDescent="0.2">
      <c r="A44" s="295" t="s">
        <v>1</v>
      </c>
      <c r="B44" s="266">
        <f>B41/B40*100-100</f>
        <v>8.1395348837209269</v>
      </c>
      <c r="C44" s="267">
        <f t="shared" ref="C44:E44" si="18">C41/C40*100-100</f>
        <v>10.878378378378372</v>
      </c>
      <c r="D44" s="267">
        <f t="shared" si="18"/>
        <v>9.5</v>
      </c>
      <c r="E44" s="267">
        <f t="shared" si="18"/>
        <v>9.0000000000000142</v>
      </c>
      <c r="F44" s="267">
        <f>F41/F40*100-100</f>
        <v>9.0760869565217348</v>
      </c>
      <c r="G44" s="267">
        <f t="shared" ref="G44:M44" si="19">G41/G40*100-100</f>
        <v>11.410256410256409</v>
      </c>
      <c r="H44" s="267">
        <f t="shared" si="19"/>
        <v>11.282051282051285</v>
      </c>
      <c r="I44" s="267">
        <f t="shared" si="19"/>
        <v>8.3783783783783861</v>
      </c>
      <c r="J44" s="267">
        <f t="shared" si="19"/>
        <v>9.1666666666666856</v>
      </c>
      <c r="K44" s="267">
        <f t="shared" si="19"/>
        <v>10.434782608695656</v>
      </c>
      <c r="L44" s="267">
        <f t="shared" si="19"/>
        <v>10.638297872340431</v>
      </c>
      <c r="M44" s="268">
        <f t="shared" si="19"/>
        <v>14.741379310344826</v>
      </c>
      <c r="N44" s="266">
        <f>N41/N40*100-100</f>
        <v>0.78125</v>
      </c>
      <c r="O44" s="267">
        <f t="shared" ref="O44:V44" si="20">O41/O40*100-100</f>
        <v>7.711864406779668</v>
      </c>
      <c r="P44" s="267">
        <f t="shared" si="20"/>
        <v>3.5563380281690087</v>
      </c>
      <c r="Q44" s="267">
        <f t="shared" si="20"/>
        <v>7.4367088607594951</v>
      </c>
      <c r="R44" s="267">
        <f t="shared" si="20"/>
        <v>10.000000000000014</v>
      </c>
      <c r="S44" s="267">
        <f t="shared" si="20"/>
        <v>13.883928571428569</v>
      </c>
      <c r="T44" s="267">
        <f t="shared" si="20"/>
        <v>12.236842105263165</v>
      </c>
      <c r="U44" s="268">
        <f t="shared" si="20"/>
        <v>14.593023255813947</v>
      </c>
      <c r="V44" s="345">
        <f t="shared" si="20"/>
        <v>9.3567103935418743</v>
      </c>
      <c r="W44" s="361"/>
      <c r="X44" s="227"/>
      <c r="Y44" s="227"/>
    </row>
    <row r="45" spans="1:26" ht="13.5" thickBot="1" x14ac:dyDescent="0.25">
      <c r="A45" s="349" t="s">
        <v>27</v>
      </c>
      <c r="B45" s="270">
        <f>B41-B27</f>
        <v>142.09302325581393</v>
      </c>
      <c r="C45" s="271">
        <f t="shared" ref="C45:V45" si="21">C41-C27</f>
        <v>147.77580859548073</v>
      </c>
      <c r="D45" s="271">
        <f t="shared" si="21"/>
        <v>150.85714285714283</v>
      </c>
      <c r="E45" s="271">
        <f t="shared" si="21"/>
        <v>142.47058823529414</v>
      </c>
      <c r="F45" s="271">
        <f t="shared" si="21"/>
        <v>156.54825026511134</v>
      </c>
      <c r="G45" s="271">
        <f t="shared" si="21"/>
        <v>144.45054945054943</v>
      </c>
      <c r="H45" s="271">
        <f t="shared" si="21"/>
        <v>142.62820512820514</v>
      </c>
      <c r="I45" s="271">
        <f t="shared" si="21"/>
        <v>132.18018018018017</v>
      </c>
      <c r="J45" s="271">
        <f t="shared" si="21"/>
        <v>130.71428571428572</v>
      </c>
      <c r="K45" s="271">
        <f t="shared" si="21"/>
        <v>142.66018306636158</v>
      </c>
      <c r="L45" s="271">
        <f t="shared" si="21"/>
        <v>132.33096926713949</v>
      </c>
      <c r="M45" s="272">
        <f t="shared" si="21"/>
        <v>151.37931034482756</v>
      </c>
      <c r="N45" s="270">
        <f t="shared" si="21"/>
        <v>118.33333333333331</v>
      </c>
      <c r="O45" s="271">
        <f t="shared" si="21"/>
        <v>123.59255566633436</v>
      </c>
      <c r="P45" s="271">
        <f t="shared" si="21"/>
        <v>109.69410211267603</v>
      </c>
      <c r="Q45" s="271">
        <f t="shared" si="21"/>
        <v>123.42330603127328</v>
      </c>
      <c r="R45" s="271">
        <f t="shared" si="21"/>
        <v>134.7761194029851</v>
      </c>
      <c r="S45" s="271">
        <f t="shared" si="21"/>
        <v>147.82738095238096</v>
      </c>
      <c r="T45" s="271">
        <f t="shared" si="21"/>
        <v>133.07780320366135</v>
      </c>
      <c r="U45" s="272">
        <f t="shared" si="21"/>
        <v>143.64987080103356</v>
      </c>
      <c r="V45" s="346">
        <f t="shared" si="21"/>
        <v>136.36516311107346</v>
      </c>
      <c r="W45" s="361"/>
      <c r="X45" s="227"/>
      <c r="Y45" s="227"/>
    </row>
    <row r="46" spans="1:26" x14ac:dyDescent="0.2">
      <c r="A46" s="350" t="s">
        <v>51</v>
      </c>
      <c r="B46" s="274">
        <v>609</v>
      </c>
      <c r="C46" s="275">
        <v>520</v>
      </c>
      <c r="D46" s="275">
        <v>525</v>
      </c>
      <c r="E46" s="275">
        <v>633</v>
      </c>
      <c r="F46" s="275">
        <v>634</v>
      </c>
      <c r="G46" s="275">
        <v>543</v>
      </c>
      <c r="H46" s="275">
        <v>541</v>
      </c>
      <c r="I46" s="275">
        <v>527</v>
      </c>
      <c r="J46" s="275">
        <v>526</v>
      </c>
      <c r="K46" s="275">
        <v>911</v>
      </c>
      <c r="L46" s="275">
        <v>634</v>
      </c>
      <c r="M46" s="276">
        <v>374</v>
      </c>
      <c r="N46" s="274">
        <v>588</v>
      </c>
      <c r="O46" s="275">
        <v>642</v>
      </c>
      <c r="P46" s="275">
        <v>823</v>
      </c>
      <c r="Q46" s="275">
        <v>878</v>
      </c>
      <c r="R46" s="275">
        <v>880</v>
      </c>
      <c r="S46" s="275">
        <v>633</v>
      </c>
      <c r="T46" s="275">
        <v>614</v>
      </c>
      <c r="U46" s="276">
        <v>463</v>
      </c>
      <c r="V46" s="347">
        <f>SUM(B46:U46)</f>
        <v>12498</v>
      </c>
      <c r="W46" s="227" t="s">
        <v>56</v>
      </c>
      <c r="X46" s="278">
        <f>V32-V46</f>
        <v>30</v>
      </c>
      <c r="Y46" s="279">
        <f>X46/V32</f>
        <v>2.3946360153256703E-3</v>
      </c>
    </row>
    <row r="47" spans="1:26" x14ac:dyDescent="0.2">
      <c r="A47" s="309" t="s">
        <v>28</v>
      </c>
      <c r="B47" s="242">
        <f>B33+3</f>
        <v>36.5</v>
      </c>
      <c r="C47" s="240">
        <v>35</v>
      </c>
      <c r="D47" s="240">
        <v>35.5</v>
      </c>
      <c r="E47" s="240">
        <v>35</v>
      </c>
      <c r="F47" s="240">
        <v>35.5</v>
      </c>
      <c r="G47" s="240">
        <v>34.5</v>
      </c>
      <c r="H47" s="240">
        <v>35</v>
      </c>
      <c r="I47" s="240">
        <v>35</v>
      </c>
      <c r="J47" s="240">
        <v>35.5</v>
      </c>
      <c r="K47" s="240">
        <v>34.5</v>
      </c>
      <c r="L47" s="240">
        <v>35</v>
      </c>
      <c r="M47" s="243">
        <v>34</v>
      </c>
      <c r="N47" s="242">
        <v>38</v>
      </c>
      <c r="O47" s="240">
        <v>36.5</v>
      </c>
      <c r="P47" s="240">
        <v>36.5</v>
      </c>
      <c r="Q47" s="240">
        <v>36</v>
      </c>
      <c r="R47" s="240">
        <v>35.5</v>
      </c>
      <c r="S47" s="240">
        <v>34.5</v>
      </c>
      <c r="T47" s="240">
        <v>34</v>
      </c>
      <c r="U47" s="243">
        <v>34</v>
      </c>
      <c r="V47" s="339"/>
      <c r="W47" s="227" t="s">
        <v>57</v>
      </c>
      <c r="X47" s="362">
        <v>32.31</v>
      </c>
      <c r="Y47" s="363"/>
    </row>
    <row r="48" spans="1:26" ht="13.5" thickBot="1" x14ac:dyDescent="0.25">
      <c r="A48" s="312" t="s">
        <v>26</v>
      </c>
      <c r="B48" s="244">
        <f>B47-B33</f>
        <v>3</v>
      </c>
      <c r="C48" s="241">
        <f t="shared" ref="C48:U48" si="22">C47-C33</f>
        <v>2.5</v>
      </c>
      <c r="D48" s="241">
        <f t="shared" si="22"/>
        <v>2.5</v>
      </c>
      <c r="E48" s="241">
        <f t="shared" si="22"/>
        <v>2.5</v>
      </c>
      <c r="F48" s="241">
        <f t="shared" si="22"/>
        <v>2.5</v>
      </c>
      <c r="G48" s="241">
        <f t="shared" si="22"/>
        <v>2.5</v>
      </c>
      <c r="H48" s="241">
        <f t="shared" si="22"/>
        <v>3</v>
      </c>
      <c r="I48" s="241">
        <f t="shared" si="22"/>
        <v>3</v>
      </c>
      <c r="J48" s="241">
        <f t="shared" si="22"/>
        <v>3.5</v>
      </c>
      <c r="K48" s="241">
        <f t="shared" si="22"/>
        <v>3</v>
      </c>
      <c r="L48" s="241">
        <f t="shared" si="22"/>
        <v>3.5</v>
      </c>
      <c r="M48" s="245">
        <f t="shared" si="22"/>
        <v>2.5</v>
      </c>
      <c r="N48" s="244">
        <f t="shared" si="22"/>
        <v>4</v>
      </c>
      <c r="O48" s="241">
        <f t="shared" si="22"/>
        <v>3.5</v>
      </c>
      <c r="P48" s="241">
        <f t="shared" si="22"/>
        <v>4</v>
      </c>
      <c r="Q48" s="241">
        <f t="shared" si="22"/>
        <v>4</v>
      </c>
      <c r="R48" s="241">
        <f t="shared" si="22"/>
        <v>3.5</v>
      </c>
      <c r="S48" s="241">
        <f t="shared" si="22"/>
        <v>3</v>
      </c>
      <c r="T48" s="241">
        <f t="shared" si="22"/>
        <v>3</v>
      </c>
      <c r="U48" s="245">
        <f t="shared" si="22"/>
        <v>3</v>
      </c>
      <c r="V48" s="348"/>
      <c r="W48" s="227" t="s">
        <v>26</v>
      </c>
      <c r="X48" s="227">
        <f>X47-X33</f>
        <v>3.990000000000002</v>
      </c>
      <c r="Y48" s="227"/>
    </row>
    <row r="49" spans="1:27" x14ac:dyDescent="0.2">
      <c r="B49" s="237" t="s">
        <v>68</v>
      </c>
      <c r="C49" s="237">
        <v>35</v>
      </c>
      <c r="D49" s="237">
        <v>35.5</v>
      </c>
      <c r="E49" s="237">
        <v>35</v>
      </c>
      <c r="F49" s="237">
        <v>35.5</v>
      </c>
      <c r="G49" s="237">
        <v>34.5</v>
      </c>
      <c r="H49" s="237">
        <v>35</v>
      </c>
      <c r="I49" s="237">
        <v>35</v>
      </c>
      <c r="K49" s="237">
        <v>34.5</v>
      </c>
      <c r="M49" s="237">
        <v>34</v>
      </c>
      <c r="N49" s="334" t="s">
        <v>68</v>
      </c>
      <c r="O49" s="237">
        <v>36.5</v>
      </c>
      <c r="P49" s="237" t="s">
        <v>68</v>
      </c>
      <c r="S49" s="237">
        <v>34.5</v>
      </c>
      <c r="T49" s="237">
        <v>34</v>
      </c>
      <c r="U49" s="237">
        <v>34</v>
      </c>
    </row>
    <row r="50" spans="1:27" x14ac:dyDescent="0.2">
      <c r="D50" s="368"/>
      <c r="E50" s="368"/>
      <c r="F50" s="368"/>
      <c r="G50" s="368"/>
      <c r="H50" s="368"/>
      <c r="I50" s="368"/>
      <c r="J50" s="368"/>
      <c r="K50" s="368"/>
      <c r="L50" s="368"/>
      <c r="M50" s="368"/>
      <c r="N50" s="368"/>
      <c r="O50" s="368"/>
      <c r="P50" s="368"/>
      <c r="Q50" s="368"/>
      <c r="R50" s="368"/>
      <c r="S50" s="368"/>
      <c r="T50" s="368"/>
      <c r="U50" s="368"/>
    </row>
    <row r="51" spans="1:27" s="369" customFormat="1" x14ac:dyDescent="0.2">
      <c r="B51" s="369">
        <v>35.1</v>
      </c>
      <c r="C51" s="369">
        <v>35.1</v>
      </c>
      <c r="D51" s="369">
        <v>35.1</v>
      </c>
      <c r="E51" s="369">
        <v>35.1</v>
      </c>
      <c r="F51" s="369">
        <v>35.1</v>
      </c>
      <c r="G51" s="369">
        <v>35.1</v>
      </c>
      <c r="H51" s="369">
        <v>35.1</v>
      </c>
      <c r="I51" s="369">
        <v>35.1</v>
      </c>
      <c r="J51" s="369">
        <v>35.1</v>
      </c>
      <c r="K51" s="369">
        <v>35.1</v>
      </c>
      <c r="L51" s="369">
        <v>35.1</v>
      </c>
      <c r="M51" s="369">
        <v>35.6</v>
      </c>
      <c r="N51" s="369">
        <v>35.6</v>
      </c>
      <c r="O51" s="369">
        <v>35.6</v>
      </c>
      <c r="P51" s="369">
        <v>35.6</v>
      </c>
      <c r="Q51" s="369">
        <v>35.6</v>
      </c>
      <c r="R51" s="369">
        <v>35.6</v>
      </c>
      <c r="S51" s="369">
        <v>35.6</v>
      </c>
      <c r="T51" s="369">
        <v>35.6</v>
      </c>
      <c r="U51" s="369">
        <v>35.6</v>
      </c>
      <c r="V51" s="369">
        <v>35.6</v>
      </c>
      <c r="W51" s="369">
        <v>35.6</v>
      </c>
    </row>
    <row r="52" spans="1:27" s="369" customFormat="1" ht="13.5" thickBot="1" x14ac:dyDescent="0.25">
      <c r="B52" s="239">
        <v>437.4268415741675</v>
      </c>
      <c r="C52" s="239">
        <v>437.4268415741675</v>
      </c>
      <c r="D52" s="239">
        <v>437.4268415741675</v>
      </c>
      <c r="E52" s="239">
        <v>437.4268415741675</v>
      </c>
      <c r="F52" s="239">
        <v>437.4268415741675</v>
      </c>
      <c r="G52" s="239">
        <v>437.4268415741675</v>
      </c>
      <c r="H52" s="239">
        <v>437.4268415741675</v>
      </c>
      <c r="I52" s="239">
        <v>437.4268415741675</v>
      </c>
      <c r="J52" s="239">
        <v>437.4268415741675</v>
      </c>
      <c r="K52" s="239">
        <v>437.4268415741675</v>
      </c>
      <c r="L52" s="239">
        <v>437.4268415741675</v>
      </c>
      <c r="M52" s="239">
        <v>437.4268415741675</v>
      </c>
      <c r="N52" s="239">
        <v>437.4268415741675</v>
      </c>
      <c r="O52" s="239">
        <v>437.4268415741675</v>
      </c>
      <c r="P52" s="239">
        <v>437.4268415741675</v>
      </c>
      <c r="Q52" s="239">
        <v>437.4268415741675</v>
      </c>
      <c r="R52" s="239">
        <v>437.4268415741675</v>
      </c>
      <c r="S52" s="239">
        <v>437.4268415741675</v>
      </c>
      <c r="T52" s="239">
        <v>437.4268415741675</v>
      </c>
      <c r="U52" s="239">
        <v>437.4268415741675</v>
      </c>
      <c r="V52" s="239">
        <v>437.4268415741675</v>
      </c>
      <c r="W52" s="239">
        <v>437.4268415741675</v>
      </c>
      <c r="X52" s="239">
        <v>437.4268415741675</v>
      </c>
    </row>
    <row r="53" spans="1:27" ht="13.5" thickBot="1" x14ac:dyDescent="0.25">
      <c r="A53" s="285" t="s">
        <v>77</v>
      </c>
      <c r="B53" s="433" t="s">
        <v>53</v>
      </c>
      <c r="C53" s="434"/>
      <c r="D53" s="434"/>
      <c r="E53" s="434"/>
      <c r="F53" s="434"/>
      <c r="G53" s="434"/>
      <c r="H53" s="434"/>
      <c r="I53" s="434"/>
      <c r="J53" s="434"/>
      <c r="K53" s="434"/>
      <c r="L53" s="438"/>
      <c r="M53" s="433" t="s">
        <v>63</v>
      </c>
      <c r="N53" s="434"/>
      <c r="O53" s="434"/>
      <c r="P53" s="434"/>
      <c r="Q53" s="434"/>
      <c r="R53" s="434"/>
      <c r="S53" s="434"/>
      <c r="T53" s="434"/>
      <c r="U53" s="434"/>
      <c r="V53" s="434"/>
      <c r="W53" s="438"/>
      <c r="X53" s="338" t="s">
        <v>55</v>
      </c>
      <c r="Y53" s="369"/>
      <c r="Z53" s="369"/>
      <c r="AA53" s="369"/>
    </row>
    <row r="54" spans="1:27" x14ac:dyDescent="0.2">
      <c r="A54" s="226" t="s">
        <v>54</v>
      </c>
      <c r="B54" s="247">
        <v>1</v>
      </c>
      <c r="C54" s="248">
        <v>2</v>
      </c>
      <c r="D54" s="248">
        <v>3</v>
      </c>
      <c r="E54" s="248">
        <v>4</v>
      </c>
      <c r="F54" s="248">
        <v>5</v>
      </c>
      <c r="G54" s="248">
        <v>6</v>
      </c>
      <c r="H54" s="248">
        <v>7</v>
      </c>
      <c r="I54" s="248">
        <v>8</v>
      </c>
      <c r="J54" s="248">
        <v>9</v>
      </c>
      <c r="K54" s="248">
        <v>10</v>
      </c>
      <c r="L54" s="248">
        <v>11</v>
      </c>
      <c r="M54" s="247">
        <v>1</v>
      </c>
      <c r="N54" s="248">
        <v>2</v>
      </c>
      <c r="O54" s="248">
        <v>3</v>
      </c>
      <c r="P54" s="248">
        <v>4</v>
      </c>
      <c r="Q54" s="248">
        <v>5</v>
      </c>
      <c r="R54" s="248">
        <v>6</v>
      </c>
      <c r="S54" s="248">
        <v>7</v>
      </c>
      <c r="T54" s="248">
        <v>8</v>
      </c>
      <c r="U54" s="248">
        <v>9</v>
      </c>
      <c r="V54" s="248">
        <v>10</v>
      </c>
      <c r="W54" s="249">
        <v>11</v>
      </c>
      <c r="X54" s="339"/>
      <c r="Y54" s="369"/>
      <c r="Z54" s="369"/>
      <c r="AA54" s="369"/>
    </row>
    <row r="55" spans="1:27" x14ac:dyDescent="0.2">
      <c r="A55" s="226" t="s">
        <v>2</v>
      </c>
      <c r="B55" s="250">
        <v>1</v>
      </c>
      <c r="C55" s="333">
        <v>2</v>
      </c>
      <c r="D55" s="251">
        <v>3</v>
      </c>
      <c r="E55" s="251">
        <v>3</v>
      </c>
      <c r="F55" s="315">
        <v>4</v>
      </c>
      <c r="G55" s="315">
        <v>4</v>
      </c>
      <c r="H55" s="252">
        <v>5</v>
      </c>
      <c r="I55" s="252">
        <v>5</v>
      </c>
      <c r="J55" s="359">
        <v>6</v>
      </c>
      <c r="K55" s="376">
        <v>7</v>
      </c>
      <c r="L55" s="351">
        <v>8</v>
      </c>
      <c r="M55" s="250">
        <v>1</v>
      </c>
      <c r="N55" s="333">
        <v>2</v>
      </c>
      <c r="O55" s="251">
        <v>3</v>
      </c>
      <c r="P55" s="315">
        <v>4</v>
      </c>
      <c r="Q55" s="315">
        <v>4</v>
      </c>
      <c r="R55" s="252">
        <v>5</v>
      </c>
      <c r="S55" s="252">
        <v>5</v>
      </c>
      <c r="T55" s="359">
        <v>6</v>
      </c>
      <c r="U55" s="359">
        <v>6</v>
      </c>
      <c r="V55" s="376">
        <v>7</v>
      </c>
      <c r="W55" s="351">
        <v>8</v>
      </c>
      <c r="X55" s="340" t="s">
        <v>0</v>
      </c>
      <c r="Y55" s="369"/>
      <c r="Z55" s="369"/>
      <c r="AA55" s="369"/>
    </row>
    <row r="56" spans="1:27" x14ac:dyDescent="0.2">
      <c r="A56" s="292" t="s">
        <v>3</v>
      </c>
      <c r="B56" s="253">
        <v>520</v>
      </c>
      <c r="C56" s="254">
        <v>520</v>
      </c>
      <c r="D56" s="254">
        <v>520</v>
      </c>
      <c r="E56" s="254">
        <v>520</v>
      </c>
      <c r="F56" s="254">
        <v>520</v>
      </c>
      <c r="G56" s="254">
        <v>520</v>
      </c>
      <c r="H56" s="254">
        <v>520</v>
      </c>
      <c r="I56" s="254">
        <v>520</v>
      </c>
      <c r="J56" s="254">
        <v>520</v>
      </c>
      <c r="K56" s="254">
        <v>520</v>
      </c>
      <c r="L56" s="254">
        <v>520</v>
      </c>
      <c r="M56" s="253">
        <v>520</v>
      </c>
      <c r="N56" s="254">
        <v>520</v>
      </c>
      <c r="O56" s="254">
        <v>520</v>
      </c>
      <c r="P56" s="254">
        <v>520</v>
      </c>
      <c r="Q56" s="254">
        <v>520</v>
      </c>
      <c r="R56" s="254">
        <v>520</v>
      </c>
      <c r="S56" s="254">
        <v>520</v>
      </c>
      <c r="T56" s="254">
        <v>520</v>
      </c>
      <c r="U56" s="254">
        <v>520</v>
      </c>
      <c r="V56" s="254">
        <v>520</v>
      </c>
      <c r="W56" s="255">
        <v>520</v>
      </c>
      <c r="X56" s="341">
        <v>520</v>
      </c>
      <c r="Y56" s="369"/>
      <c r="Z56" s="369"/>
      <c r="AA56" s="369"/>
    </row>
    <row r="57" spans="1:27" x14ac:dyDescent="0.2">
      <c r="A57" s="295" t="s">
        <v>6</v>
      </c>
      <c r="B57" s="256">
        <v>509.64912280701753</v>
      </c>
      <c r="C57" s="257">
        <v>549.49152542372883</v>
      </c>
      <c r="D57" s="257">
        <v>556.85714285714289</v>
      </c>
      <c r="E57" s="257">
        <v>554.72222222222217</v>
      </c>
      <c r="F57" s="257">
        <v>565.68627450980387</v>
      </c>
      <c r="G57" s="257">
        <v>570.74074074074076</v>
      </c>
      <c r="H57" s="257">
        <v>582</v>
      </c>
      <c r="I57" s="257">
        <v>587.56756756756761</v>
      </c>
      <c r="J57" s="257">
        <v>609.81481481481478</v>
      </c>
      <c r="K57" s="257">
        <v>617.57575757575762</v>
      </c>
      <c r="L57" s="257">
        <v>634.23076923076928</v>
      </c>
      <c r="M57" s="256">
        <v>491.73913043478262</v>
      </c>
      <c r="N57" s="257">
        <v>506.05263157894734</v>
      </c>
      <c r="O57" s="257">
        <v>519.31818181818187</v>
      </c>
      <c r="P57" s="257">
        <v>558.91891891891896</v>
      </c>
      <c r="Q57" s="257">
        <v>547.77777777777783</v>
      </c>
      <c r="R57" s="257">
        <v>575.40540540540542</v>
      </c>
      <c r="S57" s="257">
        <v>562.97297297297303</v>
      </c>
      <c r="T57" s="257">
        <v>586.59090909090912</v>
      </c>
      <c r="U57" s="257">
        <v>588.125</v>
      </c>
      <c r="V57" s="257">
        <v>615.55555555555554</v>
      </c>
      <c r="W57" s="258">
        <v>634.33333333333337</v>
      </c>
      <c r="X57" s="342">
        <v>567.88990825688074</v>
      </c>
      <c r="Y57" s="369"/>
      <c r="Z57" s="369"/>
      <c r="AA57" s="369"/>
    </row>
    <row r="58" spans="1:27" x14ac:dyDescent="0.2">
      <c r="A58" s="226" t="s">
        <v>7</v>
      </c>
      <c r="B58" s="260">
        <v>87.719298245614041</v>
      </c>
      <c r="C58" s="261">
        <v>98.305084745762713</v>
      </c>
      <c r="D58" s="261">
        <v>97.142857142857139</v>
      </c>
      <c r="E58" s="261">
        <v>100</v>
      </c>
      <c r="F58" s="261">
        <v>100</v>
      </c>
      <c r="G58" s="261">
        <v>100</v>
      </c>
      <c r="H58" s="261">
        <v>100</v>
      </c>
      <c r="I58" s="261">
        <v>100</v>
      </c>
      <c r="J58" s="261">
        <v>94.444444444444443</v>
      </c>
      <c r="K58" s="261">
        <v>90.909090909090907</v>
      </c>
      <c r="L58" s="261">
        <v>100</v>
      </c>
      <c r="M58" s="260">
        <v>86.956521739130437</v>
      </c>
      <c r="N58" s="261">
        <v>94.736842105263165</v>
      </c>
      <c r="O58" s="261">
        <v>100</v>
      </c>
      <c r="P58" s="261">
        <v>91.891891891891888</v>
      </c>
      <c r="Q58" s="261">
        <v>91.666666666666671</v>
      </c>
      <c r="R58" s="261">
        <v>94.594594594594597</v>
      </c>
      <c r="S58" s="261">
        <v>81.081081081081081</v>
      </c>
      <c r="T58" s="261">
        <v>95.454545454545453</v>
      </c>
      <c r="U58" s="261">
        <v>91.666666666666671</v>
      </c>
      <c r="V58" s="261">
        <v>87.037037037037038</v>
      </c>
      <c r="W58" s="262">
        <v>96.666666666666671</v>
      </c>
      <c r="X58" s="343">
        <v>77.268093781855256</v>
      </c>
      <c r="Y58" s="369"/>
      <c r="Z58" s="227"/>
      <c r="AA58" s="227"/>
    </row>
    <row r="59" spans="1:27" x14ac:dyDescent="0.2">
      <c r="A59" s="226" t="s">
        <v>8</v>
      </c>
      <c r="B59" s="263">
        <v>6.9149078303557765E-2</v>
      </c>
      <c r="C59" s="264">
        <v>4.9406201234241193E-2</v>
      </c>
      <c r="D59" s="264">
        <v>4.3092916569719697E-2</v>
      </c>
      <c r="E59" s="264">
        <v>4.3224424215446089E-2</v>
      </c>
      <c r="F59" s="264">
        <v>4.5811633130139653E-2</v>
      </c>
      <c r="G59" s="264">
        <v>3.3355216809593975E-2</v>
      </c>
      <c r="H59" s="264">
        <v>3.6286446876190502E-2</v>
      </c>
      <c r="I59" s="264">
        <v>4.3418949556262111E-2</v>
      </c>
      <c r="J59" s="264">
        <v>4.8016108489055236E-2</v>
      </c>
      <c r="K59" s="264">
        <v>4.8989142195676835E-2</v>
      </c>
      <c r="L59" s="264">
        <v>4.1755560909890306E-2</v>
      </c>
      <c r="M59" s="263">
        <v>5.9562050550306528E-2</v>
      </c>
      <c r="N59" s="264">
        <v>6.2248466515463716E-2</v>
      </c>
      <c r="O59" s="264">
        <v>3.7938336831859099E-2</v>
      </c>
      <c r="P59" s="264">
        <v>5.2909397936517853E-2</v>
      </c>
      <c r="Q59" s="264">
        <v>5.6939833053217676E-2</v>
      </c>
      <c r="R59" s="264">
        <v>4.9748736640571466E-2</v>
      </c>
      <c r="S59" s="264">
        <v>6.5800302329790866E-2</v>
      </c>
      <c r="T59" s="264">
        <v>5.087663855755381E-2</v>
      </c>
      <c r="U59" s="264">
        <v>5.2252682160587878E-2</v>
      </c>
      <c r="V59" s="264">
        <v>6.0029924723161557E-2</v>
      </c>
      <c r="W59" s="265">
        <v>4.3968459581205821E-2</v>
      </c>
      <c r="X59" s="344">
        <v>8.0149106401896417E-2</v>
      </c>
      <c r="Y59" s="369"/>
      <c r="Z59" s="227"/>
      <c r="AA59" s="227"/>
    </row>
    <row r="60" spans="1:27" x14ac:dyDescent="0.2">
      <c r="A60" s="295" t="s">
        <v>1</v>
      </c>
      <c r="B60" s="266">
        <f>B57/B56*100-100</f>
        <v>-1.9905533063427754</v>
      </c>
      <c r="C60" s="267">
        <f t="shared" ref="C60:E60" si="23">C57/C56*100-100</f>
        <v>5.6714471968709432</v>
      </c>
      <c r="D60" s="267">
        <f t="shared" si="23"/>
        <v>7.0879120879120876</v>
      </c>
      <c r="E60" s="267">
        <f t="shared" si="23"/>
        <v>6.6773504273504329</v>
      </c>
      <c r="F60" s="267">
        <f>F57/F56*100-100</f>
        <v>8.7858220211161324</v>
      </c>
      <c r="G60" s="267">
        <f t="shared" ref="G60:L60" si="24">G57/G56*100-100</f>
        <v>9.7578347578347575</v>
      </c>
      <c r="H60" s="267">
        <f t="shared" si="24"/>
        <v>11.92307692307692</v>
      </c>
      <c r="I60" s="267">
        <f t="shared" si="24"/>
        <v>12.993762993762999</v>
      </c>
      <c r="J60" s="267">
        <f t="shared" si="24"/>
        <v>17.272079772079763</v>
      </c>
      <c r="K60" s="267">
        <f t="shared" si="24"/>
        <v>18.764568764568779</v>
      </c>
      <c r="L60" s="267">
        <f t="shared" si="24"/>
        <v>21.967455621301781</v>
      </c>
      <c r="M60" s="266">
        <f>M57/M56*100-100</f>
        <v>-5.4347826086956559</v>
      </c>
      <c r="N60" s="267">
        <f t="shared" ref="N60:X60" si="25">N57/N56*100-100</f>
        <v>-2.68218623481782</v>
      </c>
      <c r="O60" s="267">
        <f t="shared" si="25"/>
        <v>-0.13111888111887993</v>
      </c>
      <c r="P60" s="267">
        <f t="shared" si="25"/>
        <v>7.4844074844074839</v>
      </c>
      <c r="Q60" s="267">
        <f t="shared" si="25"/>
        <v>5.3418803418803407</v>
      </c>
      <c r="R60" s="267">
        <f t="shared" ref="R60:T60" si="26">R57/R56*100-100</f>
        <v>10.654885654885661</v>
      </c>
      <c r="S60" s="267">
        <f t="shared" si="26"/>
        <v>8.2640332640332588</v>
      </c>
      <c r="T60" s="267">
        <f t="shared" si="26"/>
        <v>12.805944055944067</v>
      </c>
      <c r="U60" s="267">
        <f t="shared" si="25"/>
        <v>13.100961538461547</v>
      </c>
      <c r="V60" s="267">
        <f t="shared" si="25"/>
        <v>18.376068376068375</v>
      </c>
      <c r="W60" s="268">
        <f t="shared" si="25"/>
        <v>21.987179487179503</v>
      </c>
      <c r="X60" s="345">
        <f t="shared" si="25"/>
        <v>9.2095977417078387</v>
      </c>
      <c r="Y60" s="369"/>
      <c r="Z60" s="227"/>
      <c r="AA60" s="227"/>
    </row>
    <row r="61" spans="1:27" ht="13.5" thickBot="1" x14ac:dyDescent="0.25">
      <c r="A61" s="349" t="s">
        <v>27</v>
      </c>
      <c r="B61" s="270">
        <f>B57-B52</f>
        <v>72.222281232850037</v>
      </c>
      <c r="C61" s="271">
        <f t="shared" ref="C61:X61" si="27">C57-C52</f>
        <v>112.06468384956133</v>
      </c>
      <c r="D61" s="271">
        <f t="shared" si="27"/>
        <v>119.43030128297539</v>
      </c>
      <c r="E61" s="271">
        <f t="shared" si="27"/>
        <v>117.29538064805467</v>
      </c>
      <c r="F61" s="271">
        <f t="shared" si="27"/>
        <v>128.25943293563637</v>
      </c>
      <c r="G61" s="271">
        <f t="shared" si="27"/>
        <v>133.31389916657326</v>
      </c>
      <c r="H61" s="271">
        <f t="shared" si="27"/>
        <v>144.5731584258325</v>
      </c>
      <c r="I61" s="271">
        <f t="shared" si="27"/>
        <v>150.14072599340011</v>
      </c>
      <c r="J61" s="271">
        <f t="shared" si="27"/>
        <v>172.38797324064728</v>
      </c>
      <c r="K61" s="271">
        <f t="shared" si="27"/>
        <v>180.14891600159012</v>
      </c>
      <c r="L61" s="271">
        <f t="shared" si="27"/>
        <v>196.80392765660179</v>
      </c>
      <c r="M61" s="270">
        <f t="shared" si="27"/>
        <v>54.312288860615126</v>
      </c>
      <c r="N61" s="271">
        <f t="shared" si="27"/>
        <v>68.625790004779844</v>
      </c>
      <c r="O61" s="271">
        <f t="shared" si="27"/>
        <v>81.891340244014373</v>
      </c>
      <c r="P61" s="271">
        <f t="shared" si="27"/>
        <v>121.49207734475146</v>
      </c>
      <c r="Q61" s="271">
        <f t="shared" si="27"/>
        <v>110.35093620361033</v>
      </c>
      <c r="R61" s="271">
        <f t="shared" si="27"/>
        <v>137.97856383123792</v>
      </c>
      <c r="S61" s="271">
        <f t="shared" si="27"/>
        <v>125.54613139880553</v>
      </c>
      <c r="T61" s="271">
        <f t="shared" si="27"/>
        <v>149.16406751674162</v>
      </c>
      <c r="U61" s="271">
        <f t="shared" si="27"/>
        <v>150.6981584258325</v>
      </c>
      <c r="V61" s="271">
        <f t="shared" si="27"/>
        <v>178.12871398138805</v>
      </c>
      <c r="W61" s="272">
        <f t="shared" si="27"/>
        <v>196.90649175916587</v>
      </c>
      <c r="X61" s="346">
        <f t="shared" si="27"/>
        <v>130.46306668271325</v>
      </c>
      <c r="Y61" s="369"/>
      <c r="Z61" s="227"/>
      <c r="AA61" s="227"/>
    </row>
    <row r="62" spans="1:27" x14ac:dyDescent="0.2">
      <c r="A62" s="370" t="s">
        <v>51</v>
      </c>
      <c r="B62" s="274">
        <v>697</v>
      </c>
      <c r="C62" s="275">
        <v>720</v>
      </c>
      <c r="D62" s="275">
        <v>902</v>
      </c>
      <c r="E62" s="275">
        <v>902</v>
      </c>
      <c r="F62" s="275">
        <v>664</v>
      </c>
      <c r="G62" s="275">
        <v>664</v>
      </c>
      <c r="H62" s="275">
        <v>504</v>
      </c>
      <c r="I62" s="275">
        <v>504</v>
      </c>
      <c r="J62" s="275">
        <v>709</v>
      </c>
      <c r="K62" s="275">
        <v>396</v>
      </c>
      <c r="L62" s="276">
        <v>302</v>
      </c>
      <c r="M62" s="373">
        <v>283</v>
      </c>
      <c r="N62" s="275">
        <v>475</v>
      </c>
      <c r="O62" s="275">
        <v>618</v>
      </c>
      <c r="P62" s="275">
        <v>452</v>
      </c>
      <c r="Q62" s="275">
        <v>452</v>
      </c>
      <c r="R62" s="275">
        <v>464</v>
      </c>
      <c r="S62" s="275">
        <v>464</v>
      </c>
      <c r="T62" s="275">
        <v>607</v>
      </c>
      <c r="U62" s="275">
        <v>606</v>
      </c>
      <c r="V62" s="275">
        <v>679</v>
      </c>
      <c r="W62" s="276">
        <v>410</v>
      </c>
      <c r="X62" s="347">
        <f>SUM(B62:W62)</f>
        <v>12474</v>
      </c>
      <c r="Y62" s="227" t="s">
        <v>56</v>
      </c>
      <c r="Z62" s="278">
        <f>V46-X62</f>
        <v>24</v>
      </c>
      <c r="AA62" s="279">
        <f>Z62/V46</f>
        <v>1.9203072491598655E-3</v>
      </c>
    </row>
    <row r="63" spans="1:27" x14ac:dyDescent="0.2">
      <c r="A63" s="371" t="s">
        <v>28</v>
      </c>
      <c r="B63" s="242">
        <v>39.5</v>
      </c>
      <c r="C63" s="240">
        <v>39</v>
      </c>
      <c r="D63" s="240">
        <v>38.5</v>
      </c>
      <c r="E63" s="240">
        <v>38.5</v>
      </c>
      <c r="F63" s="240">
        <v>38</v>
      </c>
      <c r="G63" s="240">
        <v>38</v>
      </c>
      <c r="H63" s="240">
        <v>37.5</v>
      </c>
      <c r="I63" s="240">
        <v>37.5</v>
      </c>
      <c r="J63" s="240">
        <v>37</v>
      </c>
      <c r="K63" s="240">
        <v>36.5</v>
      </c>
      <c r="L63" s="243">
        <v>36</v>
      </c>
      <c r="M63" s="374">
        <v>41</v>
      </c>
      <c r="N63" s="240">
        <v>40.5</v>
      </c>
      <c r="O63" s="240">
        <v>40</v>
      </c>
      <c r="P63" s="240">
        <v>39</v>
      </c>
      <c r="Q63" s="240">
        <v>39</v>
      </c>
      <c r="R63" s="240">
        <v>38</v>
      </c>
      <c r="S63" s="240">
        <v>38</v>
      </c>
      <c r="T63" s="240">
        <v>37.5</v>
      </c>
      <c r="U63" s="240">
        <v>37.5</v>
      </c>
      <c r="V63" s="240">
        <v>37</v>
      </c>
      <c r="W63" s="243">
        <v>36.5</v>
      </c>
      <c r="X63" s="339"/>
      <c r="Y63" s="227" t="s">
        <v>57</v>
      </c>
      <c r="Z63" s="362">
        <v>35.43</v>
      </c>
      <c r="AA63" s="363"/>
    </row>
    <row r="64" spans="1:27" ht="13.5" thickBot="1" x14ac:dyDescent="0.25">
      <c r="A64" s="372" t="s">
        <v>26</v>
      </c>
      <c r="B64" s="244">
        <f>B63-B51</f>
        <v>4.3999999999999986</v>
      </c>
      <c r="C64" s="241">
        <f t="shared" ref="C64:W64" si="28">C63-C51</f>
        <v>3.8999999999999986</v>
      </c>
      <c r="D64" s="241">
        <f t="shared" si="28"/>
        <v>3.3999999999999986</v>
      </c>
      <c r="E64" s="241">
        <f t="shared" si="28"/>
        <v>3.3999999999999986</v>
      </c>
      <c r="F64" s="241">
        <f t="shared" si="28"/>
        <v>2.8999999999999986</v>
      </c>
      <c r="G64" s="241">
        <f t="shared" si="28"/>
        <v>2.8999999999999986</v>
      </c>
      <c r="H64" s="241">
        <f t="shared" si="28"/>
        <v>2.3999999999999986</v>
      </c>
      <c r="I64" s="241">
        <f t="shared" si="28"/>
        <v>2.3999999999999986</v>
      </c>
      <c r="J64" s="241">
        <f t="shared" si="28"/>
        <v>1.8999999999999986</v>
      </c>
      <c r="K64" s="241">
        <f t="shared" si="28"/>
        <v>1.3999999999999986</v>
      </c>
      <c r="L64" s="245">
        <f t="shared" si="28"/>
        <v>0.89999999999999858</v>
      </c>
      <c r="M64" s="375">
        <f t="shared" si="28"/>
        <v>5.3999999999999986</v>
      </c>
      <c r="N64" s="241">
        <f t="shared" si="28"/>
        <v>4.8999999999999986</v>
      </c>
      <c r="O64" s="241">
        <f t="shared" si="28"/>
        <v>4.3999999999999986</v>
      </c>
      <c r="P64" s="241">
        <f t="shared" si="28"/>
        <v>3.3999999999999986</v>
      </c>
      <c r="Q64" s="241">
        <f t="shared" si="28"/>
        <v>3.3999999999999986</v>
      </c>
      <c r="R64" s="241">
        <f t="shared" si="28"/>
        <v>2.3999999999999986</v>
      </c>
      <c r="S64" s="241">
        <f t="shared" si="28"/>
        <v>2.3999999999999986</v>
      </c>
      <c r="T64" s="241">
        <f t="shared" si="28"/>
        <v>1.8999999999999986</v>
      </c>
      <c r="U64" s="241">
        <f t="shared" si="28"/>
        <v>1.8999999999999986</v>
      </c>
      <c r="V64" s="241">
        <f t="shared" si="28"/>
        <v>1.3999999999999986</v>
      </c>
      <c r="W64" s="245">
        <f t="shared" si="28"/>
        <v>0.89999999999999858</v>
      </c>
      <c r="X64" s="348"/>
      <c r="Y64" s="227" t="s">
        <v>26</v>
      </c>
      <c r="Z64" s="227">
        <f>Z63-X47</f>
        <v>3.1199999999999974</v>
      </c>
      <c r="AA64" s="227"/>
    </row>
    <row r="65" spans="1:27" x14ac:dyDescent="0.2">
      <c r="B65" s="237">
        <v>39.5</v>
      </c>
      <c r="O65" s="237">
        <v>40</v>
      </c>
    </row>
    <row r="66" spans="1:27" ht="13.5" thickBot="1" x14ac:dyDescent="0.25"/>
    <row r="67" spans="1:27" ht="13.5" thickBot="1" x14ac:dyDescent="0.25">
      <c r="A67" s="285" t="s">
        <v>78</v>
      </c>
      <c r="B67" s="433" t="s">
        <v>53</v>
      </c>
      <c r="C67" s="434"/>
      <c r="D67" s="434"/>
      <c r="E67" s="434"/>
      <c r="F67" s="434"/>
      <c r="G67" s="434"/>
      <c r="H67" s="434"/>
      <c r="I67" s="434"/>
      <c r="J67" s="434"/>
      <c r="K67" s="434"/>
      <c r="L67" s="438"/>
      <c r="M67" s="433" t="s">
        <v>63</v>
      </c>
      <c r="N67" s="434"/>
      <c r="O67" s="434"/>
      <c r="P67" s="434"/>
      <c r="Q67" s="434"/>
      <c r="R67" s="434"/>
      <c r="S67" s="434"/>
      <c r="T67" s="434"/>
      <c r="U67" s="434"/>
      <c r="V67" s="434"/>
      <c r="W67" s="438"/>
      <c r="X67" s="338" t="s">
        <v>55</v>
      </c>
      <c r="Y67" s="377"/>
      <c r="Z67" s="377"/>
    </row>
    <row r="68" spans="1:27" x14ac:dyDescent="0.2">
      <c r="A68" s="226" t="s">
        <v>54</v>
      </c>
      <c r="B68" s="247">
        <v>1</v>
      </c>
      <c r="C68" s="248">
        <v>2</v>
      </c>
      <c r="D68" s="248">
        <v>3</v>
      </c>
      <c r="E68" s="248">
        <v>4</v>
      </c>
      <c r="F68" s="248">
        <v>5</v>
      </c>
      <c r="G68" s="248">
        <v>6</v>
      </c>
      <c r="H68" s="248">
        <v>7</v>
      </c>
      <c r="I68" s="248">
        <v>8</v>
      </c>
      <c r="J68" s="248">
        <v>9</v>
      </c>
      <c r="K68" s="248">
        <v>10</v>
      </c>
      <c r="L68" s="248">
        <v>11</v>
      </c>
      <c r="M68" s="247">
        <v>1</v>
      </c>
      <c r="N68" s="248">
        <v>2</v>
      </c>
      <c r="O68" s="248">
        <v>3</v>
      </c>
      <c r="P68" s="248">
        <v>4</v>
      </c>
      <c r="Q68" s="248">
        <v>5</v>
      </c>
      <c r="R68" s="248">
        <v>6</v>
      </c>
      <c r="S68" s="248">
        <v>7</v>
      </c>
      <c r="T68" s="248">
        <v>8</v>
      </c>
      <c r="U68" s="248">
        <v>9</v>
      </c>
      <c r="V68" s="248">
        <v>10</v>
      </c>
      <c r="W68" s="249">
        <v>11</v>
      </c>
      <c r="X68" s="339"/>
      <c r="Y68" s="377"/>
      <c r="Z68" s="377"/>
    </row>
    <row r="69" spans="1:27" x14ac:dyDescent="0.2">
      <c r="A69" s="226" t="s">
        <v>2</v>
      </c>
      <c r="B69" s="250">
        <v>1</v>
      </c>
      <c r="C69" s="333">
        <v>2</v>
      </c>
      <c r="D69" s="251">
        <v>3</v>
      </c>
      <c r="E69" s="251">
        <v>3</v>
      </c>
      <c r="F69" s="315">
        <v>4</v>
      </c>
      <c r="G69" s="315">
        <v>4</v>
      </c>
      <c r="H69" s="252">
        <v>5</v>
      </c>
      <c r="I69" s="252">
        <v>5</v>
      </c>
      <c r="J69" s="359">
        <v>6</v>
      </c>
      <c r="K69" s="376">
        <v>7</v>
      </c>
      <c r="L69" s="351">
        <v>8</v>
      </c>
      <c r="M69" s="250">
        <v>1</v>
      </c>
      <c r="N69" s="333">
        <v>2</v>
      </c>
      <c r="O69" s="251">
        <v>3</v>
      </c>
      <c r="P69" s="315">
        <v>4</v>
      </c>
      <c r="Q69" s="315">
        <v>4</v>
      </c>
      <c r="R69" s="252">
        <v>5</v>
      </c>
      <c r="S69" s="252">
        <v>5</v>
      </c>
      <c r="T69" s="359">
        <v>6</v>
      </c>
      <c r="U69" s="359">
        <v>6</v>
      </c>
      <c r="V69" s="376">
        <v>7</v>
      </c>
      <c r="W69" s="351">
        <v>8</v>
      </c>
      <c r="X69" s="340" t="s">
        <v>0</v>
      </c>
      <c r="Y69" s="377"/>
      <c r="Z69" s="377"/>
    </row>
    <row r="70" spans="1:27" x14ac:dyDescent="0.2">
      <c r="A70" s="292" t="s">
        <v>3</v>
      </c>
      <c r="B70" s="253">
        <v>620</v>
      </c>
      <c r="C70" s="254">
        <v>620</v>
      </c>
      <c r="D70" s="254">
        <v>620</v>
      </c>
      <c r="E70" s="254">
        <v>620</v>
      </c>
      <c r="F70" s="254">
        <v>620</v>
      </c>
      <c r="G70" s="254">
        <v>620</v>
      </c>
      <c r="H70" s="254">
        <v>620</v>
      </c>
      <c r="I70" s="254">
        <v>620</v>
      </c>
      <c r="J70" s="254">
        <v>620</v>
      </c>
      <c r="K70" s="254">
        <v>620</v>
      </c>
      <c r="L70" s="254">
        <v>620</v>
      </c>
      <c r="M70" s="253">
        <v>620</v>
      </c>
      <c r="N70" s="254">
        <v>620</v>
      </c>
      <c r="O70" s="254">
        <v>620</v>
      </c>
      <c r="P70" s="254">
        <v>620</v>
      </c>
      <c r="Q70" s="254">
        <v>620</v>
      </c>
      <c r="R70" s="254">
        <v>620</v>
      </c>
      <c r="S70" s="254">
        <v>620</v>
      </c>
      <c r="T70" s="254">
        <v>620</v>
      </c>
      <c r="U70" s="254">
        <v>620</v>
      </c>
      <c r="V70" s="254">
        <v>620</v>
      </c>
      <c r="W70" s="255">
        <v>620</v>
      </c>
      <c r="X70" s="341">
        <v>620</v>
      </c>
      <c r="Y70" s="377"/>
      <c r="Z70" s="377"/>
    </row>
    <row r="71" spans="1:27" x14ac:dyDescent="0.2">
      <c r="A71" s="295" t="s">
        <v>6</v>
      </c>
      <c r="B71" s="256">
        <v>613.63636363636363</v>
      </c>
      <c r="C71" s="257">
        <v>603.01369863013701</v>
      </c>
      <c r="D71" s="257">
        <v>628.63157894736844</v>
      </c>
      <c r="E71" s="257">
        <v>635.34883720930236</v>
      </c>
      <c r="F71" s="257">
        <v>643.1884057971015</v>
      </c>
      <c r="G71" s="257">
        <v>638.71428571428567</v>
      </c>
      <c r="H71" s="257">
        <v>659.81132075471703</v>
      </c>
      <c r="I71" s="257">
        <v>671.69491525423734</v>
      </c>
      <c r="J71" s="257">
        <v>660.27027027027032</v>
      </c>
      <c r="K71" s="257">
        <v>680.86956521739125</v>
      </c>
      <c r="L71" s="257">
        <v>709.69696969696975</v>
      </c>
      <c r="M71" s="256">
        <v>649.25925925925924</v>
      </c>
      <c r="N71" s="257">
        <v>629.23076923076928</v>
      </c>
      <c r="O71" s="257">
        <v>620.14705882352939</v>
      </c>
      <c r="P71" s="257">
        <v>618.36734693877554</v>
      </c>
      <c r="Q71" s="257">
        <v>619.13043478260875</v>
      </c>
      <c r="R71" s="257">
        <v>653.26086956521738</v>
      </c>
      <c r="S71" s="257">
        <v>622.32558139534888</v>
      </c>
      <c r="T71" s="257">
        <v>650.81967213114751</v>
      </c>
      <c r="U71" s="257">
        <v>661.64179104477614</v>
      </c>
      <c r="V71" s="257">
        <v>678.40579710144925</v>
      </c>
      <c r="W71" s="258">
        <v>691.73913043478262</v>
      </c>
      <c r="X71" s="342">
        <v>644.45378151260502</v>
      </c>
      <c r="Y71" s="377"/>
      <c r="Z71" s="377"/>
    </row>
    <row r="72" spans="1:27" x14ac:dyDescent="0.2">
      <c r="A72" s="226" t="s">
        <v>7</v>
      </c>
      <c r="B72" s="260">
        <v>84.415584415584419</v>
      </c>
      <c r="C72" s="261">
        <v>94.520547945205479</v>
      </c>
      <c r="D72" s="261">
        <v>93.684210526315795</v>
      </c>
      <c r="E72" s="261">
        <v>88.372093023255815</v>
      </c>
      <c r="F72" s="261">
        <v>95.652173913043484</v>
      </c>
      <c r="G72" s="261">
        <v>98.571428571428569</v>
      </c>
      <c r="H72" s="261">
        <v>100</v>
      </c>
      <c r="I72" s="261">
        <v>98.305084745762713</v>
      </c>
      <c r="J72" s="261">
        <v>95.945945945945951</v>
      </c>
      <c r="K72" s="261">
        <v>97.826086956521735</v>
      </c>
      <c r="L72" s="261">
        <v>100</v>
      </c>
      <c r="M72" s="260">
        <v>92.592592592592595</v>
      </c>
      <c r="N72" s="261">
        <v>94.230769230769226</v>
      </c>
      <c r="O72" s="261">
        <v>92.647058823529406</v>
      </c>
      <c r="P72" s="261">
        <v>89.795918367346943</v>
      </c>
      <c r="Q72" s="261">
        <v>95.652173913043484</v>
      </c>
      <c r="R72" s="261">
        <v>97.826086956521735</v>
      </c>
      <c r="S72" s="261">
        <v>95.348837209302332</v>
      </c>
      <c r="T72" s="261">
        <v>90.163934426229503</v>
      </c>
      <c r="U72" s="261">
        <v>89.552238805970148</v>
      </c>
      <c r="V72" s="261">
        <v>92.753623188405797</v>
      </c>
      <c r="W72" s="262">
        <v>86.956521739130437</v>
      </c>
      <c r="X72" s="343">
        <v>85.255920550038198</v>
      </c>
      <c r="Y72" s="377"/>
      <c r="Z72" s="227"/>
    </row>
    <row r="73" spans="1:27" x14ac:dyDescent="0.2">
      <c r="A73" s="226" t="s">
        <v>8</v>
      </c>
      <c r="B73" s="263">
        <v>6.2423458912608254E-2</v>
      </c>
      <c r="C73" s="264">
        <v>5.0291236428224299E-2</v>
      </c>
      <c r="D73" s="264">
        <v>5.6847578824110546E-2</v>
      </c>
      <c r="E73" s="264">
        <v>5.6936542768231069E-2</v>
      </c>
      <c r="F73" s="264">
        <v>5.3890314299690538E-2</v>
      </c>
      <c r="G73" s="264">
        <v>4.5907739162865273E-2</v>
      </c>
      <c r="H73" s="264">
        <v>4.8866436049044899E-2</v>
      </c>
      <c r="I73" s="264">
        <v>4.131195355187086E-2</v>
      </c>
      <c r="J73" s="264">
        <v>4.8598680571938696E-2</v>
      </c>
      <c r="K73" s="264">
        <v>4.2855585531449775E-2</v>
      </c>
      <c r="L73" s="264">
        <v>4.7115676256647483E-2</v>
      </c>
      <c r="M73" s="263">
        <v>5.5915804927976105E-2</v>
      </c>
      <c r="N73" s="264">
        <v>5.1671159426426104E-2</v>
      </c>
      <c r="O73" s="264">
        <v>5.5412105342700343E-2</v>
      </c>
      <c r="P73" s="264">
        <v>5.9561585615398552E-2</v>
      </c>
      <c r="Q73" s="264">
        <v>5.4495467960916498E-2</v>
      </c>
      <c r="R73" s="264">
        <v>4.6699417568428048E-2</v>
      </c>
      <c r="S73" s="264">
        <v>5.2879739764749682E-2</v>
      </c>
      <c r="T73" s="264">
        <v>5.3320837870690342E-2</v>
      </c>
      <c r="U73" s="264">
        <v>5.4811974007624109E-2</v>
      </c>
      <c r="V73" s="264">
        <v>4.4513963568465452E-2</v>
      </c>
      <c r="W73" s="265">
        <v>5.7455159683351555E-2</v>
      </c>
      <c r="X73" s="344">
        <v>6.559428360990352E-2</v>
      </c>
      <c r="Y73" s="377"/>
      <c r="Z73" s="227"/>
    </row>
    <row r="74" spans="1:27" x14ac:dyDescent="0.2">
      <c r="A74" s="295" t="s">
        <v>1</v>
      </c>
      <c r="B74" s="266">
        <f>B71/B70*100-100</f>
        <v>-1.0263929618768373</v>
      </c>
      <c r="C74" s="267">
        <f t="shared" ref="C74:E74" si="29">C71/C70*100-100</f>
        <v>-2.7397260273972535</v>
      </c>
      <c r="D74" s="267">
        <f t="shared" si="29"/>
        <v>1.392190152801362</v>
      </c>
      <c r="E74" s="267">
        <f t="shared" si="29"/>
        <v>2.4756189047261898</v>
      </c>
      <c r="F74" s="267">
        <f>F71/F70*100-100</f>
        <v>3.7400654511453979</v>
      </c>
      <c r="G74" s="267">
        <f t="shared" ref="G74:L74" si="30">G71/G70*100-100</f>
        <v>3.0184331797235018</v>
      </c>
      <c r="H74" s="267">
        <f t="shared" si="30"/>
        <v>6.4211807668898473</v>
      </c>
      <c r="I74" s="267">
        <f t="shared" si="30"/>
        <v>8.3378895571350569</v>
      </c>
      <c r="J74" s="267">
        <f t="shared" si="30"/>
        <v>6.4952048823016639</v>
      </c>
      <c r="K74" s="267">
        <f t="shared" si="30"/>
        <v>9.8176718092566517</v>
      </c>
      <c r="L74" s="267">
        <f t="shared" si="30"/>
        <v>14.467253176930612</v>
      </c>
      <c r="M74" s="266">
        <f>M71/M70*100-100</f>
        <v>4.7192353643966385</v>
      </c>
      <c r="N74" s="267">
        <f t="shared" ref="N74:X74" si="31">N71/N70*100-100</f>
        <v>1.4888337468982797</v>
      </c>
      <c r="O74" s="267">
        <f t="shared" si="31"/>
        <v>2.3719165085395844E-2</v>
      </c>
      <c r="P74" s="267">
        <f t="shared" si="31"/>
        <v>-0.26333113890717641</v>
      </c>
      <c r="Q74" s="267">
        <f t="shared" si="31"/>
        <v>-0.14025245441794709</v>
      </c>
      <c r="R74" s="267">
        <f t="shared" si="31"/>
        <v>5.3646563814866681</v>
      </c>
      <c r="S74" s="267">
        <f t="shared" si="31"/>
        <v>0.37509377344335348</v>
      </c>
      <c r="T74" s="267">
        <f t="shared" si="31"/>
        <v>4.9709148598624893</v>
      </c>
      <c r="U74" s="267">
        <f t="shared" si="31"/>
        <v>6.7164179104477739</v>
      </c>
      <c r="V74" s="267">
        <f t="shared" si="31"/>
        <v>9.4202898550724683</v>
      </c>
      <c r="W74" s="268">
        <f t="shared" si="31"/>
        <v>11.570827489481061</v>
      </c>
      <c r="X74" s="345">
        <f t="shared" si="31"/>
        <v>3.9441583084846883</v>
      </c>
      <c r="Y74" s="377"/>
      <c r="Z74" s="227"/>
    </row>
    <row r="75" spans="1:27" ht="13.5" thickBot="1" x14ac:dyDescent="0.25">
      <c r="A75" s="349" t="s">
        <v>27</v>
      </c>
      <c r="B75" s="270">
        <f>B71-B57</f>
        <v>103.98724082934609</v>
      </c>
      <c r="C75" s="271">
        <f t="shared" ref="C75:X75" si="32">C71-C57</f>
        <v>53.522173206408183</v>
      </c>
      <c r="D75" s="271">
        <f t="shared" si="32"/>
        <v>71.774436090225549</v>
      </c>
      <c r="E75" s="271">
        <f t="shared" si="32"/>
        <v>80.626614987080188</v>
      </c>
      <c r="F75" s="271">
        <f t="shared" si="32"/>
        <v>77.50213128729763</v>
      </c>
      <c r="G75" s="271">
        <f t="shared" si="32"/>
        <v>67.973544973544904</v>
      </c>
      <c r="H75" s="271">
        <f t="shared" si="32"/>
        <v>77.81132075471703</v>
      </c>
      <c r="I75" s="271">
        <f t="shared" si="32"/>
        <v>84.127347686669737</v>
      </c>
      <c r="J75" s="271">
        <f t="shared" si="32"/>
        <v>50.455455455455535</v>
      </c>
      <c r="K75" s="271">
        <f t="shared" si="32"/>
        <v>63.293807641633634</v>
      </c>
      <c r="L75" s="271">
        <f t="shared" si="32"/>
        <v>75.466200466200462</v>
      </c>
      <c r="M75" s="270">
        <f t="shared" si="32"/>
        <v>157.52012882447661</v>
      </c>
      <c r="N75" s="271">
        <f t="shared" si="32"/>
        <v>123.17813765182194</v>
      </c>
      <c r="O75" s="271">
        <f t="shared" si="32"/>
        <v>100.82887700534752</v>
      </c>
      <c r="P75" s="271">
        <f t="shared" si="32"/>
        <v>59.448428019856578</v>
      </c>
      <c r="Q75" s="271">
        <f t="shared" si="32"/>
        <v>71.352657004830917</v>
      </c>
      <c r="R75" s="271">
        <f t="shared" si="32"/>
        <v>77.855464159811959</v>
      </c>
      <c r="S75" s="271">
        <f t="shared" si="32"/>
        <v>59.352608422375852</v>
      </c>
      <c r="T75" s="271">
        <f t="shared" si="32"/>
        <v>64.228763040238391</v>
      </c>
      <c r="U75" s="271">
        <f t="shared" si="32"/>
        <v>73.516791044776141</v>
      </c>
      <c r="V75" s="271">
        <f t="shared" si="32"/>
        <v>62.850241545893709</v>
      </c>
      <c r="W75" s="272">
        <f t="shared" si="32"/>
        <v>57.405797101449252</v>
      </c>
      <c r="X75" s="346">
        <f t="shared" si="32"/>
        <v>76.563873255724275</v>
      </c>
      <c r="Y75" s="377"/>
      <c r="Z75" s="227"/>
    </row>
    <row r="76" spans="1:27" x14ac:dyDescent="0.2">
      <c r="A76" s="370" t="s">
        <v>51</v>
      </c>
      <c r="B76" s="274">
        <v>695</v>
      </c>
      <c r="C76" s="275">
        <v>720</v>
      </c>
      <c r="D76" s="275">
        <v>902</v>
      </c>
      <c r="E76" s="275">
        <v>902</v>
      </c>
      <c r="F76" s="275">
        <v>664</v>
      </c>
      <c r="G76" s="275">
        <v>664</v>
      </c>
      <c r="H76" s="275">
        <v>504</v>
      </c>
      <c r="I76" s="275">
        <v>504</v>
      </c>
      <c r="J76" s="275">
        <v>709</v>
      </c>
      <c r="K76" s="275">
        <v>396</v>
      </c>
      <c r="L76" s="276">
        <v>301</v>
      </c>
      <c r="M76" s="373">
        <v>281</v>
      </c>
      <c r="N76" s="275">
        <v>474</v>
      </c>
      <c r="O76" s="275">
        <v>618</v>
      </c>
      <c r="P76" s="275">
        <v>452</v>
      </c>
      <c r="Q76" s="275">
        <v>452</v>
      </c>
      <c r="R76" s="275">
        <v>464</v>
      </c>
      <c r="S76" s="275">
        <v>464</v>
      </c>
      <c r="T76" s="275">
        <v>607</v>
      </c>
      <c r="U76" s="275">
        <v>605</v>
      </c>
      <c r="V76" s="275">
        <v>679</v>
      </c>
      <c r="W76" s="276">
        <v>410</v>
      </c>
      <c r="X76" s="347">
        <f>SUM(B76:W76)</f>
        <v>12467</v>
      </c>
      <c r="Y76" s="227" t="s">
        <v>56</v>
      </c>
      <c r="Z76" s="278">
        <f>X62-X76</f>
        <v>7</v>
      </c>
      <c r="AA76" s="279">
        <f>Z76/X62</f>
        <v>5.6116722783389455E-4</v>
      </c>
    </row>
    <row r="77" spans="1:27" x14ac:dyDescent="0.2">
      <c r="A77" s="371" t="s">
        <v>28</v>
      </c>
      <c r="B77" s="242">
        <v>41</v>
      </c>
      <c r="C77" s="240">
        <v>41</v>
      </c>
      <c r="D77" s="240">
        <v>40.5</v>
      </c>
      <c r="E77" s="240">
        <v>40.5</v>
      </c>
      <c r="F77" s="240">
        <v>40</v>
      </c>
      <c r="G77" s="240">
        <v>40</v>
      </c>
      <c r="H77" s="240">
        <v>39.5</v>
      </c>
      <c r="I77" s="240">
        <v>39.5</v>
      </c>
      <c r="J77" s="240">
        <v>39</v>
      </c>
      <c r="K77" s="240">
        <v>38.5</v>
      </c>
      <c r="L77" s="243">
        <v>38</v>
      </c>
      <c r="M77" s="374">
        <v>42.5</v>
      </c>
      <c r="N77" s="240">
        <v>42</v>
      </c>
      <c r="O77" s="240">
        <v>42</v>
      </c>
      <c r="P77" s="240">
        <v>41</v>
      </c>
      <c r="Q77" s="240">
        <v>41</v>
      </c>
      <c r="R77" s="240">
        <v>40</v>
      </c>
      <c r="S77" s="240">
        <v>40</v>
      </c>
      <c r="T77" s="240">
        <v>39.5</v>
      </c>
      <c r="U77" s="240">
        <v>39.5</v>
      </c>
      <c r="V77" s="240">
        <v>39</v>
      </c>
      <c r="W77" s="243">
        <v>38.5</v>
      </c>
      <c r="X77" s="339"/>
      <c r="Y77" s="227" t="s">
        <v>57</v>
      </c>
      <c r="Z77" s="362">
        <v>38.229999999999997</v>
      </c>
    </row>
    <row r="78" spans="1:27" ht="13.5" thickBot="1" x14ac:dyDescent="0.25">
      <c r="A78" s="372" t="s">
        <v>26</v>
      </c>
      <c r="B78" s="244">
        <f>B77-B63</f>
        <v>1.5</v>
      </c>
      <c r="C78" s="241">
        <f t="shared" ref="C78:W78" si="33">C77-C63</f>
        <v>2</v>
      </c>
      <c r="D78" s="241">
        <f t="shared" si="33"/>
        <v>2</v>
      </c>
      <c r="E78" s="241">
        <f t="shared" si="33"/>
        <v>2</v>
      </c>
      <c r="F78" s="241">
        <f t="shared" si="33"/>
        <v>2</v>
      </c>
      <c r="G78" s="241">
        <f t="shared" si="33"/>
        <v>2</v>
      </c>
      <c r="H78" s="241">
        <f t="shared" si="33"/>
        <v>2</v>
      </c>
      <c r="I78" s="241">
        <f t="shared" si="33"/>
        <v>2</v>
      </c>
      <c r="J78" s="241">
        <f t="shared" si="33"/>
        <v>2</v>
      </c>
      <c r="K78" s="241">
        <f t="shared" si="33"/>
        <v>2</v>
      </c>
      <c r="L78" s="245">
        <f t="shared" si="33"/>
        <v>2</v>
      </c>
      <c r="M78" s="375">
        <f t="shared" si="33"/>
        <v>1.5</v>
      </c>
      <c r="N78" s="241">
        <f t="shared" si="33"/>
        <v>1.5</v>
      </c>
      <c r="O78" s="241">
        <f t="shared" si="33"/>
        <v>2</v>
      </c>
      <c r="P78" s="241">
        <f t="shared" si="33"/>
        <v>2</v>
      </c>
      <c r="Q78" s="241">
        <f t="shared" si="33"/>
        <v>2</v>
      </c>
      <c r="R78" s="241">
        <f t="shared" si="33"/>
        <v>2</v>
      </c>
      <c r="S78" s="241">
        <f t="shared" si="33"/>
        <v>2</v>
      </c>
      <c r="T78" s="241">
        <f t="shared" si="33"/>
        <v>2</v>
      </c>
      <c r="U78" s="241">
        <f t="shared" si="33"/>
        <v>2</v>
      </c>
      <c r="V78" s="241">
        <f t="shared" si="33"/>
        <v>2</v>
      </c>
      <c r="W78" s="245">
        <f t="shared" si="33"/>
        <v>2</v>
      </c>
      <c r="X78" s="348"/>
      <c r="Y78" s="227" t="s">
        <v>26</v>
      </c>
      <c r="Z78" s="227">
        <f>Z77-Z63</f>
        <v>2.7999999999999972</v>
      </c>
    </row>
    <row r="79" spans="1:27" x14ac:dyDescent="0.2">
      <c r="N79" s="334">
        <v>42</v>
      </c>
      <c r="S79" s="237" t="s">
        <v>79</v>
      </c>
    </row>
    <row r="80" spans="1:27" ht="13.5" thickBot="1" x14ac:dyDescent="0.25"/>
    <row r="81" spans="1:27" s="379" customFormat="1" ht="13.5" thickBot="1" x14ac:dyDescent="0.25">
      <c r="A81" s="285" t="s">
        <v>80</v>
      </c>
      <c r="B81" s="433" t="s">
        <v>53</v>
      </c>
      <c r="C81" s="434"/>
      <c r="D81" s="434"/>
      <c r="E81" s="434"/>
      <c r="F81" s="434"/>
      <c r="G81" s="434"/>
      <c r="H81" s="434"/>
      <c r="I81" s="434"/>
      <c r="J81" s="434"/>
      <c r="K81" s="434"/>
      <c r="L81" s="438"/>
      <c r="M81" s="433" t="s">
        <v>63</v>
      </c>
      <c r="N81" s="434"/>
      <c r="O81" s="434"/>
      <c r="P81" s="434"/>
      <c r="Q81" s="434"/>
      <c r="R81" s="434"/>
      <c r="S81" s="434"/>
      <c r="T81" s="434"/>
      <c r="U81" s="434"/>
      <c r="V81" s="434"/>
      <c r="W81" s="438"/>
      <c r="X81" s="338" t="s">
        <v>55</v>
      </c>
    </row>
    <row r="82" spans="1:27" s="379" customFormat="1" x14ac:dyDescent="0.2">
      <c r="A82" s="226" t="s">
        <v>54</v>
      </c>
      <c r="B82" s="247">
        <v>1</v>
      </c>
      <c r="C82" s="248">
        <v>2</v>
      </c>
      <c r="D82" s="248">
        <v>3</v>
      </c>
      <c r="E82" s="248">
        <v>4</v>
      </c>
      <c r="F82" s="248">
        <v>5</v>
      </c>
      <c r="G82" s="248">
        <v>6</v>
      </c>
      <c r="H82" s="248">
        <v>7</v>
      </c>
      <c r="I82" s="248">
        <v>8</v>
      </c>
      <c r="J82" s="248">
        <v>9</v>
      </c>
      <c r="K82" s="248">
        <v>10</v>
      </c>
      <c r="L82" s="248">
        <v>11</v>
      </c>
      <c r="M82" s="247">
        <v>1</v>
      </c>
      <c r="N82" s="248">
        <v>2</v>
      </c>
      <c r="O82" s="248">
        <v>3</v>
      </c>
      <c r="P82" s="248">
        <v>4</v>
      </c>
      <c r="Q82" s="248">
        <v>5</v>
      </c>
      <c r="R82" s="248">
        <v>6</v>
      </c>
      <c r="S82" s="248">
        <v>7</v>
      </c>
      <c r="T82" s="248">
        <v>8</v>
      </c>
      <c r="U82" s="248">
        <v>9</v>
      </c>
      <c r="V82" s="248">
        <v>10</v>
      </c>
      <c r="W82" s="249">
        <v>11</v>
      </c>
      <c r="X82" s="339"/>
    </row>
    <row r="83" spans="1:27" s="379" customFormat="1" x14ac:dyDescent="0.2">
      <c r="A83" s="226" t="s">
        <v>2</v>
      </c>
      <c r="B83" s="250">
        <v>1</v>
      </c>
      <c r="C83" s="333">
        <v>2</v>
      </c>
      <c r="D83" s="251">
        <v>3</v>
      </c>
      <c r="E83" s="251">
        <v>3</v>
      </c>
      <c r="F83" s="315">
        <v>4</v>
      </c>
      <c r="G83" s="315">
        <v>4</v>
      </c>
      <c r="H83" s="252">
        <v>5</v>
      </c>
      <c r="I83" s="252">
        <v>5</v>
      </c>
      <c r="J83" s="359">
        <v>6</v>
      </c>
      <c r="K83" s="376">
        <v>7</v>
      </c>
      <c r="L83" s="351">
        <v>8</v>
      </c>
      <c r="M83" s="250">
        <v>1</v>
      </c>
      <c r="N83" s="333">
        <v>2</v>
      </c>
      <c r="O83" s="251">
        <v>3</v>
      </c>
      <c r="P83" s="315">
        <v>4</v>
      </c>
      <c r="Q83" s="315">
        <v>4</v>
      </c>
      <c r="R83" s="252">
        <v>5</v>
      </c>
      <c r="S83" s="252">
        <v>5</v>
      </c>
      <c r="T83" s="359">
        <v>6</v>
      </c>
      <c r="U83" s="359">
        <v>6</v>
      </c>
      <c r="V83" s="376">
        <v>7</v>
      </c>
      <c r="W83" s="351">
        <v>8</v>
      </c>
      <c r="X83" s="340" t="s">
        <v>0</v>
      </c>
    </row>
    <row r="84" spans="1:27" s="379" customFormat="1" x14ac:dyDescent="0.2">
      <c r="A84" s="292" t="s">
        <v>3</v>
      </c>
      <c r="B84" s="253">
        <v>720</v>
      </c>
      <c r="C84" s="254">
        <v>720</v>
      </c>
      <c r="D84" s="254">
        <v>720</v>
      </c>
      <c r="E84" s="254">
        <v>720</v>
      </c>
      <c r="F84" s="254">
        <v>720</v>
      </c>
      <c r="G84" s="254">
        <v>720</v>
      </c>
      <c r="H84" s="254">
        <v>720</v>
      </c>
      <c r="I84" s="254">
        <v>720</v>
      </c>
      <c r="J84" s="254">
        <v>720</v>
      </c>
      <c r="K84" s="254">
        <v>720</v>
      </c>
      <c r="L84" s="254">
        <v>720</v>
      </c>
      <c r="M84" s="253">
        <v>720</v>
      </c>
      <c r="N84" s="254">
        <v>720</v>
      </c>
      <c r="O84" s="254">
        <v>720</v>
      </c>
      <c r="P84" s="254">
        <v>720</v>
      </c>
      <c r="Q84" s="254">
        <v>720</v>
      </c>
      <c r="R84" s="254">
        <v>720</v>
      </c>
      <c r="S84" s="254">
        <v>720</v>
      </c>
      <c r="T84" s="254">
        <v>720</v>
      </c>
      <c r="U84" s="254">
        <v>720</v>
      </c>
      <c r="V84" s="254">
        <v>720</v>
      </c>
      <c r="W84" s="255">
        <v>720</v>
      </c>
      <c r="X84" s="341">
        <v>720</v>
      </c>
    </row>
    <row r="85" spans="1:27" s="379" customFormat="1" x14ac:dyDescent="0.2">
      <c r="A85" s="295" t="s">
        <v>6</v>
      </c>
      <c r="B85" s="256">
        <v>700.56</v>
      </c>
      <c r="C85" s="257">
        <v>714.92</v>
      </c>
      <c r="D85" s="257">
        <v>717.79</v>
      </c>
      <c r="E85" s="257">
        <v>731.3</v>
      </c>
      <c r="F85" s="257">
        <v>750.6</v>
      </c>
      <c r="G85" s="257">
        <v>744.73</v>
      </c>
      <c r="H85" s="257">
        <v>763.06</v>
      </c>
      <c r="I85" s="257">
        <v>763.82</v>
      </c>
      <c r="J85" s="257">
        <v>756.36</v>
      </c>
      <c r="K85" s="257">
        <v>767.71</v>
      </c>
      <c r="L85" s="257">
        <v>787.04</v>
      </c>
      <c r="M85" s="256">
        <v>726.19</v>
      </c>
      <c r="N85" s="257">
        <v>723.87</v>
      </c>
      <c r="O85" s="257">
        <v>724.67</v>
      </c>
      <c r="P85" s="257">
        <v>748</v>
      </c>
      <c r="Q85" s="257">
        <v>744.86</v>
      </c>
      <c r="R85" s="257">
        <v>762.78</v>
      </c>
      <c r="S85" s="257">
        <v>741.39</v>
      </c>
      <c r="T85" s="257">
        <v>759.17</v>
      </c>
      <c r="U85" s="257">
        <v>769.79</v>
      </c>
      <c r="V85" s="257">
        <v>765.26</v>
      </c>
      <c r="W85" s="258">
        <v>807.71</v>
      </c>
      <c r="X85" s="342">
        <v>745.97</v>
      </c>
    </row>
    <row r="86" spans="1:27" s="379" customFormat="1" x14ac:dyDescent="0.2">
      <c r="A86" s="226" t="s">
        <v>7</v>
      </c>
      <c r="B86" s="260">
        <v>96.3</v>
      </c>
      <c r="C86" s="261">
        <v>98.36</v>
      </c>
      <c r="D86" s="261">
        <v>97.06</v>
      </c>
      <c r="E86" s="261">
        <v>98.55</v>
      </c>
      <c r="F86" s="261">
        <v>92</v>
      </c>
      <c r="G86" s="261">
        <v>94.55</v>
      </c>
      <c r="H86" s="261">
        <v>100</v>
      </c>
      <c r="I86" s="261">
        <v>100</v>
      </c>
      <c r="J86" s="261">
        <v>98.18</v>
      </c>
      <c r="K86" s="261">
        <v>100</v>
      </c>
      <c r="L86" s="261">
        <v>100</v>
      </c>
      <c r="M86" s="260">
        <v>85.71</v>
      </c>
      <c r="N86" s="261">
        <v>90.32</v>
      </c>
      <c r="O86" s="261">
        <v>88.89</v>
      </c>
      <c r="P86" s="261">
        <v>97.14</v>
      </c>
      <c r="Q86" s="261">
        <v>100</v>
      </c>
      <c r="R86" s="261">
        <v>97.22</v>
      </c>
      <c r="S86" s="261">
        <v>91.67</v>
      </c>
      <c r="T86" s="261">
        <v>95.83</v>
      </c>
      <c r="U86" s="261">
        <v>95.83</v>
      </c>
      <c r="V86" s="261">
        <v>96.49</v>
      </c>
      <c r="W86" s="262">
        <v>91.43</v>
      </c>
      <c r="X86" s="343">
        <v>89.5</v>
      </c>
      <c r="Z86" s="227"/>
    </row>
    <row r="87" spans="1:27" s="379" customFormat="1" x14ac:dyDescent="0.2">
      <c r="A87" s="226" t="s">
        <v>8</v>
      </c>
      <c r="B87" s="263">
        <v>5.7500000000000002E-2</v>
      </c>
      <c r="C87" s="264">
        <v>5.3400000000000003E-2</v>
      </c>
      <c r="D87" s="264">
        <v>4.7199999999999999E-2</v>
      </c>
      <c r="E87" s="264">
        <v>5.2400000000000002E-2</v>
      </c>
      <c r="F87" s="264">
        <v>5.3100000000000001E-2</v>
      </c>
      <c r="G87" s="264">
        <v>4.5900000000000003E-2</v>
      </c>
      <c r="H87" s="264">
        <v>4.3099999999999999E-2</v>
      </c>
      <c r="I87" s="264">
        <v>4.4499999999999998E-2</v>
      </c>
      <c r="J87" s="264">
        <v>4.9000000000000002E-2</v>
      </c>
      <c r="K87" s="264">
        <v>4.4400000000000002E-2</v>
      </c>
      <c r="L87" s="264">
        <v>5.3999999999999999E-2</v>
      </c>
      <c r="M87" s="263">
        <v>7.6899999999999996E-2</v>
      </c>
      <c r="N87" s="264">
        <v>6.1800000000000001E-2</v>
      </c>
      <c r="O87" s="264">
        <v>5.5899999999999998E-2</v>
      </c>
      <c r="P87" s="264">
        <v>4.7600000000000003E-2</v>
      </c>
      <c r="Q87" s="264">
        <v>5.0599999999999999E-2</v>
      </c>
      <c r="R87" s="264">
        <v>3.9800000000000002E-2</v>
      </c>
      <c r="S87" s="264">
        <v>5.0700000000000002E-2</v>
      </c>
      <c r="T87" s="264">
        <v>5.3199999999999997E-2</v>
      </c>
      <c r="U87" s="264">
        <v>4.8599999999999997E-2</v>
      </c>
      <c r="V87" s="264">
        <v>4.6800000000000001E-2</v>
      </c>
      <c r="W87" s="265">
        <v>5.5500000000000001E-2</v>
      </c>
      <c r="X87" s="344">
        <v>6.0600000000000001E-2</v>
      </c>
      <c r="Z87" s="227"/>
    </row>
    <row r="88" spans="1:27" s="379" customFormat="1" x14ac:dyDescent="0.2">
      <c r="A88" s="295" t="s">
        <v>1</v>
      </c>
      <c r="B88" s="266">
        <f>B85/B84*100-100</f>
        <v>-2.7000000000000028</v>
      </c>
      <c r="C88" s="267">
        <f t="shared" ref="C88:E88" si="34">C85/C84*100-100</f>
        <v>-0.70555555555556282</v>
      </c>
      <c r="D88" s="267">
        <f t="shared" si="34"/>
        <v>-0.30694444444444002</v>
      </c>
      <c r="E88" s="267">
        <f t="shared" si="34"/>
        <v>1.5694444444444429</v>
      </c>
      <c r="F88" s="267">
        <f>F85/F84*100-100</f>
        <v>4.25</v>
      </c>
      <c r="G88" s="267">
        <f t="shared" ref="G88:L88" si="35">G85/G84*100-100</f>
        <v>3.4347222222222342</v>
      </c>
      <c r="H88" s="267">
        <f t="shared" si="35"/>
        <v>5.9805555555555401</v>
      </c>
      <c r="I88" s="267">
        <f t="shared" si="35"/>
        <v>6.0861111111111228</v>
      </c>
      <c r="J88" s="267">
        <f t="shared" si="35"/>
        <v>5.0499999999999972</v>
      </c>
      <c r="K88" s="267">
        <f t="shared" si="35"/>
        <v>6.6263888888888971</v>
      </c>
      <c r="L88" s="267">
        <f t="shared" si="35"/>
        <v>9.3111111111111171</v>
      </c>
      <c r="M88" s="266">
        <f>M85/M84*100-100</f>
        <v>0.85972222222223138</v>
      </c>
      <c r="N88" s="267">
        <f t="shared" ref="N88:X88" si="36">N85/N84*100-100</f>
        <v>0.53749999999999432</v>
      </c>
      <c r="O88" s="267">
        <f t="shared" si="36"/>
        <v>0.64861111111109437</v>
      </c>
      <c r="P88" s="267">
        <f t="shared" si="36"/>
        <v>3.8888888888888999</v>
      </c>
      <c r="Q88" s="267">
        <f t="shared" si="36"/>
        <v>3.4527777777777686</v>
      </c>
      <c r="R88" s="267">
        <f t="shared" si="36"/>
        <v>5.9416666666666629</v>
      </c>
      <c r="S88" s="267">
        <f t="shared" si="36"/>
        <v>2.9708333333333172</v>
      </c>
      <c r="T88" s="267">
        <f t="shared" si="36"/>
        <v>5.44027777777778</v>
      </c>
      <c r="U88" s="267">
        <f t="shared" si="36"/>
        <v>6.9152777777777601</v>
      </c>
      <c r="V88" s="267">
        <f t="shared" si="36"/>
        <v>6.2861111111110972</v>
      </c>
      <c r="W88" s="268">
        <f t="shared" si="36"/>
        <v>12.181944444444454</v>
      </c>
      <c r="X88" s="345">
        <f t="shared" si="36"/>
        <v>3.6069444444444514</v>
      </c>
      <c r="Z88" s="227"/>
    </row>
    <row r="89" spans="1:27" s="379" customFormat="1" ht="13.5" thickBot="1" x14ac:dyDescent="0.25">
      <c r="A89" s="349" t="s">
        <v>27</v>
      </c>
      <c r="B89" s="270">
        <f>B85-B71</f>
        <v>86.923636363636319</v>
      </c>
      <c r="C89" s="271">
        <f t="shared" ref="C89:X89" si="37">C85-C71</f>
        <v>111.90630136986294</v>
      </c>
      <c r="D89" s="271">
        <f t="shared" si="37"/>
        <v>89.158421052631525</v>
      </c>
      <c r="E89" s="271">
        <f t="shared" si="37"/>
        <v>95.951162790697595</v>
      </c>
      <c r="F89" s="271">
        <f t="shared" si="37"/>
        <v>107.41159420289853</v>
      </c>
      <c r="G89" s="271">
        <f t="shared" si="37"/>
        <v>106.01571428571435</v>
      </c>
      <c r="H89" s="271">
        <f t="shared" si="37"/>
        <v>103.24867924528291</v>
      </c>
      <c r="I89" s="271">
        <f t="shared" si="37"/>
        <v>92.125084745762706</v>
      </c>
      <c r="J89" s="271">
        <f t="shared" si="37"/>
        <v>96.089729729729697</v>
      </c>
      <c r="K89" s="271">
        <f t="shared" si="37"/>
        <v>86.840434782608781</v>
      </c>
      <c r="L89" s="271">
        <f t="shared" si="37"/>
        <v>77.343030303030218</v>
      </c>
      <c r="M89" s="270">
        <f t="shared" si="37"/>
        <v>76.930740740740816</v>
      </c>
      <c r="N89" s="271">
        <f t="shared" si="37"/>
        <v>94.639230769230721</v>
      </c>
      <c r="O89" s="271">
        <f t="shared" si="37"/>
        <v>104.52294117647057</v>
      </c>
      <c r="P89" s="271">
        <f t="shared" si="37"/>
        <v>129.63265306122446</v>
      </c>
      <c r="Q89" s="271">
        <f t="shared" si="37"/>
        <v>125.72956521739127</v>
      </c>
      <c r="R89" s="271">
        <f t="shared" si="37"/>
        <v>109.5191304347826</v>
      </c>
      <c r="S89" s="271">
        <f t="shared" si="37"/>
        <v>119.06441860465111</v>
      </c>
      <c r="T89" s="271">
        <f t="shared" si="37"/>
        <v>108.35032786885245</v>
      </c>
      <c r="U89" s="271">
        <f t="shared" si="37"/>
        <v>108.14820895522382</v>
      </c>
      <c r="V89" s="271">
        <f t="shared" si="37"/>
        <v>86.854202898550739</v>
      </c>
      <c r="W89" s="272">
        <f t="shared" si="37"/>
        <v>115.97086956521741</v>
      </c>
      <c r="X89" s="346">
        <f t="shared" si="37"/>
        <v>101.51621848739501</v>
      </c>
      <c r="Z89" s="227"/>
    </row>
    <row r="90" spans="1:27" s="379" customFormat="1" x14ac:dyDescent="0.2">
      <c r="A90" s="370" t="s">
        <v>51</v>
      </c>
      <c r="B90" s="274">
        <v>689</v>
      </c>
      <c r="C90" s="275">
        <v>720</v>
      </c>
      <c r="D90" s="275">
        <v>901</v>
      </c>
      <c r="E90" s="275">
        <v>902</v>
      </c>
      <c r="F90" s="275">
        <v>664</v>
      </c>
      <c r="G90" s="275">
        <v>664</v>
      </c>
      <c r="H90" s="275">
        <v>503</v>
      </c>
      <c r="I90" s="275">
        <v>504</v>
      </c>
      <c r="J90" s="275">
        <v>708</v>
      </c>
      <c r="K90" s="275">
        <v>396</v>
      </c>
      <c r="L90" s="276">
        <v>301</v>
      </c>
      <c r="M90" s="373">
        <v>281</v>
      </c>
      <c r="N90" s="275">
        <v>474</v>
      </c>
      <c r="O90" s="275">
        <v>618</v>
      </c>
      <c r="P90" s="275">
        <v>452</v>
      </c>
      <c r="Q90" s="275">
        <v>452</v>
      </c>
      <c r="R90" s="275">
        <v>464</v>
      </c>
      <c r="S90" s="275">
        <v>464</v>
      </c>
      <c r="T90" s="275">
        <v>606</v>
      </c>
      <c r="U90" s="275">
        <v>605</v>
      </c>
      <c r="V90" s="275">
        <v>679</v>
      </c>
      <c r="W90" s="276">
        <v>410</v>
      </c>
      <c r="X90" s="347">
        <f>SUM(B90:W90)</f>
        <v>12457</v>
      </c>
      <c r="Y90" s="227" t="s">
        <v>56</v>
      </c>
      <c r="Z90" s="278">
        <f>X76-X90</f>
        <v>10</v>
      </c>
      <c r="AA90" s="279">
        <f>Z90/X76</f>
        <v>8.021175904387583E-4</v>
      </c>
    </row>
    <row r="91" spans="1:27" s="379" customFormat="1" x14ac:dyDescent="0.2">
      <c r="A91" s="371" t="s">
        <v>28</v>
      </c>
      <c r="B91" s="242">
        <v>43</v>
      </c>
      <c r="C91" s="240">
        <v>42.5</v>
      </c>
      <c r="D91" s="240">
        <v>42</v>
      </c>
      <c r="E91" s="240">
        <v>42</v>
      </c>
      <c r="F91" s="240">
        <v>41.5</v>
      </c>
      <c r="G91" s="240">
        <v>41.5</v>
      </c>
      <c r="H91" s="240">
        <v>41</v>
      </c>
      <c r="I91" s="240">
        <v>41</v>
      </c>
      <c r="J91" s="240">
        <v>40.5</v>
      </c>
      <c r="K91" s="240">
        <v>40.5</v>
      </c>
      <c r="L91" s="243">
        <v>40</v>
      </c>
      <c r="M91" s="374">
        <v>44</v>
      </c>
      <c r="N91" s="240">
        <v>43.5</v>
      </c>
      <c r="O91" s="240">
        <v>43.5</v>
      </c>
      <c r="P91" s="240">
        <v>42.5</v>
      </c>
      <c r="Q91" s="240">
        <v>42.5</v>
      </c>
      <c r="R91" s="240">
        <v>41.5</v>
      </c>
      <c r="S91" s="240">
        <v>41.5</v>
      </c>
      <c r="T91" s="240">
        <v>41</v>
      </c>
      <c r="U91" s="240">
        <v>41</v>
      </c>
      <c r="V91" s="240">
        <v>40.5</v>
      </c>
      <c r="W91" s="243">
        <v>40</v>
      </c>
      <c r="X91" s="339"/>
      <c r="Y91" s="227" t="s">
        <v>57</v>
      </c>
      <c r="Z91" s="362">
        <v>40.18</v>
      </c>
    </row>
    <row r="92" spans="1:27" s="379" customFormat="1" ht="13.5" thickBot="1" x14ac:dyDescent="0.25">
      <c r="A92" s="372" t="s">
        <v>26</v>
      </c>
      <c r="B92" s="244">
        <f>B91-B77</f>
        <v>2</v>
      </c>
      <c r="C92" s="241">
        <f t="shared" ref="C92:W92" si="38">C91-C77</f>
        <v>1.5</v>
      </c>
      <c r="D92" s="241">
        <f t="shared" si="38"/>
        <v>1.5</v>
      </c>
      <c r="E92" s="241">
        <f t="shared" si="38"/>
        <v>1.5</v>
      </c>
      <c r="F92" s="241">
        <f t="shared" si="38"/>
        <v>1.5</v>
      </c>
      <c r="G92" s="241">
        <f t="shared" si="38"/>
        <v>1.5</v>
      </c>
      <c r="H92" s="241">
        <f t="shared" si="38"/>
        <v>1.5</v>
      </c>
      <c r="I92" s="241">
        <f t="shared" si="38"/>
        <v>1.5</v>
      </c>
      <c r="J92" s="241">
        <f t="shared" si="38"/>
        <v>1.5</v>
      </c>
      <c r="K92" s="241">
        <f t="shared" si="38"/>
        <v>2</v>
      </c>
      <c r="L92" s="245">
        <f t="shared" si="38"/>
        <v>2</v>
      </c>
      <c r="M92" s="375">
        <f t="shared" si="38"/>
        <v>1.5</v>
      </c>
      <c r="N92" s="241">
        <f t="shared" si="38"/>
        <v>1.5</v>
      </c>
      <c r="O92" s="241">
        <f t="shared" si="38"/>
        <v>1.5</v>
      </c>
      <c r="P92" s="241">
        <f t="shared" si="38"/>
        <v>1.5</v>
      </c>
      <c r="Q92" s="241">
        <f t="shared" si="38"/>
        <v>1.5</v>
      </c>
      <c r="R92" s="241">
        <f t="shared" si="38"/>
        <v>1.5</v>
      </c>
      <c r="S92" s="241">
        <f t="shared" si="38"/>
        <v>1.5</v>
      </c>
      <c r="T92" s="241">
        <f t="shared" si="38"/>
        <v>1.5</v>
      </c>
      <c r="U92" s="241">
        <f t="shared" si="38"/>
        <v>1.5</v>
      </c>
      <c r="V92" s="241">
        <f t="shared" si="38"/>
        <v>1.5</v>
      </c>
      <c r="W92" s="245">
        <f t="shared" si="38"/>
        <v>1.5</v>
      </c>
      <c r="X92" s="348"/>
      <c r="Y92" s="227" t="s">
        <v>26</v>
      </c>
      <c r="Z92" s="227">
        <f>Z91-Z77</f>
        <v>1.9500000000000028</v>
      </c>
    </row>
    <row r="93" spans="1:27" x14ac:dyDescent="0.2">
      <c r="M93" s="237">
        <v>44</v>
      </c>
      <c r="P93" s="237">
        <v>42.5</v>
      </c>
      <c r="Q93" s="237">
        <v>42.5</v>
      </c>
    </row>
    <row r="94" spans="1:27" ht="13.5" thickBot="1" x14ac:dyDescent="0.25"/>
    <row r="95" spans="1:27" s="381" customFormat="1" ht="13.5" thickBot="1" x14ac:dyDescent="0.25">
      <c r="A95" s="285" t="s">
        <v>81</v>
      </c>
      <c r="B95" s="433" t="s">
        <v>53</v>
      </c>
      <c r="C95" s="434"/>
      <c r="D95" s="434"/>
      <c r="E95" s="434"/>
      <c r="F95" s="434"/>
      <c r="G95" s="434"/>
      <c r="H95" s="434"/>
      <c r="I95" s="434"/>
      <c r="J95" s="434"/>
      <c r="K95" s="434"/>
      <c r="L95" s="438"/>
      <c r="M95" s="433" t="s">
        <v>63</v>
      </c>
      <c r="N95" s="434"/>
      <c r="O95" s="434"/>
      <c r="P95" s="434"/>
      <c r="Q95" s="434"/>
      <c r="R95" s="434"/>
      <c r="S95" s="434"/>
      <c r="T95" s="434"/>
      <c r="U95" s="434"/>
      <c r="V95" s="434"/>
      <c r="W95" s="438"/>
      <c r="X95" s="338" t="s">
        <v>55</v>
      </c>
    </row>
    <row r="96" spans="1:27" s="381" customFormat="1" x14ac:dyDescent="0.2">
      <c r="A96" s="226" t="s">
        <v>54</v>
      </c>
      <c r="B96" s="247">
        <v>1</v>
      </c>
      <c r="C96" s="248">
        <v>2</v>
      </c>
      <c r="D96" s="248">
        <v>3</v>
      </c>
      <c r="E96" s="248">
        <v>4</v>
      </c>
      <c r="F96" s="248">
        <v>5</v>
      </c>
      <c r="G96" s="248">
        <v>6</v>
      </c>
      <c r="H96" s="248">
        <v>7</v>
      </c>
      <c r="I96" s="248">
        <v>8</v>
      </c>
      <c r="J96" s="248">
        <v>9</v>
      </c>
      <c r="K96" s="248">
        <v>10</v>
      </c>
      <c r="L96" s="248">
        <v>11</v>
      </c>
      <c r="M96" s="247">
        <v>1</v>
      </c>
      <c r="N96" s="248">
        <v>2</v>
      </c>
      <c r="O96" s="248">
        <v>3</v>
      </c>
      <c r="P96" s="248">
        <v>4</v>
      </c>
      <c r="Q96" s="248">
        <v>5</v>
      </c>
      <c r="R96" s="248">
        <v>6</v>
      </c>
      <c r="S96" s="248">
        <v>7</v>
      </c>
      <c r="T96" s="248">
        <v>8</v>
      </c>
      <c r="U96" s="248">
        <v>9</v>
      </c>
      <c r="V96" s="248">
        <v>10</v>
      </c>
      <c r="W96" s="249">
        <v>11</v>
      </c>
      <c r="X96" s="339"/>
    </row>
    <row r="97" spans="1:27" s="381" customFormat="1" x14ac:dyDescent="0.2">
      <c r="A97" s="226" t="s">
        <v>2</v>
      </c>
      <c r="B97" s="250">
        <v>1</v>
      </c>
      <c r="C97" s="333">
        <v>2</v>
      </c>
      <c r="D97" s="251">
        <v>3</v>
      </c>
      <c r="E97" s="251">
        <v>3</v>
      </c>
      <c r="F97" s="315">
        <v>4</v>
      </c>
      <c r="G97" s="315">
        <v>4</v>
      </c>
      <c r="H97" s="252">
        <v>5</v>
      </c>
      <c r="I97" s="252">
        <v>5</v>
      </c>
      <c r="J97" s="359">
        <v>6</v>
      </c>
      <c r="K97" s="376">
        <v>7</v>
      </c>
      <c r="L97" s="351">
        <v>8</v>
      </c>
      <c r="M97" s="250">
        <v>1</v>
      </c>
      <c r="N97" s="333">
        <v>2</v>
      </c>
      <c r="O97" s="251">
        <v>3</v>
      </c>
      <c r="P97" s="315">
        <v>4</v>
      </c>
      <c r="Q97" s="315">
        <v>4</v>
      </c>
      <c r="R97" s="252">
        <v>5</v>
      </c>
      <c r="S97" s="252">
        <v>5</v>
      </c>
      <c r="T97" s="359">
        <v>6</v>
      </c>
      <c r="U97" s="359">
        <v>6</v>
      </c>
      <c r="V97" s="376">
        <v>7</v>
      </c>
      <c r="W97" s="351">
        <v>8</v>
      </c>
      <c r="X97" s="340" t="s">
        <v>0</v>
      </c>
    </row>
    <row r="98" spans="1:27" s="381" customFormat="1" x14ac:dyDescent="0.2">
      <c r="A98" s="292" t="s">
        <v>3</v>
      </c>
      <c r="B98" s="253">
        <v>810</v>
      </c>
      <c r="C98" s="254">
        <v>810</v>
      </c>
      <c r="D98" s="254">
        <v>810</v>
      </c>
      <c r="E98" s="254">
        <v>810</v>
      </c>
      <c r="F98" s="254">
        <v>810</v>
      </c>
      <c r="G98" s="254">
        <v>810</v>
      </c>
      <c r="H98" s="254">
        <v>810</v>
      </c>
      <c r="I98" s="254">
        <v>810</v>
      </c>
      <c r="J98" s="254">
        <v>810</v>
      </c>
      <c r="K98" s="254">
        <v>810</v>
      </c>
      <c r="L98" s="254">
        <v>810</v>
      </c>
      <c r="M98" s="253">
        <v>810</v>
      </c>
      <c r="N98" s="254">
        <v>810</v>
      </c>
      <c r="O98" s="254">
        <v>810</v>
      </c>
      <c r="P98" s="254">
        <v>810</v>
      </c>
      <c r="Q98" s="254">
        <v>810</v>
      </c>
      <c r="R98" s="254">
        <v>810</v>
      </c>
      <c r="S98" s="254">
        <v>810</v>
      </c>
      <c r="T98" s="254">
        <v>810</v>
      </c>
      <c r="U98" s="254">
        <v>810</v>
      </c>
      <c r="V98" s="254">
        <v>810</v>
      </c>
      <c r="W98" s="255">
        <v>810</v>
      </c>
      <c r="X98" s="341">
        <v>810</v>
      </c>
    </row>
    <row r="99" spans="1:27" s="381" customFormat="1" x14ac:dyDescent="0.2">
      <c r="A99" s="295" t="s">
        <v>6</v>
      </c>
      <c r="B99" s="256">
        <v>797.54385964912285</v>
      </c>
      <c r="C99" s="257">
        <v>805.17241379310349</v>
      </c>
      <c r="D99" s="257">
        <v>814.30769230769226</v>
      </c>
      <c r="E99" s="257">
        <v>829.84848484848487</v>
      </c>
      <c r="F99" s="257">
        <v>835.29411764705878</v>
      </c>
      <c r="G99" s="257">
        <v>836.85185185185185</v>
      </c>
      <c r="H99" s="257">
        <v>858.9473684210526</v>
      </c>
      <c r="I99" s="257">
        <v>867</v>
      </c>
      <c r="J99" s="257">
        <v>837.14285714285711</v>
      </c>
      <c r="K99" s="257">
        <v>838.38709677419354</v>
      </c>
      <c r="L99" s="257">
        <v>889.52380952380952</v>
      </c>
      <c r="M99" s="256">
        <v>820</v>
      </c>
      <c r="N99" s="257">
        <v>801.71428571428567</v>
      </c>
      <c r="O99" s="257">
        <v>830.625</v>
      </c>
      <c r="P99" s="257">
        <v>828.64864864864865</v>
      </c>
      <c r="Q99" s="257">
        <v>837.94117647058829</v>
      </c>
      <c r="R99" s="257">
        <v>866.41025641025647</v>
      </c>
      <c r="S99" s="257">
        <v>831.66666666666663</v>
      </c>
      <c r="T99" s="257">
        <v>846.04651162790697</v>
      </c>
      <c r="U99" s="257">
        <v>851.0204081632653</v>
      </c>
      <c r="V99" s="257">
        <v>865.11111111111109</v>
      </c>
      <c r="W99" s="258">
        <v>860</v>
      </c>
      <c r="X99" s="342">
        <v>835.64668769716093</v>
      </c>
    </row>
    <row r="100" spans="1:27" s="381" customFormat="1" x14ac:dyDescent="0.2">
      <c r="A100" s="226" t="s">
        <v>7</v>
      </c>
      <c r="B100" s="260">
        <v>75.438596491228068</v>
      </c>
      <c r="C100" s="261">
        <v>91.379310344827587</v>
      </c>
      <c r="D100" s="261">
        <v>87.692307692307693</v>
      </c>
      <c r="E100" s="261">
        <v>95.454545454545453</v>
      </c>
      <c r="F100" s="261">
        <v>90.196078431372555</v>
      </c>
      <c r="G100" s="261">
        <v>96.296296296296291</v>
      </c>
      <c r="H100" s="261">
        <v>94.736842105263165</v>
      </c>
      <c r="I100" s="261">
        <v>97.5</v>
      </c>
      <c r="J100" s="261">
        <v>94.642857142857139</v>
      </c>
      <c r="K100" s="261">
        <v>90.322580645161295</v>
      </c>
      <c r="L100" s="261">
        <v>90.476190476190482</v>
      </c>
      <c r="M100" s="260">
        <v>69.565217391304344</v>
      </c>
      <c r="N100" s="261">
        <v>88.571428571428569</v>
      </c>
      <c r="O100" s="261">
        <v>97.916666666666671</v>
      </c>
      <c r="P100" s="261">
        <v>91.891891891891888</v>
      </c>
      <c r="Q100" s="261">
        <v>94.117647058823536</v>
      </c>
      <c r="R100" s="261">
        <v>94.871794871794876</v>
      </c>
      <c r="S100" s="261">
        <v>94.444444444444443</v>
      </c>
      <c r="T100" s="261">
        <v>93.023255813953483</v>
      </c>
      <c r="U100" s="261">
        <v>91.836734693877546</v>
      </c>
      <c r="V100" s="261">
        <v>95.555555555555557</v>
      </c>
      <c r="W100" s="262">
        <v>96</v>
      </c>
      <c r="X100" s="343">
        <v>87.697160883280759</v>
      </c>
      <c r="Z100" s="227"/>
    </row>
    <row r="101" spans="1:27" s="381" customFormat="1" x14ac:dyDescent="0.2">
      <c r="A101" s="226" t="s">
        <v>8</v>
      </c>
      <c r="B101" s="263">
        <v>7.4058941300771911E-2</v>
      </c>
      <c r="C101" s="264">
        <v>6.5485425847280773E-2</v>
      </c>
      <c r="D101" s="264">
        <v>7.0231206443442731E-2</v>
      </c>
      <c r="E101" s="264">
        <v>5.2880970079660417E-2</v>
      </c>
      <c r="F101" s="264">
        <v>5.6569360737282089E-2</v>
      </c>
      <c r="G101" s="264">
        <v>5.1413612676449866E-2</v>
      </c>
      <c r="H101" s="264">
        <v>4.8796982210942232E-2</v>
      </c>
      <c r="I101" s="264">
        <v>4.5570348939188952E-2</v>
      </c>
      <c r="J101" s="264">
        <v>5.3168705123943595E-2</v>
      </c>
      <c r="K101" s="264">
        <v>6.0143819538248718E-2</v>
      </c>
      <c r="L101" s="264">
        <v>4.9609990741769569E-2</v>
      </c>
      <c r="M101" s="263">
        <v>8.1371478656419416E-2</v>
      </c>
      <c r="N101" s="264">
        <v>6.1936201103179551E-2</v>
      </c>
      <c r="O101" s="264">
        <v>4.6263668449611391E-2</v>
      </c>
      <c r="P101" s="264">
        <v>5.8528753145746071E-2</v>
      </c>
      <c r="Q101" s="264">
        <v>6.0074404789931909E-2</v>
      </c>
      <c r="R101" s="264">
        <v>5.2890693819509005E-2</v>
      </c>
      <c r="S101" s="264">
        <v>4.4133698488066614E-2</v>
      </c>
      <c r="T101" s="264">
        <v>5.5564462170428111E-2</v>
      </c>
      <c r="U101" s="264">
        <v>6.2730806108684825E-2</v>
      </c>
      <c r="V101" s="264">
        <v>5.4415505248673342E-2</v>
      </c>
      <c r="W101" s="265">
        <v>5.5229498079246125E-2</v>
      </c>
      <c r="X101" s="344">
        <v>6.3455007892061571E-2</v>
      </c>
      <c r="Z101" s="227"/>
    </row>
    <row r="102" spans="1:27" s="381" customFormat="1" x14ac:dyDescent="0.2">
      <c r="A102" s="295" t="s">
        <v>1</v>
      </c>
      <c r="B102" s="266">
        <f>B99/B98*100-100</f>
        <v>-1.5377951050465555</v>
      </c>
      <c r="C102" s="267">
        <f t="shared" ref="C102:E102" si="39">C99/C98*100-100</f>
        <v>-0.59599829714771602</v>
      </c>
      <c r="D102" s="267">
        <f t="shared" si="39"/>
        <v>0.53181386514719975</v>
      </c>
      <c r="E102" s="267">
        <f t="shared" si="39"/>
        <v>2.4504302282080062</v>
      </c>
      <c r="F102" s="267">
        <f>F99/F98*100-100</f>
        <v>3.1227305737109532</v>
      </c>
      <c r="G102" s="267">
        <f t="shared" ref="G102:L102" si="40">G99/G98*100-100</f>
        <v>3.3150434385002256</v>
      </c>
      <c r="H102" s="267">
        <f t="shared" si="40"/>
        <v>6.0428849902534125</v>
      </c>
      <c r="I102" s="267">
        <f t="shared" si="40"/>
        <v>7.0370370370370381</v>
      </c>
      <c r="J102" s="267">
        <f t="shared" si="40"/>
        <v>3.3509700176366835</v>
      </c>
      <c r="K102" s="267">
        <f t="shared" si="40"/>
        <v>3.5045798486658839</v>
      </c>
      <c r="L102" s="267">
        <f t="shared" si="40"/>
        <v>9.8177542621987044</v>
      </c>
      <c r="M102" s="266">
        <f>M99/M98*100-100</f>
        <v>1.2345679012345698</v>
      </c>
      <c r="N102" s="267">
        <f t="shared" ref="N102:X102" si="41">N99/N98*100-100</f>
        <v>-1.0229276895943684</v>
      </c>
      <c r="O102" s="267">
        <f t="shared" si="41"/>
        <v>2.5462962962963047</v>
      </c>
      <c r="P102" s="267">
        <f t="shared" si="41"/>
        <v>2.3023023023023086</v>
      </c>
      <c r="Q102" s="267">
        <f t="shared" si="41"/>
        <v>3.4495279593318884</v>
      </c>
      <c r="R102" s="267">
        <f t="shared" si="41"/>
        <v>6.964229186451405</v>
      </c>
      <c r="S102" s="267">
        <f t="shared" si="41"/>
        <v>2.6748971193415656</v>
      </c>
      <c r="T102" s="267">
        <f t="shared" si="41"/>
        <v>4.4501866207292409</v>
      </c>
      <c r="U102" s="267">
        <f t="shared" si="41"/>
        <v>5.0642479213907734</v>
      </c>
      <c r="V102" s="267">
        <f t="shared" si="41"/>
        <v>6.8038408779149506</v>
      </c>
      <c r="W102" s="268">
        <f t="shared" si="41"/>
        <v>6.1728395061728492</v>
      </c>
      <c r="X102" s="345">
        <f t="shared" si="41"/>
        <v>3.1662577403902361</v>
      </c>
      <c r="Z102" s="227"/>
    </row>
    <row r="103" spans="1:27" s="381" customFormat="1" ht="13.5" thickBot="1" x14ac:dyDescent="0.25">
      <c r="A103" s="349" t="s">
        <v>27</v>
      </c>
      <c r="B103" s="270">
        <f>B99-B85</f>
        <v>96.983859649122905</v>
      </c>
      <c r="C103" s="271">
        <f t="shared" ref="C103:X103" si="42">C99-C85</f>
        <v>90.252413793103528</v>
      </c>
      <c r="D103" s="271">
        <f t="shared" si="42"/>
        <v>96.5176923076923</v>
      </c>
      <c r="E103" s="271">
        <f t="shared" si="42"/>
        <v>98.548484848484918</v>
      </c>
      <c r="F103" s="271">
        <f t="shared" si="42"/>
        <v>84.694117647058761</v>
      </c>
      <c r="G103" s="271">
        <f t="shared" si="42"/>
        <v>92.121851851851829</v>
      </c>
      <c r="H103" s="271">
        <f t="shared" si="42"/>
        <v>95.887368421052656</v>
      </c>
      <c r="I103" s="271">
        <f t="shared" si="42"/>
        <v>103.17999999999995</v>
      </c>
      <c r="J103" s="271">
        <f t="shared" si="42"/>
        <v>80.782857142857097</v>
      </c>
      <c r="K103" s="271">
        <f t="shared" si="42"/>
        <v>70.677096774193501</v>
      </c>
      <c r="L103" s="271">
        <f t="shared" si="42"/>
        <v>102.48380952380955</v>
      </c>
      <c r="M103" s="270">
        <f t="shared" si="42"/>
        <v>93.809999999999945</v>
      </c>
      <c r="N103" s="271">
        <f t="shared" si="42"/>
        <v>77.844285714285661</v>
      </c>
      <c r="O103" s="271">
        <f t="shared" si="42"/>
        <v>105.95500000000004</v>
      </c>
      <c r="P103" s="271">
        <f t="shared" si="42"/>
        <v>80.648648648648646</v>
      </c>
      <c r="Q103" s="271">
        <f t="shared" si="42"/>
        <v>93.081176470588275</v>
      </c>
      <c r="R103" s="271">
        <f t="shared" si="42"/>
        <v>103.63025641025649</v>
      </c>
      <c r="S103" s="271">
        <f t="shared" si="42"/>
        <v>90.276666666666642</v>
      </c>
      <c r="T103" s="271">
        <f t="shared" si="42"/>
        <v>86.876511627907007</v>
      </c>
      <c r="U103" s="271">
        <f t="shared" si="42"/>
        <v>81.230408163265338</v>
      </c>
      <c r="V103" s="271">
        <f t="shared" si="42"/>
        <v>99.851111111111095</v>
      </c>
      <c r="W103" s="272">
        <f t="shared" si="42"/>
        <v>52.289999999999964</v>
      </c>
      <c r="X103" s="346">
        <f t="shared" si="42"/>
        <v>89.676687697160901</v>
      </c>
      <c r="Z103" s="227"/>
    </row>
    <row r="104" spans="1:27" s="381" customFormat="1" x14ac:dyDescent="0.2">
      <c r="A104" s="370" t="s">
        <v>51</v>
      </c>
      <c r="B104" s="274">
        <v>687</v>
      </c>
      <c r="C104" s="275">
        <v>719</v>
      </c>
      <c r="D104" s="275">
        <v>901</v>
      </c>
      <c r="E104" s="275">
        <v>902</v>
      </c>
      <c r="F104" s="275">
        <v>663</v>
      </c>
      <c r="G104" s="275">
        <v>663</v>
      </c>
      <c r="H104" s="275">
        <v>503</v>
      </c>
      <c r="I104" s="275">
        <v>503</v>
      </c>
      <c r="J104" s="275">
        <v>708</v>
      </c>
      <c r="K104" s="275">
        <v>396</v>
      </c>
      <c r="L104" s="276">
        <v>301</v>
      </c>
      <c r="M104" s="373">
        <v>279</v>
      </c>
      <c r="N104" s="275">
        <v>474</v>
      </c>
      <c r="O104" s="275">
        <v>618</v>
      </c>
      <c r="P104" s="275">
        <v>452</v>
      </c>
      <c r="Q104" s="275">
        <v>452</v>
      </c>
      <c r="R104" s="275">
        <v>464</v>
      </c>
      <c r="S104" s="275">
        <v>464</v>
      </c>
      <c r="T104" s="275">
        <v>604</v>
      </c>
      <c r="U104" s="275">
        <v>605</v>
      </c>
      <c r="V104" s="275">
        <v>679</v>
      </c>
      <c r="W104" s="276">
        <v>410</v>
      </c>
      <c r="X104" s="347">
        <f>SUM(B104:W104)</f>
        <v>12447</v>
      </c>
      <c r="Y104" s="227" t="s">
        <v>56</v>
      </c>
      <c r="Z104" s="278">
        <f>X90-X104</f>
        <v>10</v>
      </c>
      <c r="AA104" s="279">
        <f>Z104/X90</f>
        <v>8.027614995584812E-4</v>
      </c>
    </row>
    <row r="105" spans="1:27" s="381" customFormat="1" x14ac:dyDescent="0.2">
      <c r="A105" s="371" t="s">
        <v>28</v>
      </c>
      <c r="B105" s="242">
        <v>44.5</v>
      </c>
      <c r="C105" s="240">
        <v>44</v>
      </c>
      <c r="D105" s="240">
        <v>43.5</v>
      </c>
      <c r="E105" s="240">
        <v>43</v>
      </c>
      <c r="F105" s="240">
        <v>43</v>
      </c>
      <c r="G105" s="240">
        <v>43</v>
      </c>
      <c r="H105" s="240">
        <v>42</v>
      </c>
      <c r="I105" s="240">
        <v>42</v>
      </c>
      <c r="J105" s="240">
        <v>42</v>
      </c>
      <c r="K105" s="240">
        <v>42</v>
      </c>
      <c r="L105" s="243">
        <v>41.5</v>
      </c>
      <c r="M105" s="374">
        <v>45.5</v>
      </c>
      <c r="N105" s="240">
        <v>45.5</v>
      </c>
      <c r="O105" s="240">
        <v>44.5</v>
      </c>
      <c r="P105" s="240">
        <v>44</v>
      </c>
      <c r="Q105" s="240">
        <v>44</v>
      </c>
      <c r="R105" s="240">
        <v>42.5</v>
      </c>
      <c r="S105" s="240">
        <v>43</v>
      </c>
      <c r="T105" s="240">
        <v>42.5</v>
      </c>
      <c r="U105" s="240">
        <v>42.5</v>
      </c>
      <c r="V105" s="240">
        <v>42</v>
      </c>
      <c r="W105" s="243">
        <v>42</v>
      </c>
      <c r="X105" s="339"/>
      <c r="Y105" s="227" t="s">
        <v>57</v>
      </c>
      <c r="Z105" s="362">
        <v>41.73</v>
      </c>
    </row>
    <row r="106" spans="1:27" s="381" customFormat="1" ht="13.5" thickBot="1" x14ac:dyDescent="0.25">
      <c r="A106" s="372" t="s">
        <v>26</v>
      </c>
      <c r="B106" s="244">
        <f>B105-B91</f>
        <v>1.5</v>
      </c>
      <c r="C106" s="241">
        <f t="shared" ref="C106:W106" si="43">C105-C91</f>
        <v>1.5</v>
      </c>
      <c r="D106" s="241">
        <f t="shared" si="43"/>
        <v>1.5</v>
      </c>
      <c r="E106" s="241">
        <f t="shared" si="43"/>
        <v>1</v>
      </c>
      <c r="F106" s="241">
        <f t="shared" si="43"/>
        <v>1.5</v>
      </c>
      <c r="G106" s="241">
        <f t="shared" si="43"/>
        <v>1.5</v>
      </c>
      <c r="H106" s="241">
        <f t="shared" si="43"/>
        <v>1</v>
      </c>
      <c r="I106" s="241">
        <f t="shared" si="43"/>
        <v>1</v>
      </c>
      <c r="J106" s="241">
        <f t="shared" si="43"/>
        <v>1.5</v>
      </c>
      <c r="K106" s="241">
        <f t="shared" si="43"/>
        <v>1.5</v>
      </c>
      <c r="L106" s="245">
        <f t="shared" si="43"/>
        <v>1.5</v>
      </c>
      <c r="M106" s="375">
        <f t="shared" si="43"/>
        <v>1.5</v>
      </c>
      <c r="N106" s="241">
        <f t="shared" si="43"/>
        <v>2</v>
      </c>
      <c r="O106" s="241">
        <f t="shared" si="43"/>
        <v>1</v>
      </c>
      <c r="P106" s="241">
        <f t="shared" si="43"/>
        <v>1.5</v>
      </c>
      <c r="Q106" s="241">
        <f t="shared" si="43"/>
        <v>1.5</v>
      </c>
      <c r="R106" s="241">
        <f t="shared" si="43"/>
        <v>1</v>
      </c>
      <c r="S106" s="241">
        <f t="shared" si="43"/>
        <v>1.5</v>
      </c>
      <c r="T106" s="241">
        <f t="shared" si="43"/>
        <v>1.5</v>
      </c>
      <c r="U106" s="241">
        <f t="shared" si="43"/>
        <v>1.5</v>
      </c>
      <c r="V106" s="241">
        <f t="shared" si="43"/>
        <v>1.5</v>
      </c>
      <c r="W106" s="245">
        <f t="shared" si="43"/>
        <v>2</v>
      </c>
      <c r="X106" s="348"/>
      <c r="Y106" s="227" t="s">
        <v>26</v>
      </c>
      <c r="Z106" s="227">
        <f>Z105-Z91</f>
        <v>1.5499999999999972</v>
      </c>
    </row>
    <row r="107" spans="1:27" x14ac:dyDescent="0.2">
      <c r="N107" s="334" t="s">
        <v>68</v>
      </c>
    </row>
    <row r="108" spans="1:27" ht="13.5" thickBot="1" x14ac:dyDescent="0.25">
      <c r="N108" s="334">
        <v>45.5</v>
      </c>
    </row>
    <row r="109" spans="1:27" ht="13.5" thickBot="1" x14ac:dyDescent="0.25">
      <c r="A109" s="285" t="s">
        <v>82</v>
      </c>
      <c r="B109" s="433" t="s">
        <v>53</v>
      </c>
      <c r="C109" s="434"/>
      <c r="D109" s="434"/>
      <c r="E109" s="434"/>
      <c r="F109" s="434"/>
      <c r="G109" s="434"/>
      <c r="H109" s="434"/>
      <c r="I109" s="434"/>
      <c r="J109" s="434"/>
      <c r="K109" s="434"/>
      <c r="L109" s="438"/>
      <c r="M109" s="433" t="s">
        <v>63</v>
      </c>
      <c r="N109" s="434"/>
      <c r="O109" s="434"/>
      <c r="P109" s="434"/>
      <c r="Q109" s="434"/>
      <c r="R109" s="434"/>
      <c r="S109" s="434"/>
      <c r="T109" s="434"/>
      <c r="U109" s="434"/>
      <c r="V109" s="434"/>
      <c r="W109" s="438"/>
      <c r="X109" s="338" t="s">
        <v>55</v>
      </c>
      <c r="Y109" s="382"/>
      <c r="Z109" s="382"/>
      <c r="AA109" s="382"/>
    </row>
    <row r="110" spans="1:27" x14ac:dyDescent="0.2">
      <c r="A110" s="226" t="s">
        <v>54</v>
      </c>
      <c r="B110" s="247">
        <v>1</v>
      </c>
      <c r="C110" s="248">
        <v>2</v>
      </c>
      <c r="D110" s="248">
        <v>3</v>
      </c>
      <c r="E110" s="248">
        <v>4</v>
      </c>
      <c r="F110" s="248">
        <v>5</v>
      </c>
      <c r="G110" s="248">
        <v>6</v>
      </c>
      <c r="H110" s="248">
        <v>7</v>
      </c>
      <c r="I110" s="248">
        <v>8</v>
      </c>
      <c r="J110" s="248">
        <v>9</v>
      </c>
      <c r="K110" s="248">
        <v>10</v>
      </c>
      <c r="L110" s="248">
        <v>11</v>
      </c>
      <c r="M110" s="247">
        <v>1</v>
      </c>
      <c r="N110" s="248">
        <v>2</v>
      </c>
      <c r="O110" s="248">
        <v>3</v>
      </c>
      <c r="P110" s="248">
        <v>4</v>
      </c>
      <c r="Q110" s="248">
        <v>5</v>
      </c>
      <c r="R110" s="248">
        <v>6</v>
      </c>
      <c r="S110" s="248">
        <v>7</v>
      </c>
      <c r="T110" s="248">
        <v>8</v>
      </c>
      <c r="U110" s="248">
        <v>9</v>
      </c>
      <c r="V110" s="248">
        <v>10</v>
      </c>
      <c r="W110" s="249">
        <v>11</v>
      </c>
      <c r="X110" s="339"/>
      <c r="Y110" s="382"/>
      <c r="Z110" s="382"/>
      <c r="AA110" s="382"/>
    </row>
    <row r="111" spans="1:27" x14ac:dyDescent="0.2">
      <c r="A111" s="226" t="s">
        <v>2</v>
      </c>
      <c r="B111" s="383">
        <v>1</v>
      </c>
      <c r="C111" s="384">
        <v>2</v>
      </c>
      <c r="D111" s="385">
        <v>3</v>
      </c>
      <c r="E111" s="385">
        <v>3</v>
      </c>
      <c r="F111" s="386">
        <v>4</v>
      </c>
      <c r="G111" s="386">
        <v>4</v>
      </c>
      <c r="H111" s="387">
        <v>5</v>
      </c>
      <c r="I111" s="387">
        <v>5</v>
      </c>
      <c r="J111" s="388">
        <v>6</v>
      </c>
      <c r="K111" s="389">
        <v>7</v>
      </c>
      <c r="L111" s="390">
        <v>8</v>
      </c>
      <c r="M111" s="383">
        <v>1</v>
      </c>
      <c r="N111" s="384">
        <v>2</v>
      </c>
      <c r="O111" s="385">
        <v>3</v>
      </c>
      <c r="P111" s="386">
        <v>4</v>
      </c>
      <c r="Q111" s="386">
        <v>4</v>
      </c>
      <c r="R111" s="387">
        <v>5</v>
      </c>
      <c r="S111" s="387">
        <v>5</v>
      </c>
      <c r="T111" s="388">
        <v>6</v>
      </c>
      <c r="U111" s="388">
        <v>6</v>
      </c>
      <c r="V111" s="389">
        <v>7</v>
      </c>
      <c r="W111" s="390">
        <v>8</v>
      </c>
      <c r="X111" s="391" t="s">
        <v>0</v>
      </c>
      <c r="Y111" s="382"/>
      <c r="Z111" s="382"/>
      <c r="AA111" s="382"/>
    </row>
    <row r="112" spans="1:27" x14ac:dyDescent="0.2">
      <c r="A112" s="292" t="s">
        <v>3</v>
      </c>
      <c r="B112" s="253">
        <v>900</v>
      </c>
      <c r="C112" s="254">
        <v>900</v>
      </c>
      <c r="D112" s="254">
        <v>900</v>
      </c>
      <c r="E112" s="254">
        <v>900</v>
      </c>
      <c r="F112" s="254">
        <v>900</v>
      </c>
      <c r="G112" s="254">
        <v>900</v>
      </c>
      <c r="H112" s="254">
        <v>900</v>
      </c>
      <c r="I112" s="254">
        <v>900</v>
      </c>
      <c r="J112" s="254">
        <v>900</v>
      </c>
      <c r="K112" s="254">
        <v>900</v>
      </c>
      <c r="L112" s="254">
        <v>900</v>
      </c>
      <c r="M112" s="253">
        <v>900</v>
      </c>
      <c r="N112" s="254">
        <v>900</v>
      </c>
      <c r="O112" s="254">
        <v>900</v>
      </c>
      <c r="P112" s="254">
        <v>900</v>
      </c>
      <c r="Q112" s="254">
        <v>900</v>
      </c>
      <c r="R112" s="254">
        <v>900</v>
      </c>
      <c r="S112" s="254">
        <v>900</v>
      </c>
      <c r="T112" s="254">
        <v>900</v>
      </c>
      <c r="U112" s="254">
        <v>900</v>
      </c>
      <c r="V112" s="254">
        <v>900</v>
      </c>
      <c r="W112" s="255">
        <v>900</v>
      </c>
      <c r="X112" s="341">
        <v>900</v>
      </c>
      <c r="Y112" s="382"/>
      <c r="Z112" s="382"/>
      <c r="AA112" s="382"/>
    </row>
    <row r="113" spans="1:28" x14ac:dyDescent="0.2">
      <c r="A113" s="295" t="s">
        <v>6</v>
      </c>
      <c r="B113" s="256">
        <v>884.15094339622647</v>
      </c>
      <c r="C113" s="257">
        <v>883.58490566037733</v>
      </c>
      <c r="D113" s="257">
        <v>907.7611940298508</v>
      </c>
      <c r="E113" s="257">
        <v>900</v>
      </c>
      <c r="F113" s="257">
        <v>914.48979591836735</v>
      </c>
      <c r="G113" s="257">
        <v>910</v>
      </c>
      <c r="H113" s="257">
        <v>910.26315789473688</v>
      </c>
      <c r="I113" s="257">
        <v>944.39024390243901</v>
      </c>
      <c r="J113" s="257">
        <v>911.17647058823525</v>
      </c>
      <c r="K113" s="257">
        <v>924.6875</v>
      </c>
      <c r="L113" s="257">
        <v>960</v>
      </c>
      <c r="M113" s="256">
        <v>943.33333333333337</v>
      </c>
      <c r="N113" s="257">
        <v>889.35483870967744</v>
      </c>
      <c r="O113" s="257">
        <v>905.33333333333337</v>
      </c>
      <c r="P113" s="257">
        <v>895.75757575757575</v>
      </c>
      <c r="Q113" s="257">
        <v>889.6875</v>
      </c>
      <c r="R113" s="257">
        <v>911.11111111111109</v>
      </c>
      <c r="S113" s="257">
        <v>879.11764705882354</v>
      </c>
      <c r="T113" s="257">
        <v>914.41860465116281</v>
      </c>
      <c r="U113" s="257">
        <v>905</v>
      </c>
      <c r="V113" s="257">
        <v>918.62745098039215</v>
      </c>
      <c r="W113" s="258">
        <v>932.58064516129036</v>
      </c>
      <c r="X113" s="342">
        <v>908.38187702265373</v>
      </c>
      <c r="Y113" s="382"/>
      <c r="Z113" s="382"/>
      <c r="AA113" s="382"/>
    </row>
    <row r="114" spans="1:28" x14ac:dyDescent="0.2">
      <c r="A114" s="226" t="s">
        <v>7</v>
      </c>
      <c r="B114" s="260">
        <v>79.245283018867923</v>
      </c>
      <c r="C114" s="261">
        <v>86.79245283018868</v>
      </c>
      <c r="D114" s="261">
        <v>92.537313432835816</v>
      </c>
      <c r="E114" s="261">
        <v>88.059701492537314</v>
      </c>
      <c r="F114" s="261">
        <v>87.755102040816325</v>
      </c>
      <c r="G114" s="261">
        <v>96.078431372549019</v>
      </c>
      <c r="H114" s="261">
        <v>92.10526315789474</v>
      </c>
      <c r="I114" s="261">
        <v>95.121951219512198</v>
      </c>
      <c r="J114" s="261">
        <v>88.235294117647058</v>
      </c>
      <c r="K114" s="261">
        <v>78.125</v>
      </c>
      <c r="L114" s="261">
        <v>90.909090909090907</v>
      </c>
      <c r="M114" s="260">
        <v>76.19047619047619</v>
      </c>
      <c r="N114" s="261">
        <v>80.645161290322577</v>
      </c>
      <c r="O114" s="261">
        <v>84.444444444444443</v>
      </c>
      <c r="P114" s="261">
        <v>87.878787878787875</v>
      </c>
      <c r="Q114" s="261">
        <v>96.875</v>
      </c>
      <c r="R114" s="261">
        <v>97.222222222222229</v>
      </c>
      <c r="S114" s="261">
        <v>88.235294117647058</v>
      </c>
      <c r="T114" s="261">
        <v>81.395348837209298</v>
      </c>
      <c r="U114" s="261">
        <v>95.652173913043484</v>
      </c>
      <c r="V114" s="261">
        <v>90.196078431372555</v>
      </c>
      <c r="W114" s="262">
        <v>87.096774193548384</v>
      </c>
      <c r="X114" s="343">
        <v>85.760517799352755</v>
      </c>
      <c r="Y114" s="382"/>
      <c r="Z114" s="227"/>
      <c r="AA114" s="382"/>
    </row>
    <row r="115" spans="1:28" x14ac:dyDescent="0.2">
      <c r="A115" s="226" t="s">
        <v>8</v>
      </c>
      <c r="B115" s="263">
        <v>8.5501910429786943E-2</v>
      </c>
      <c r="C115" s="264">
        <v>6.7085029962301354E-2</v>
      </c>
      <c r="D115" s="264">
        <v>5.7219910237266504E-2</v>
      </c>
      <c r="E115" s="264">
        <v>6.4674490758946518E-2</v>
      </c>
      <c r="F115" s="264">
        <v>6.6315529931205999E-2</v>
      </c>
      <c r="G115" s="264">
        <v>6.3333023647817815E-2</v>
      </c>
      <c r="H115" s="264">
        <v>6.0460806123397971E-2</v>
      </c>
      <c r="I115" s="264">
        <v>5.2817450542001314E-2</v>
      </c>
      <c r="J115" s="264">
        <v>6.8577258747008027E-2</v>
      </c>
      <c r="K115" s="264">
        <v>6.7101135560365746E-2</v>
      </c>
      <c r="L115" s="264">
        <v>5.3021847269581132E-2</v>
      </c>
      <c r="M115" s="263">
        <v>8.2654010575451506E-2</v>
      </c>
      <c r="N115" s="264">
        <v>6.0983279428152661E-2</v>
      </c>
      <c r="O115" s="264">
        <v>7.1493070191575664E-2</v>
      </c>
      <c r="P115" s="264">
        <v>6.2552564685006182E-2</v>
      </c>
      <c r="Q115" s="264">
        <v>4.8952027925162289E-2</v>
      </c>
      <c r="R115" s="264">
        <v>5.5531341805012187E-2</v>
      </c>
      <c r="S115" s="264">
        <v>6.5830163570861355E-2</v>
      </c>
      <c r="T115" s="264">
        <v>7.8481776026354408E-2</v>
      </c>
      <c r="U115" s="264">
        <v>5.1351890980752678E-2</v>
      </c>
      <c r="V115" s="264">
        <v>5.5129731217636563E-2</v>
      </c>
      <c r="W115" s="265">
        <v>6.4795313049183401E-2</v>
      </c>
      <c r="X115" s="344">
        <v>6.7501945752813958E-2</v>
      </c>
      <c r="Y115" s="382"/>
      <c r="Z115" s="227"/>
      <c r="AA115" s="382"/>
    </row>
    <row r="116" spans="1:28" x14ac:dyDescent="0.2">
      <c r="A116" s="295" t="s">
        <v>1</v>
      </c>
      <c r="B116" s="266">
        <f>B113/B112*100-100</f>
        <v>-1.7610062893081704</v>
      </c>
      <c r="C116" s="267">
        <f t="shared" ref="C116:E116" si="44">C113/C112*100-100</f>
        <v>-1.8238993710691886</v>
      </c>
      <c r="D116" s="267">
        <f t="shared" si="44"/>
        <v>0.86235489220565853</v>
      </c>
      <c r="E116" s="267">
        <f t="shared" si="44"/>
        <v>0</v>
      </c>
      <c r="F116" s="267">
        <f>F113/F112*100-100</f>
        <v>1.609977324263042</v>
      </c>
      <c r="G116" s="267">
        <f t="shared" ref="G116:L116" si="45">G113/G112*100-100</f>
        <v>1.1111111111111143</v>
      </c>
      <c r="H116" s="267">
        <f t="shared" si="45"/>
        <v>1.1403508771930007</v>
      </c>
      <c r="I116" s="267">
        <f t="shared" si="45"/>
        <v>4.9322493224932344</v>
      </c>
      <c r="J116" s="267">
        <f t="shared" si="45"/>
        <v>1.2418300653594656</v>
      </c>
      <c r="K116" s="267">
        <f t="shared" si="45"/>
        <v>2.7430555555555571</v>
      </c>
      <c r="L116" s="267">
        <f t="shared" si="45"/>
        <v>6.6666666666666714</v>
      </c>
      <c r="M116" s="266">
        <f>M113/M112*100-100</f>
        <v>4.8148148148148238</v>
      </c>
      <c r="N116" s="267">
        <f t="shared" ref="N116:X116" si="46">N113/N112*100-100</f>
        <v>-1.1827956989247355</v>
      </c>
      <c r="O116" s="267">
        <f t="shared" si="46"/>
        <v>0.59259259259259522</v>
      </c>
      <c r="P116" s="267">
        <f t="shared" si="46"/>
        <v>-0.47138047138047057</v>
      </c>
      <c r="Q116" s="267">
        <f t="shared" si="46"/>
        <v>-1.1458333333333286</v>
      </c>
      <c r="R116" s="267">
        <f t="shared" si="46"/>
        <v>1.2345679012345698</v>
      </c>
      <c r="S116" s="267">
        <f t="shared" si="46"/>
        <v>-2.3202614379084991</v>
      </c>
      <c r="T116" s="267">
        <f t="shared" si="46"/>
        <v>1.6020671834625375</v>
      </c>
      <c r="U116" s="267">
        <f t="shared" si="46"/>
        <v>0.55555555555555713</v>
      </c>
      <c r="V116" s="267">
        <f t="shared" si="46"/>
        <v>2.069716775599133</v>
      </c>
      <c r="W116" s="268">
        <f t="shared" si="46"/>
        <v>3.6200716845878276</v>
      </c>
      <c r="X116" s="345">
        <f t="shared" si="46"/>
        <v>0.93131966918373621</v>
      </c>
      <c r="Y116" s="382"/>
      <c r="Z116" s="227"/>
      <c r="AA116" s="382"/>
    </row>
    <row r="117" spans="1:28" ht="13.5" thickBot="1" x14ac:dyDescent="0.25">
      <c r="A117" s="349" t="s">
        <v>27</v>
      </c>
      <c r="B117" s="270">
        <f t="shared" ref="B117:X117" si="47">B113-B99</f>
        <v>86.607083747103616</v>
      </c>
      <c r="C117" s="271">
        <f t="shared" si="47"/>
        <v>78.412491867273843</v>
      </c>
      <c r="D117" s="271">
        <f t="shared" si="47"/>
        <v>93.453501722158535</v>
      </c>
      <c r="E117" s="271">
        <f t="shared" si="47"/>
        <v>70.151515151515127</v>
      </c>
      <c r="F117" s="271">
        <f t="shared" si="47"/>
        <v>79.195678271308566</v>
      </c>
      <c r="G117" s="271">
        <f t="shared" si="47"/>
        <v>73.148148148148152</v>
      </c>
      <c r="H117" s="271">
        <f t="shared" si="47"/>
        <v>51.315789473684276</v>
      </c>
      <c r="I117" s="271">
        <f t="shared" si="47"/>
        <v>77.390243902439011</v>
      </c>
      <c r="J117" s="271">
        <f t="shared" si="47"/>
        <v>74.033613445378137</v>
      </c>
      <c r="K117" s="271">
        <f t="shared" si="47"/>
        <v>86.300403225806463</v>
      </c>
      <c r="L117" s="271">
        <f t="shared" si="47"/>
        <v>70.476190476190482</v>
      </c>
      <c r="M117" s="270">
        <f t="shared" si="47"/>
        <v>123.33333333333337</v>
      </c>
      <c r="N117" s="271">
        <f t="shared" si="47"/>
        <v>87.640552995391772</v>
      </c>
      <c r="O117" s="271">
        <f t="shared" si="47"/>
        <v>74.708333333333371</v>
      </c>
      <c r="P117" s="271">
        <f t="shared" si="47"/>
        <v>67.108927108927105</v>
      </c>
      <c r="Q117" s="271">
        <f t="shared" si="47"/>
        <v>51.746323529411711</v>
      </c>
      <c r="R117" s="271">
        <f t="shared" si="47"/>
        <v>44.70085470085462</v>
      </c>
      <c r="S117" s="271">
        <f t="shared" si="47"/>
        <v>47.450980392156907</v>
      </c>
      <c r="T117" s="271">
        <f t="shared" si="47"/>
        <v>68.372093023255843</v>
      </c>
      <c r="U117" s="271">
        <f t="shared" si="47"/>
        <v>53.979591836734699</v>
      </c>
      <c r="V117" s="271">
        <f t="shared" si="47"/>
        <v>53.516339869281069</v>
      </c>
      <c r="W117" s="272">
        <f t="shared" si="47"/>
        <v>72.580645161290363</v>
      </c>
      <c r="X117" s="346">
        <f t="shared" si="47"/>
        <v>72.735189325492797</v>
      </c>
      <c r="Y117" s="382"/>
      <c r="Z117" s="227"/>
      <c r="AA117" s="382"/>
    </row>
    <row r="118" spans="1:28" x14ac:dyDescent="0.2">
      <c r="A118" s="370" t="s">
        <v>51</v>
      </c>
      <c r="B118" s="274">
        <v>686</v>
      </c>
      <c r="C118" s="275">
        <v>719</v>
      </c>
      <c r="D118" s="275">
        <v>900</v>
      </c>
      <c r="E118" s="275">
        <v>901</v>
      </c>
      <c r="F118" s="275">
        <v>663</v>
      </c>
      <c r="G118" s="275">
        <v>663</v>
      </c>
      <c r="H118" s="275">
        <v>503</v>
      </c>
      <c r="I118" s="275">
        <v>503</v>
      </c>
      <c r="J118" s="275">
        <v>707</v>
      </c>
      <c r="K118" s="275">
        <v>396</v>
      </c>
      <c r="L118" s="276">
        <v>301</v>
      </c>
      <c r="M118" s="373">
        <v>278</v>
      </c>
      <c r="N118" s="275">
        <v>474</v>
      </c>
      <c r="O118" s="275">
        <v>617</v>
      </c>
      <c r="P118" s="275">
        <v>452</v>
      </c>
      <c r="Q118" s="275">
        <v>452</v>
      </c>
      <c r="R118" s="275">
        <v>464</v>
      </c>
      <c r="S118" s="275">
        <v>464</v>
      </c>
      <c r="T118" s="275">
        <v>604</v>
      </c>
      <c r="U118" s="275">
        <v>604</v>
      </c>
      <c r="V118" s="275">
        <v>678</v>
      </c>
      <c r="W118" s="276">
        <v>410</v>
      </c>
      <c r="X118" s="347">
        <f>SUM(B118:W118)</f>
        <v>12439</v>
      </c>
      <c r="Y118" s="227" t="s">
        <v>56</v>
      </c>
      <c r="Z118" s="278">
        <f>X104-X118</f>
        <v>8</v>
      </c>
      <c r="AA118" s="279">
        <f>Z118/X104</f>
        <v>6.4272515465574039E-4</v>
      </c>
      <c r="AB118" s="353" t="s">
        <v>83</v>
      </c>
    </row>
    <row r="119" spans="1:28" x14ac:dyDescent="0.2">
      <c r="A119" s="371" t="s">
        <v>28</v>
      </c>
      <c r="B119" s="242">
        <v>46</v>
      </c>
      <c r="C119" s="240">
        <v>46</v>
      </c>
      <c r="D119" s="240">
        <v>45</v>
      </c>
      <c r="E119" s="240">
        <v>45</v>
      </c>
      <c r="F119" s="240">
        <v>45</v>
      </c>
      <c r="G119" s="240">
        <v>45</v>
      </c>
      <c r="H119" s="240">
        <v>44</v>
      </c>
      <c r="I119" s="240">
        <v>44</v>
      </c>
      <c r="J119" s="240">
        <v>44</v>
      </c>
      <c r="K119" s="240">
        <v>44</v>
      </c>
      <c r="L119" s="243">
        <v>43.5</v>
      </c>
      <c r="M119" s="374">
        <v>47</v>
      </c>
      <c r="N119" s="240">
        <v>47.5</v>
      </c>
      <c r="O119" s="240">
        <v>46.5</v>
      </c>
      <c r="P119" s="240">
        <v>46</v>
      </c>
      <c r="Q119" s="240">
        <v>46</v>
      </c>
      <c r="R119" s="240">
        <v>44.5</v>
      </c>
      <c r="S119" s="240">
        <v>45</v>
      </c>
      <c r="T119" s="240">
        <v>44.5</v>
      </c>
      <c r="U119" s="240">
        <v>44.5</v>
      </c>
      <c r="V119" s="240">
        <v>44</v>
      </c>
      <c r="W119" s="243">
        <v>44</v>
      </c>
      <c r="X119" s="339"/>
      <c r="Y119" s="227" t="s">
        <v>57</v>
      </c>
      <c r="Z119" s="362">
        <v>43.14</v>
      </c>
      <c r="AA119" s="382"/>
    </row>
    <row r="120" spans="1:28" ht="13.5" thickBot="1" x14ac:dyDescent="0.25">
      <c r="A120" s="372" t="s">
        <v>26</v>
      </c>
      <c r="B120" s="244">
        <f t="shared" ref="B120:W120" si="48">B119-B105</f>
        <v>1.5</v>
      </c>
      <c r="C120" s="241">
        <f t="shared" si="48"/>
        <v>2</v>
      </c>
      <c r="D120" s="241">
        <f t="shared" si="48"/>
        <v>1.5</v>
      </c>
      <c r="E120" s="241">
        <f t="shared" si="48"/>
        <v>2</v>
      </c>
      <c r="F120" s="241">
        <f t="shared" si="48"/>
        <v>2</v>
      </c>
      <c r="G120" s="241">
        <f t="shared" si="48"/>
        <v>2</v>
      </c>
      <c r="H120" s="241">
        <f t="shared" si="48"/>
        <v>2</v>
      </c>
      <c r="I120" s="241">
        <f t="shared" si="48"/>
        <v>2</v>
      </c>
      <c r="J120" s="241">
        <f t="shared" si="48"/>
        <v>2</v>
      </c>
      <c r="K120" s="241">
        <f t="shared" si="48"/>
        <v>2</v>
      </c>
      <c r="L120" s="245">
        <f t="shared" si="48"/>
        <v>2</v>
      </c>
      <c r="M120" s="375">
        <f t="shared" si="48"/>
        <v>1.5</v>
      </c>
      <c r="N120" s="241">
        <f t="shared" si="48"/>
        <v>2</v>
      </c>
      <c r="O120" s="241">
        <f t="shared" si="48"/>
        <v>2</v>
      </c>
      <c r="P120" s="241">
        <f t="shared" si="48"/>
        <v>2</v>
      </c>
      <c r="Q120" s="241">
        <f t="shared" si="48"/>
        <v>2</v>
      </c>
      <c r="R120" s="241">
        <f t="shared" si="48"/>
        <v>2</v>
      </c>
      <c r="S120" s="241">
        <f t="shared" si="48"/>
        <v>2</v>
      </c>
      <c r="T120" s="241">
        <f t="shared" si="48"/>
        <v>2</v>
      </c>
      <c r="U120" s="241">
        <f t="shared" si="48"/>
        <v>2</v>
      </c>
      <c r="V120" s="241">
        <f t="shared" si="48"/>
        <v>2</v>
      </c>
      <c r="W120" s="245">
        <f t="shared" si="48"/>
        <v>2</v>
      </c>
      <c r="X120" s="348"/>
      <c r="Y120" s="227" t="s">
        <v>26</v>
      </c>
      <c r="Z120" s="227">
        <f>Z119-Z105</f>
        <v>1.4100000000000037</v>
      </c>
      <c r="AA120" s="382"/>
    </row>
    <row r="121" spans="1:28" x14ac:dyDescent="0.2">
      <c r="A121" s="382"/>
      <c r="B121" s="382"/>
      <c r="C121" s="382"/>
      <c r="D121" s="382"/>
      <c r="E121" s="382"/>
      <c r="F121" s="382"/>
      <c r="G121" s="382"/>
      <c r="H121" s="382" t="s">
        <v>68</v>
      </c>
      <c r="I121" s="382"/>
      <c r="J121" s="382"/>
      <c r="K121" s="382"/>
      <c r="L121" s="382"/>
      <c r="M121" s="382"/>
      <c r="N121" s="382"/>
      <c r="O121" s="382"/>
      <c r="P121" s="382"/>
      <c r="Q121" s="382"/>
      <c r="R121" s="382"/>
      <c r="S121" s="382"/>
      <c r="T121" s="382"/>
      <c r="U121" s="382"/>
      <c r="V121" s="382"/>
      <c r="W121" s="382"/>
      <c r="X121" s="382"/>
      <c r="Y121" s="382"/>
      <c r="Z121" s="382"/>
      <c r="AA121" s="382"/>
    </row>
    <row r="122" spans="1:28" s="394" customFormat="1" ht="13.5" thickBot="1" x14ac:dyDescent="0.25">
      <c r="B122" s="239">
        <v>44.5</v>
      </c>
      <c r="C122" s="239">
        <v>44.5</v>
      </c>
      <c r="D122" s="239">
        <v>44.5</v>
      </c>
      <c r="E122" s="239">
        <v>44.5</v>
      </c>
      <c r="F122" s="239">
        <v>44.5</v>
      </c>
      <c r="G122" s="239">
        <v>44.5</v>
      </c>
      <c r="H122" s="239">
        <v>44.5</v>
      </c>
      <c r="I122" s="239">
        <v>44.5</v>
      </c>
      <c r="J122" s="239">
        <v>46</v>
      </c>
      <c r="K122" s="239">
        <v>46</v>
      </c>
      <c r="L122" s="239">
        <v>46</v>
      </c>
      <c r="M122" s="239">
        <v>46</v>
      </c>
      <c r="N122" s="239">
        <v>45.5</v>
      </c>
      <c r="O122" s="239">
        <v>45.5</v>
      </c>
      <c r="P122" s="239">
        <v>45.5</v>
      </c>
      <c r="Q122" s="239">
        <v>45.5</v>
      </c>
      <c r="R122" s="239">
        <v>45.5</v>
      </c>
      <c r="S122" s="239">
        <v>45.5</v>
      </c>
      <c r="T122" s="239">
        <v>45.5</v>
      </c>
      <c r="U122" s="239">
        <v>45.5</v>
      </c>
      <c r="V122" s="239">
        <v>45.5</v>
      </c>
      <c r="W122" s="239">
        <v>45.5</v>
      </c>
    </row>
    <row r="123" spans="1:28" s="394" customFormat="1" ht="13.5" thickBot="1" x14ac:dyDescent="0.25">
      <c r="A123" s="285" t="s">
        <v>85</v>
      </c>
      <c r="B123" s="433" t="s">
        <v>53</v>
      </c>
      <c r="C123" s="434"/>
      <c r="D123" s="434"/>
      <c r="E123" s="434"/>
      <c r="F123" s="434"/>
      <c r="G123" s="434"/>
      <c r="H123" s="434"/>
      <c r="I123" s="434"/>
      <c r="J123" s="440" t="s">
        <v>72</v>
      </c>
      <c r="K123" s="441"/>
      <c r="L123" s="441"/>
      <c r="M123" s="442"/>
      <c r="N123" s="433" t="s">
        <v>63</v>
      </c>
      <c r="O123" s="434"/>
      <c r="P123" s="434"/>
      <c r="Q123" s="434"/>
      <c r="R123" s="434"/>
      <c r="S123" s="434"/>
      <c r="T123" s="434"/>
      <c r="U123" s="434"/>
      <c r="V123" s="434"/>
      <c r="W123" s="438"/>
      <c r="X123" s="338" t="s">
        <v>55</v>
      </c>
    </row>
    <row r="124" spans="1:28" s="394" customFormat="1" x14ac:dyDescent="0.2">
      <c r="A124" s="226" t="s">
        <v>54</v>
      </c>
      <c r="B124" s="247">
        <v>1</v>
      </c>
      <c r="C124" s="248">
        <v>2</v>
      </c>
      <c r="D124" s="248">
        <v>3</v>
      </c>
      <c r="E124" s="248">
        <v>4</v>
      </c>
      <c r="F124" s="248">
        <v>5</v>
      </c>
      <c r="G124" s="248">
        <v>6</v>
      </c>
      <c r="H124" s="248">
        <v>7</v>
      </c>
      <c r="I124" s="403">
        <v>8</v>
      </c>
      <c r="J124" s="229">
        <v>1</v>
      </c>
      <c r="K124" s="281">
        <v>2</v>
      </c>
      <c r="L124" s="281">
        <v>3</v>
      </c>
      <c r="M124" s="230">
        <v>4</v>
      </c>
      <c r="N124" s="396">
        <v>1</v>
      </c>
      <c r="O124" s="248">
        <v>2</v>
      </c>
      <c r="P124" s="248">
        <v>3</v>
      </c>
      <c r="Q124" s="248">
        <v>4</v>
      </c>
      <c r="R124" s="248">
        <v>5</v>
      </c>
      <c r="S124" s="248">
        <v>6</v>
      </c>
      <c r="T124" s="248">
        <v>7</v>
      </c>
      <c r="U124" s="248">
        <v>8</v>
      </c>
      <c r="V124" s="248">
        <v>9</v>
      </c>
      <c r="W124" s="249">
        <v>10</v>
      </c>
      <c r="X124" s="339"/>
    </row>
    <row r="125" spans="1:28" s="394" customFormat="1" x14ac:dyDescent="0.2">
      <c r="A125" s="226" t="s">
        <v>2</v>
      </c>
      <c r="B125" s="383">
        <v>1</v>
      </c>
      <c r="C125" s="384">
        <v>2</v>
      </c>
      <c r="D125" s="385">
        <v>3</v>
      </c>
      <c r="E125" s="386">
        <v>4</v>
      </c>
      <c r="F125" s="387">
        <v>5</v>
      </c>
      <c r="G125" s="388">
        <v>6</v>
      </c>
      <c r="H125" s="389">
        <v>7</v>
      </c>
      <c r="I125" s="390">
        <v>8</v>
      </c>
      <c r="J125" s="383">
        <v>1</v>
      </c>
      <c r="K125" s="384">
        <v>2</v>
      </c>
      <c r="L125" s="385">
        <v>3</v>
      </c>
      <c r="M125" s="386">
        <v>4</v>
      </c>
      <c r="N125" s="383">
        <v>1</v>
      </c>
      <c r="O125" s="384">
        <v>2</v>
      </c>
      <c r="P125" s="385">
        <v>3</v>
      </c>
      <c r="Q125" s="386">
        <v>4</v>
      </c>
      <c r="R125" s="386">
        <v>4</v>
      </c>
      <c r="S125" s="387">
        <v>5</v>
      </c>
      <c r="T125" s="387">
        <v>5</v>
      </c>
      <c r="U125" s="388">
        <v>6</v>
      </c>
      <c r="V125" s="389">
        <v>7</v>
      </c>
      <c r="W125" s="390">
        <v>8</v>
      </c>
      <c r="X125" s="391" t="s">
        <v>0</v>
      </c>
    </row>
    <row r="126" spans="1:28" s="394" customFormat="1" x14ac:dyDescent="0.2">
      <c r="A126" s="292" t="s">
        <v>3</v>
      </c>
      <c r="B126" s="253">
        <v>990</v>
      </c>
      <c r="C126" s="254">
        <v>990</v>
      </c>
      <c r="D126" s="254">
        <v>990</v>
      </c>
      <c r="E126" s="254">
        <v>990</v>
      </c>
      <c r="F126" s="254">
        <v>990</v>
      </c>
      <c r="G126" s="254">
        <v>990</v>
      </c>
      <c r="H126" s="254">
        <v>990</v>
      </c>
      <c r="I126" s="404">
        <v>990</v>
      </c>
      <c r="J126" s="253">
        <v>990</v>
      </c>
      <c r="K126" s="254">
        <v>990</v>
      </c>
      <c r="L126" s="254">
        <v>990</v>
      </c>
      <c r="M126" s="255">
        <v>990</v>
      </c>
      <c r="N126" s="397">
        <v>990</v>
      </c>
      <c r="O126" s="254">
        <v>990</v>
      </c>
      <c r="P126" s="254">
        <v>990</v>
      </c>
      <c r="Q126" s="254">
        <v>990</v>
      </c>
      <c r="R126" s="254">
        <v>990</v>
      </c>
      <c r="S126" s="254">
        <v>990</v>
      </c>
      <c r="T126" s="254">
        <v>990</v>
      </c>
      <c r="U126" s="254">
        <v>990</v>
      </c>
      <c r="V126" s="254">
        <v>990</v>
      </c>
      <c r="W126" s="255">
        <v>990</v>
      </c>
      <c r="X126" s="341">
        <v>990</v>
      </c>
    </row>
    <row r="127" spans="1:28" s="394" customFormat="1" x14ac:dyDescent="0.2">
      <c r="A127" s="295" t="s">
        <v>6</v>
      </c>
      <c r="B127" s="256">
        <v>902.77777777777783</v>
      </c>
      <c r="C127" s="257">
        <v>946.90909090909088</v>
      </c>
      <c r="D127" s="257">
        <v>985.84615384615381</v>
      </c>
      <c r="E127" s="257">
        <v>1009.0666666666667</v>
      </c>
      <c r="F127" s="257">
        <v>1020</v>
      </c>
      <c r="G127" s="257">
        <v>1062.3529411764705</v>
      </c>
      <c r="H127" s="257">
        <v>1089.2982456140351</v>
      </c>
      <c r="I127" s="296">
        <v>1117.0454545454545</v>
      </c>
      <c r="J127" s="256">
        <v>896.07142857142856</v>
      </c>
      <c r="K127" s="257">
        <v>911.0526315789474</v>
      </c>
      <c r="L127" s="257">
        <v>982.42424242424238</v>
      </c>
      <c r="M127" s="258">
        <v>1034.8076923076924</v>
      </c>
      <c r="N127" s="398">
        <v>926.57894736842104</v>
      </c>
      <c r="O127" s="257">
        <v>954.10256410256409</v>
      </c>
      <c r="P127" s="257">
        <v>960.25641025641028</v>
      </c>
      <c r="Q127" s="257">
        <v>1006.8888888888889</v>
      </c>
      <c r="R127" s="257">
        <v>995.34883720930236</v>
      </c>
      <c r="S127" s="257">
        <v>1004.4444444444445</v>
      </c>
      <c r="T127" s="257">
        <v>1013.25</v>
      </c>
      <c r="U127" s="257">
        <v>1031.1111111111111</v>
      </c>
      <c r="V127" s="257">
        <v>1061.7073170731708</v>
      </c>
      <c r="W127" s="258">
        <v>1107</v>
      </c>
      <c r="X127" s="342">
        <v>1008.1844106463878</v>
      </c>
    </row>
    <row r="128" spans="1:28" s="394" customFormat="1" x14ac:dyDescent="0.2">
      <c r="A128" s="226" t="s">
        <v>7</v>
      </c>
      <c r="B128" s="260">
        <v>88.888888888888886</v>
      </c>
      <c r="C128" s="261">
        <v>100</v>
      </c>
      <c r="D128" s="261">
        <v>98.461538461538467</v>
      </c>
      <c r="E128" s="261">
        <v>100</v>
      </c>
      <c r="F128" s="261">
        <v>100</v>
      </c>
      <c r="G128" s="261">
        <v>98.529411764705884</v>
      </c>
      <c r="H128" s="261">
        <v>100</v>
      </c>
      <c r="I128" s="299">
        <v>100</v>
      </c>
      <c r="J128" s="260">
        <v>92.857142857142861</v>
      </c>
      <c r="K128" s="261">
        <v>100</v>
      </c>
      <c r="L128" s="261">
        <v>100</v>
      </c>
      <c r="M128" s="262">
        <v>94.230769230769226</v>
      </c>
      <c r="N128" s="399">
        <v>97.368421052631575</v>
      </c>
      <c r="O128" s="261">
        <v>100</v>
      </c>
      <c r="P128" s="261">
        <v>100</v>
      </c>
      <c r="Q128" s="261">
        <v>100</v>
      </c>
      <c r="R128" s="261">
        <v>100</v>
      </c>
      <c r="S128" s="261">
        <v>97.222222222222229</v>
      </c>
      <c r="T128" s="261">
        <v>100</v>
      </c>
      <c r="U128" s="261">
        <v>100</v>
      </c>
      <c r="V128" s="261">
        <v>100</v>
      </c>
      <c r="W128" s="262">
        <v>100</v>
      </c>
      <c r="X128" s="343">
        <v>85.361216730038024</v>
      </c>
      <c r="Z128" s="227"/>
    </row>
    <row r="129" spans="1:28" s="394" customFormat="1" x14ac:dyDescent="0.2">
      <c r="A129" s="226" t="s">
        <v>8</v>
      </c>
      <c r="B129" s="263">
        <v>5.7296901410483443E-2</v>
      </c>
      <c r="C129" s="264">
        <v>3.7289953171090642E-2</v>
      </c>
      <c r="D129" s="264">
        <v>4.1304765917814623E-2</v>
      </c>
      <c r="E129" s="264">
        <v>3.4978689038454344E-2</v>
      </c>
      <c r="F129" s="264">
        <v>3.0089183788150023E-2</v>
      </c>
      <c r="G129" s="264">
        <v>3.5519526998824984E-2</v>
      </c>
      <c r="H129" s="264">
        <v>3.531951728234678E-2</v>
      </c>
      <c r="I129" s="302">
        <v>4.3000140058500454E-2</v>
      </c>
      <c r="J129" s="263">
        <v>5.510442688549283E-2</v>
      </c>
      <c r="K129" s="264">
        <v>3.9878093253430801E-2</v>
      </c>
      <c r="L129" s="264">
        <v>3.9265533915259859E-2</v>
      </c>
      <c r="M129" s="265">
        <v>4.1972895169855709E-2</v>
      </c>
      <c r="N129" s="400">
        <v>3.7816044028639313E-2</v>
      </c>
      <c r="O129" s="264">
        <v>3.1373024772938303E-2</v>
      </c>
      <c r="P129" s="264">
        <v>3.6949612429520461E-2</v>
      </c>
      <c r="Q129" s="264">
        <v>3.4709880305976333E-2</v>
      </c>
      <c r="R129" s="264">
        <v>2.8773438003860275E-2</v>
      </c>
      <c r="S129" s="264">
        <v>3.7724320586238494E-2</v>
      </c>
      <c r="T129" s="264">
        <v>3.3641455064547118E-2</v>
      </c>
      <c r="U129" s="264">
        <v>3.6782531225615346E-2</v>
      </c>
      <c r="V129" s="264">
        <v>3.2220745954121097E-2</v>
      </c>
      <c r="W129" s="265">
        <v>3.9230443993872564E-2</v>
      </c>
      <c r="X129" s="344">
        <v>6.7335464329252151E-2</v>
      </c>
      <c r="Z129" s="227"/>
    </row>
    <row r="130" spans="1:28" s="394" customFormat="1" x14ac:dyDescent="0.2">
      <c r="A130" s="295" t="s">
        <v>1</v>
      </c>
      <c r="B130" s="266">
        <f>B127/B126*100-100</f>
        <v>-8.8103254769921477</v>
      </c>
      <c r="C130" s="267">
        <f t="shared" ref="C130:E130" si="49">C127/C126*100-100</f>
        <v>-4.3526170798898107</v>
      </c>
      <c r="D130" s="267">
        <f t="shared" si="49"/>
        <v>-0.41958041958042713</v>
      </c>
      <c r="E130" s="267">
        <f t="shared" si="49"/>
        <v>1.9259259259259238</v>
      </c>
      <c r="F130" s="267">
        <f>F127/F126*100-100</f>
        <v>3.0303030303030312</v>
      </c>
      <c r="G130" s="267">
        <f t="shared" ref="G130:L130" si="50">G127/G126*100-100</f>
        <v>7.3083778966131803</v>
      </c>
      <c r="H130" s="267">
        <f t="shared" si="50"/>
        <v>10.030125819599505</v>
      </c>
      <c r="I130" s="405">
        <f t="shared" si="50"/>
        <v>12.832874196510559</v>
      </c>
      <c r="J130" s="266">
        <f t="shared" si="50"/>
        <v>-9.4877344877344854</v>
      </c>
      <c r="K130" s="267">
        <f t="shared" si="50"/>
        <v>-7.9744816586921843</v>
      </c>
      <c r="L130" s="267">
        <f t="shared" si="50"/>
        <v>-0.76522803795531047</v>
      </c>
      <c r="M130" s="268">
        <f>M127/M126*100-100</f>
        <v>4.5260295260295464</v>
      </c>
      <c r="N130" s="401">
        <f t="shared" ref="N130:X130" si="51">N127/N126*100-100</f>
        <v>-6.4061669324827335</v>
      </c>
      <c r="O130" s="267">
        <f t="shared" si="51"/>
        <v>-3.626003626003623</v>
      </c>
      <c r="P130" s="267">
        <f t="shared" si="51"/>
        <v>-3.0044030044030023</v>
      </c>
      <c r="Q130" s="267">
        <f t="shared" si="51"/>
        <v>1.7059483726150404</v>
      </c>
      <c r="R130" s="267">
        <f t="shared" si="51"/>
        <v>0.54028658679821717</v>
      </c>
      <c r="S130" s="267">
        <f t="shared" si="51"/>
        <v>1.4590347923681293</v>
      </c>
      <c r="T130" s="267">
        <f t="shared" si="51"/>
        <v>2.3484848484848442</v>
      </c>
      <c r="U130" s="267">
        <f t="shared" si="51"/>
        <v>4.1526374859708142</v>
      </c>
      <c r="V130" s="267">
        <f t="shared" si="51"/>
        <v>7.2431633407243226</v>
      </c>
      <c r="W130" s="268">
        <f t="shared" si="51"/>
        <v>11.818181818181813</v>
      </c>
      <c r="X130" s="345">
        <f t="shared" si="51"/>
        <v>1.8368091562007862</v>
      </c>
      <c r="Z130" s="227"/>
    </row>
    <row r="131" spans="1:28" s="394" customFormat="1" ht="13.5" thickBot="1" x14ac:dyDescent="0.25">
      <c r="A131" s="349" t="s">
        <v>27</v>
      </c>
      <c r="B131" s="270">
        <f t="shared" ref="B131:X131" si="52">B127-B113</f>
        <v>18.626834381551362</v>
      </c>
      <c r="C131" s="271">
        <f t="shared" si="52"/>
        <v>63.324185248713547</v>
      </c>
      <c r="D131" s="271">
        <f t="shared" si="52"/>
        <v>78.084959816303012</v>
      </c>
      <c r="E131" s="271">
        <f t="shared" si="52"/>
        <v>109.06666666666672</v>
      </c>
      <c r="F131" s="271">
        <f t="shared" si="52"/>
        <v>105.51020408163265</v>
      </c>
      <c r="G131" s="271">
        <f t="shared" si="52"/>
        <v>152.35294117647049</v>
      </c>
      <c r="H131" s="271">
        <f t="shared" si="52"/>
        <v>179.03508771929819</v>
      </c>
      <c r="I131" s="406">
        <f t="shared" si="52"/>
        <v>172.65521064301549</v>
      </c>
      <c r="J131" s="270">
        <f t="shared" si="52"/>
        <v>-15.105042016806692</v>
      </c>
      <c r="K131" s="271">
        <f t="shared" si="52"/>
        <v>-13.634868421052602</v>
      </c>
      <c r="L131" s="271">
        <f t="shared" si="52"/>
        <v>22.424242424242379</v>
      </c>
      <c r="M131" s="272">
        <f t="shared" si="52"/>
        <v>91.474358974359006</v>
      </c>
      <c r="N131" s="402">
        <f t="shared" si="52"/>
        <v>37.224108658743603</v>
      </c>
      <c r="O131" s="271">
        <f t="shared" si="52"/>
        <v>48.769230769230717</v>
      </c>
      <c r="P131" s="271">
        <f t="shared" si="52"/>
        <v>64.498834498834526</v>
      </c>
      <c r="Q131" s="271">
        <f t="shared" si="52"/>
        <v>117.20138888888891</v>
      </c>
      <c r="R131" s="271">
        <f t="shared" si="52"/>
        <v>84.237726098191274</v>
      </c>
      <c r="S131" s="271">
        <f t="shared" si="52"/>
        <v>125.32679738562092</v>
      </c>
      <c r="T131" s="271">
        <f t="shared" si="52"/>
        <v>98.831395348837191</v>
      </c>
      <c r="U131" s="271">
        <f t="shared" si="52"/>
        <v>126.11111111111109</v>
      </c>
      <c r="V131" s="271">
        <f t="shared" si="52"/>
        <v>143.07986609277862</v>
      </c>
      <c r="W131" s="272">
        <f t="shared" si="52"/>
        <v>174.41935483870964</v>
      </c>
      <c r="X131" s="346">
        <f t="shared" si="52"/>
        <v>99.802533623734121</v>
      </c>
      <c r="Z131" s="227"/>
    </row>
    <row r="132" spans="1:28" s="394" customFormat="1" x14ac:dyDescent="0.2">
      <c r="A132" s="370" t="s">
        <v>51</v>
      </c>
      <c r="B132" s="274">
        <v>211</v>
      </c>
      <c r="C132" s="275">
        <v>616</v>
      </c>
      <c r="D132" s="275">
        <v>769</v>
      </c>
      <c r="E132" s="275">
        <v>891</v>
      </c>
      <c r="F132" s="275">
        <v>701</v>
      </c>
      <c r="G132" s="275">
        <v>758</v>
      </c>
      <c r="H132" s="275">
        <v>672</v>
      </c>
      <c r="I132" s="407">
        <v>515</v>
      </c>
      <c r="J132" s="274">
        <v>339</v>
      </c>
      <c r="K132" s="275">
        <v>473</v>
      </c>
      <c r="L132" s="275">
        <v>800</v>
      </c>
      <c r="M132" s="276">
        <v>657</v>
      </c>
      <c r="N132" s="373">
        <v>479</v>
      </c>
      <c r="O132" s="275">
        <v>499</v>
      </c>
      <c r="P132" s="275">
        <v>500</v>
      </c>
      <c r="Q132" s="275">
        <v>523</v>
      </c>
      <c r="R132" s="275">
        <v>523</v>
      </c>
      <c r="S132" s="275">
        <v>459</v>
      </c>
      <c r="T132" s="275">
        <v>459</v>
      </c>
      <c r="U132" s="275">
        <v>683</v>
      </c>
      <c r="V132" s="275">
        <v>478</v>
      </c>
      <c r="W132" s="276">
        <v>420</v>
      </c>
      <c r="X132" s="347">
        <f>SUM(B132:W132)</f>
        <v>12425</v>
      </c>
      <c r="Y132" s="227" t="s">
        <v>56</v>
      </c>
      <c r="Z132" s="278">
        <f>X118-X132</f>
        <v>14</v>
      </c>
      <c r="AA132" s="279">
        <f>Z132/X118</f>
        <v>1.1254924029262803E-3</v>
      </c>
    </row>
    <row r="133" spans="1:28" s="394" customFormat="1" x14ac:dyDescent="0.2">
      <c r="A133" s="371" t="s">
        <v>28</v>
      </c>
      <c r="B133" s="323">
        <v>49</v>
      </c>
      <c r="C133" s="240">
        <v>47.5</v>
      </c>
      <c r="D133" s="240">
        <v>47</v>
      </c>
      <c r="E133" s="240">
        <v>46.5</v>
      </c>
      <c r="F133" s="240">
        <v>46</v>
      </c>
      <c r="G133" s="240">
        <v>45.5</v>
      </c>
      <c r="H133" s="240">
        <v>45</v>
      </c>
      <c r="I133" s="408">
        <v>45</v>
      </c>
      <c r="J133" s="242">
        <v>49.5</v>
      </c>
      <c r="K133" s="240">
        <v>49</v>
      </c>
      <c r="L133" s="240">
        <v>48.5</v>
      </c>
      <c r="M133" s="243">
        <v>47</v>
      </c>
      <c r="N133" s="374">
        <v>49.5</v>
      </c>
      <c r="O133" s="240">
        <v>48.5</v>
      </c>
      <c r="P133" s="240">
        <v>48</v>
      </c>
      <c r="Q133" s="240">
        <v>47.5</v>
      </c>
      <c r="R133" s="240">
        <v>47.5</v>
      </c>
      <c r="S133" s="240">
        <v>47</v>
      </c>
      <c r="T133" s="240">
        <v>47</v>
      </c>
      <c r="U133" s="240">
        <v>47</v>
      </c>
      <c r="V133" s="240">
        <v>46.5</v>
      </c>
      <c r="W133" s="243">
        <v>46</v>
      </c>
      <c r="X133" s="339"/>
      <c r="Y133" s="227" t="s">
        <v>57</v>
      </c>
      <c r="Z133" s="362">
        <v>45.09</v>
      </c>
    </row>
    <row r="134" spans="1:28" s="394" customFormat="1" ht="13.5" thickBot="1" x14ac:dyDescent="0.25">
      <c r="A134" s="372" t="s">
        <v>26</v>
      </c>
      <c r="B134" s="410">
        <f>B133-B122</f>
        <v>4.5</v>
      </c>
      <c r="C134" s="241">
        <f t="shared" ref="C134:W134" si="53">C133-C122</f>
        <v>3</v>
      </c>
      <c r="D134" s="241">
        <f t="shared" si="53"/>
        <v>2.5</v>
      </c>
      <c r="E134" s="241">
        <f t="shared" si="53"/>
        <v>2</v>
      </c>
      <c r="F134" s="241">
        <f t="shared" si="53"/>
        <v>1.5</v>
      </c>
      <c r="G134" s="241">
        <f t="shared" si="53"/>
        <v>1</v>
      </c>
      <c r="H134" s="241">
        <f t="shared" si="53"/>
        <v>0.5</v>
      </c>
      <c r="I134" s="409">
        <f t="shared" si="53"/>
        <v>0.5</v>
      </c>
      <c r="J134" s="244">
        <f t="shared" si="53"/>
        <v>3.5</v>
      </c>
      <c r="K134" s="241">
        <f t="shared" si="53"/>
        <v>3</v>
      </c>
      <c r="L134" s="241">
        <f t="shared" si="53"/>
        <v>2.5</v>
      </c>
      <c r="M134" s="245">
        <f t="shared" si="53"/>
        <v>1</v>
      </c>
      <c r="N134" s="375">
        <f t="shared" si="53"/>
        <v>4</v>
      </c>
      <c r="O134" s="241">
        <f t="shared" si="53"/>
        <v>3</v>
      </c>
      <c r="P134" s="241">
        <f t="shared" si="53"/>
        <v>2.5</v>
      </c>
      <c r="Q134" s="241">
        <f t="shared" si="53"/>
        <v>2</v>
      </c>
      <c r="R134" s="241">
        <f t="shared" si="53"/>
        <v>2</v>
      </c>
      <c r="S134" s="241">
        <f t="shared" si="53"/>
        <v>1.5</v>
      </c>
      <c r="T134" s="241">
        <f t="shared" si="53"/>
        <v>1.5</v>
      </c>
      <c r="U134" s="241">
        <f t="shared" si="53"/>
        <v>1.5</v>
      </c>
      <c r="V134" s="241">
        <f t="shared" si="53"/>
        <v>1</v>
      </c>
      <c r="W134" s="245">
        <f t="shared" si="53"/>
        <v>0.5</v>
      </c>
      <c r="X134" s="348"/>
      <c r="Y134" s="227" t="s">
        <v>26</v>
      </c>
      <c r="Z134" s="227">
        <f>Z133-Z119</f>
        <v>1.9500000000000028</v>
      </c>
    </row>
    <row r="135" spans="1:28" x14ac:dyDescent="0.2">
      <c r="J135" s="237">
        <v>49.5</v>
      </c>
      <c r="K135" s="237">
        <v>49</v>
      </c>
      <c r="AB135" s="394"/>
    </row>
    <row r="136" spans="1:28" ht="13.5" thickBot="1" x14ac:dyDescent="0.25"/>
    <row r="137" spans="1:28" s="411" customFormat="1" ht="13.5" thickBot="1" x14ac:dyDescent="0.25">
      <c r="A137" s="285" t="s">
        <v>86</v>
      </c>
      <c r="B137" s="433" t="s">
        <v>53</v>
      </c>
      <c r="C137" s="434"/>
      <c r="D137" s="434"/>
      <c r="E137" s="434"/>
      <c r="F137" s="434"/>
      <c r="G137" s="434"/>
      <c r="H137" s="434"/>
      <c r="I137" s="434"/>
      <c r="J137" s="435" t="s">
        <v>72</v>
      </c>
      <c r="K137" s="436"/>
      <c r="L137" s="436"/>
      <c r="M137" s="437"/>
      <c r="N137" s="434" t="s">
        <v>63</v>
      </c>
      <c r="O137" s="434"/>
      <c r="P137" s="434"/>
      <c r="Q137" s="434"/>
      <c r="R137" s="434"/>
      <c r="S137" s="434"/>
      <c r="T137" s="434"/>
      <c r="U137" s="434"/>
      <c r="V137" s="434"/>
      <c r="W137" s="438"/>
      <c r="X137" s="338" t="s">
        <v>55</v>
      </c>
    </row>
    <row r="138" spans="1:28" s="411" customFormat="1" x14ac:dyDescent="0.2">
      <c r="A138" s="226" t="s">
        <v>54</v>
      </c>
      <c r="B138" s="247">
        <v>1</v>
      </c>
      <c r="C138" s="248">
        <v>2</v>
      </c>
      <c r="D138" s="248">
        <v>3</v>
      </c>
      <c r="E138" s="248">
        <v>4</v>
      </c>
      <c r="F138" s="248">
        <v>5</v>
      </c>
      <c r="G138" s="248">
        <v>6</v>
      </c>
      <c r="H138" s="248">
        <v>7</v>
      </c>
      <c r="I138" s="403">
        <v>8</v>
      </c>
      <c r="J138" s="247">
        <v>1</v>
      </c>
      <c r="K138" s="248">
        <v>2</v>
      </c>
      <c r="L138" s="248">
        <v>3</v>
      </c>
      <c r="M138" s="249">
        <v>4</v>
      </c>
      <c r="N138" s="396">
        <v>1</v>
      </c>
      <c r="O138" s="248">
        <v>2</v>
      </c>
      <c r="P138" s="248">
        <v>3</v>
      </c>
      <c r="Q138" s="248">
        <v>4</v>
      </c>
      <c r="R138" s="248">
        <v>5</v>
      </c>
      <c r="S138" s="248">
        <v>6</v>
      </c>
      <c r="T138" s="248">
        <v>7</v>
      </c>
      <c r="U138" s="248">
        <v>8</v>
      </c>
      <c r="V138" s="248">
        <v>9</v>
      </c>
      <c r="W138" s="249">
        <v>10</v>
      </c>
      <c r="X138" s="339"/>
    </row>
    <row r="139" spans="1:28" s="411" customFormat="1" x14ac:dyDescent="0.2">
      <c r="A139" s="226" t="s">
        <v>2</v>
      </c>
      <c r="B139" s="383">
        <v>1</v>
      </c>
      <c r="C139" s="384">
        <v>2</v>
      </c>
      <c r="D139" s="385">
        <v>3</v>
      </c>
      <c r="E139" s="386">
        <v>4</v>
      </c>
      <c r="F139" s="387">
        <v>5</v>
      </c>
      <c r="G139" s="388">
        <v>6</v>
      </c>
      <c r="H139" s="389">
        <v>7</v>
      </c>
      <c r="I139" s="390">
        <v>8</v>
      </c>
      <c r="J139" s="383">
        <v>1</v>
      </c>
      <c r="K139" s="384">
        <v>2</v>
      </c>
      <c r="L139" s="385">
        <v>3</v>
      </c>
      <c r="M139" s="386">
        <v>4</v>
      </c>
      <c r="N139" s="383">
        <v>1</v>
      </c>
      <c r="O139" s="384">
        <v>2</v>
      </c>
      <c r="P139" s="385">
        <v>3</v>
      </c>
      <c r="Q139" s="386">
        <v>4</v>
      </c>
      <c r="R139" s="386">
        <v>4</v>
      </c>
      <c r="S139" s="387">
        <v>5</v>
      </c>
      <c r="T139" s="387">
        <v>5</v>
      </c>
      <c r="U139" s="388">
        <v>6</v>
      </c>
      <c r="V139" s="389">
        <v>7</v>
      </c>
      <c r="W139" s="390">
        <v>8</v>
      </c>
      <c r="X139" s="391" t="s">
        <v>0</v>
      </c>
    </row>
    <row r="140" spans="1:28" s="411" customFormat="1" x14ac:dyDescent="0.2">
      <c r="A140" s="292" t="s">
        <v>3</v>
      </c>
      <c r="B140" s="253">
        <v>1080</v>
      </c>
      <c r="C140" s="254">
        <v>1080</v>
      </c>
      <c r="D140" s="254">
        <v>1080</v>
      </c>
      <c r="E140" s="254">
        <v>1080</v>
      </c>
      <c r="F140" s="254">
        <v>1080</v>
      </c>
      <c r="G140" s="254">
        <v>1080</v>
      </c>
      <c r="H140" s="254">
        <v>1080</v>
      </c>
      <c r="I140" s="404">
        <v>1080</v>
      </c>
      <c r="J140" s="253">
        <v>1080</v>
      </c>
      <c r="K140" s="254">
        <v>1080</v>
      </c>
      <c r="L140" s="254">
        <v>1080</v>
      </c>
      <c r="M140" s="255">
        <v>1080</v>
      </c>
      <c r="N140" s="397">
        <v>1080</v>
      </c>
      <c r="O140" s="254">
        <v>1080</v>
      </c>
      <c r="P140" s="254">
        <v>1080</v>
      </c>
      <c r="Q140" s="254">
        <v>1080</v>
      </c>
      <c r="R140" s="254">
        <v>1080</v>
      </c>
      <c r="S140" s="254">
        <v>1080</v>
      </c>
      <c r="T140" s="254">
        <v>1080</v>
      </c>
      <c r="U140" s="254">
        <v>1080</v>
      </c>
      <c r="V140" s="254">
        <v>1080</v>
      </c>
      <c r="W140" s="255">
        <v>1080</v>
      </c>
      <c r="X140" s="341">
        <v>1080</v>
      </c>
    </row>
    <row r="141" spans="1:28" s="411" customFormat="1" x14ac:dyDescent="0.2">
      <c r="A141" s="295" t="s">
        <v>6</v>
      </c>
      <c r="B141" s="256">
        <v>940.52631578947364</v>
      </c>
      <c r="C141" s="257">
        <v>1003.1914893617021</v>
      </c>
      <c r="D141" s="257">
        <v>1030.6349206349207</v>
      </c>
      <c r="E141" s="257">
        <v>1051.5999999999999</v>
      </c>
      <c r="F141" s="257">
        <v>1082.3214285714287</v>
      </c>
      <c r="G141" s="257">
        <v>1072</v>
      </c>
      <c r="H141" s="257">
        <v>1098.2142857142858</v>
      </c>
      <c r="I141" s="296">
        <v>1150</v>
      </c>
      <c r="J141" s="256">
        <v>1013.125</v>
      </c>
      <c r="K141" s="257">
        <v>986.41025641025647</v>
      </c>
      <c r="L141" s="257">
        <v>1065.2941176470588</v>
      </c>
      <c r="M141" s="258">
        <v>1120.9259259259259</v>
      </c>
      <c r="N141" s="398">
        <v>1036.8</v>
      </c>
      <c r="O141" s="257">
        <v>1056.5116279069769</v>
      </c>
      <c r="P141" s="257">
        <v>1063.4883720930231</v>
      </c>
      <c r="Q141" s="257">
        <v>1073.695652173913</v>
      </c>
      <c r="R141" s="257">
        <v>1080.2222222222222</v>
      </c>
      <c r="S141" s="257">
        <v>1093.5897435897436</v>
      </c>
      <c r="T141" s="257">
        <v>1109</v>
      </c>
      <c r="U141" s="257">
        <v>1107.5862068965516</v>
      </c>
      <c r="V141" s="257">
        <v>1125.6097560975609</v>
      </c>
      <c r="W141" s="258">
        <v>1144.75</v>
      </c>
      <c r="X141" s="342">
        <v>1071.7391304347825</v>
      </c>
    </row>
    <row r="142" spans="1:28" s="411" customFormat="1" x14ac:dyDescent="0.2">
      <c r="A142" s="226" t="s">
        <v>7</v>
      </c>
      <c r="B142" s="260">
        <v>89.473684210526315</v>
      </c>
      <c r="C142" s="261">
        <v>97.872340425531917</v>
      </c>
      <c r="D142" s="261">
        <v>100</v>
      </c>
      <c r="E142" s="261">
        <v>100</v>
      </c>
      <c r="F142" s="261">
        <v>98.214285714285708</v>
      </c>
      <c r="G142" s="261">
        <v>98.333333333333329</v>
      </c>
      <c r="H142" s="261">
        <v>100</v>
      </c>
      <c r="I142" s="299">
        <v>100</v>
      </c>
      <c r="J142" s="260">
        <v>87.5</v>
      </c>
      <c r="K142" s="261">
        <v>89.743589743589737</v>
      </c>
      <c r="L142" s="261">
        <v>100</v>
      </c>
      <c r="M142" s="262">
        <v>98.148148148148152</v>
      </c>
      <c r="N142" s="399">
        <v>100</v>
      </c>
      <c r="O142" s="261">
        <v>100</v>
      </c>
      <c r="P142" s="261">
        <v>97.674418604651166</v>
      </c>
      <c r="Q142" s="261">
        <v>100</v>
      </c>
      <c r="R142" s="261">
        <v>100</v>
      </c>
      <c r="S142" s="261">
        <v>100</v>
      </c>
      <c r="T142" s="261">
        <v>100</v>
      </c>
      <c r="U142" s="261">
        <v>100</v>
      </c>
      <c r="V142" s="261">
        <v>100</v>
      </c>
      <c r="W142" s="262">
        <v>92.5</v>
      </c>
      <c r="X142" s="343">
        <v>91.965973534971639</v>
      </c>
      <c r="Z142" s="227"/>
    </row>
    <row r="143" spans="1:28" s="411" customFormat="1" x14ac:dyDescent="0.2">
      <c r="A143" s="226" t="s">
        <v>8</v>
      </c>
      <c r="B143" s="263">
        <v>6.4579540826716658E-2</v>
      </c>
      <c r="C143" s="264">
        <v>4.1844481620278366E-2</v>
      </c>
      <c r="D143" s="264">
        <v>3.0333720632337122E-2</v>
      </c>
      <c r="E143" s="264">
        <v>3.6352971630187497E-2</v>
      </c>
      <c r="F143" s="264">
        <v>4.1576970114701725E-2</v>
      </c>
      <c r="G143" s="264">
        <v>3.8529620201610784E-2</v>
      </c>
      <c r="H143" s="264">
        <v>2.8645588956649846E-2</v>
      </c>
      <c r="I143" s="302">
        <v>4.5863429895210396E-2</v>
      </c>
      <c r="J143" s="263">
        <v>5.5586362571366489E-2</v>
      </c>
      <c r="K143" s="264">
        <v>6.2850280344696405E-2</v>
      </c>
      <c r="L143" s="264">
        <v>3.3748612312501786E-2</v>
      </c>
      <c r="M143" s="265">
        <v>4.6332632053273655E-2</v>
      </c>
      <c r="N143" s="400">
        <v>3.040505318500613E-2</v>
      </c>
      <c r="O143" s="264">
        <v>3.4755088796672995E-2</v>
      </c>
      <c r="P143" s="264">
        <v>3.9054124818203216E-2</v>
      </c>
      <c r="Q143" s="264">
        <v>3.6814505102836487E-2</v>
      </c>
      <c r="R143" s="264">
        <v>3.2274942488263757E-2</v>
      </c>
      <c r="S143" s="264">
        <v>4.3657401751701255E-2</v>
      </c>
      <c r="T143" s="264">
        <v>3.5374292598616831E-2</v>
      </c>
      <c r="U143" s="264">
        <v>4.0178783361696481E-2</v>
      </c>
      <c r="V143" s="264">
        <v>3.2004854496445578E-2</v>
      </c>
      <c r="W143" s="265">
        <v>4.851907724457389E-2</v>
      </c>
      <c r="X143" s="344">
        <v>5.7646473568621868E-2</v>
      </c>
      <c r="Z143" s="227"/>
    </row>
    <row r="144" spans="1:28" s="411" customFormat="1" x14ac:dyDescent="0.2">
      <c r="A144" s="295" t="s">
        <v>1</v>
      </c>
      <c r="B144" s="266">
        <f>B141/B140*100-100</f>
        <v>-12.914230019493175</v>
      </c>
      <c r="C144" s="267">
        <f t="shared" ref="C144:E144" si="54">C141/C140*100-100</f>
        <v>-7.1118991331757258</v>
      </c>
      <c r="D144" s="267">
        <f t="shared" si="54"/>
        <v>-4.5708406819517791</v>
      </c>
      <c r="E144" s="267">
        <f t="shared" si="54"/>
        <v>-2.6296296296296333</v>
      </c>
      <c r="F144" s="267">
        <f>F141/F140*100-100</f>
        <v>0.21494708994708844</v>
      </c>
      <c r="G144" s="267">
        <f t="shared" ref="G144:L144" si="55">G141/G140*100-100</f>
        <v>-0.74074074074074758</v>
      </c>
      <c r="H144" s="267">
        <f t="shared" si="55"/>
        <v>1.6865079365079509</v>
      </c>
      <c r="I144" s="405">
        <f t="shared" si="55"/>
        <v>6.4814814814814952</v>
      </c>
      <c r="J144" s="266">
        <f t="shared" si="55"/>
        <v>-6.1921296296296333</v>
      </c>
      <c r="K144" s="267">
        <f t="shared" si="55"/>
        <v>-8.665716999050332</v>
      </c>
      <c r="L144" s="267">
        <f t="shared" si="55"/>
        <v>-1.3616557734204804</v>
      </c>
      <c r="M144" s="268">
        <f>M141/M140*100-100</f>
        <v>3.7894375857338645</v>
      </c>
      <c r="N144" s="401">
        <f t="shared" ref="N144:X144" si="56">N141/N140*100-100</f>
        <v>-4</v>
      </c>
      <c r="O144" s="267">
        <f t="shared" si="56"/>
        <v>-2.1748492678725171</v>
      </c>
      <c r="P144" s="267">
        <f t="shared" si="56"/>
        <v>-1.5288544358311924</v>
      </c>
      <c r="Q144" s="267">
        <f t="shared" si="56"/>
        <v>-0.58373590982286316</v>
      </c>
      <c r="R144" s="267">
        <f t="shared" si="56"/>
        <v>2.0576131687249699E-2</v>
      </c>
      <c r="S144" s="267">
        <f t="shared" si="56"/>
        <v>1.2583095916429272</v>
      </c>
      <c r="T144" s="267">
        <f t="shared" si="56"/>
        <v>2.6851851851851904</v>
      </c>
      <c r="U144" s="267">
        <f t="shared" si="56"/>
        <v>2.5542784163473726</v>
      </c>
      <c r="V144" s="267">
        <f t="shared" si="56"/>
        <v>4.2231255645889689</v>
      </c>
      <c r="W144" s="268">
        <f t="shared" si="56"/>
        <v>5.9953703703703667</v>
      </c>
      <c r="X144" s="345">
        <f t="shared" si="56"/>
        <v>-0.76489533011273636</v>
      </c>
      <c r="Z144" s="227"/>
    </row>
    <row r="145" spans="1:28" s="411" customFormat="1" ht="13.5" thickBot="1" x14ac:dyDescent="0.25">
      <c r="A145" s="349" t="s">
        <v>27</v>
      </c>
      <c r="B145" s="270">
        <f t="shared" ref="B145:X145" si="57">B141-B127</f>
        <v>37.748538011695814</v>
      </c>
      <c r="C145" s="271">
        <f t="shared" si="57"/>
        <v>56.282398452611233</v>
      </c>
      <c r="D145" s="271">
        <f t="shared" si="57"/>
        <v>44.788766788766907</v>
      </c>
      <c r="E145" s="271">
        <f t="shared" si="57"/>
        <v>42.533333333333189</v>
      </c>
      <c r="F145" s="271">
        <f t="shared" si="57"/>
        <v>62.321428571428669</v>
      </c>
      <c r="G145" s="271">
        <f t="shared" si="57"/>
        <v>9.6470588235295054</v>
      </c>
      <c r="H145" s="271">
        <f t="shared" si="57"/>
        <v>8.9160401002507115</v>
      </c>
      <c r="I145" s="406">
        <f t="shared" si="57"/>
        <v>32.954545454545496</v>
      </c>
      <c r="J145" s="270">
        <f t="shared" si="57"/>
        <v>117.05357142857144</v>
      </c>
      <c r="K145" s="271">
        <f t="shared" si="57"/>
        <v>75.357624831309067</v>
      </c>
      <c r="L145" s="271">
        <f t="shared" si="57"/>
        <v>82.869875222816404</v>
      </c>
      <c r="M145" s="272">
        <f t="shared" si="57"/>
        <v>86.118233618233489</v>
      </c>
      <c r="N145" s="402">
        <f t="shared" si="57"/>
        <v>110.22105263157891</v>
      </c>
      <c r="O145" s="271">
        <f t="shared" si="57"/>
        <v>102.40906380441277</v>
      </c>
      <c r="P145" s="271">
        <f t="shared" si="57"/>
        <v>103.23196183661287</v>
      </c>
      <c r="Q145" s="271">
        <f t="shared" si="57"/>
        <v>66.80676328502409</v>
      </c>
      <c r="R145" s="271">
        <f t="shared" si="57"/>
        <v>84.873385012919812</v>
      </c>
      <c r="S145" s="271">
        <f t="shared" si="57"/>
        <v>89.145299145299191</v>
      </c>
      <c r="T145" s="271">
        <f t="shared" si="57"/>
        <v>95.75</v>
      </c>
      <c r="U145" s="271">
        <f t="shared" si="57"/>
        <v>76.475095785440544</v>
      </c>
      <c r="V145" s="271">
        <f t="shared" si="57"/>
        <v>63.902439024390105</v>
      </c>
      <c r="W145" s="272">
        <f t="shared" si="57"/>
        <v>37.75</v>
      </c>
      <c r="X145" s="346">
        <f t="shared" si="57"/>
        <v>63.554719788394664</v>
      </c>
      <c r="Z145" s="227"/>
    </row>
    <row r="146" spans="1:28" s="411" customFormat="1" x14ac:dyDescent="0.2">
      <c r="A146" s="370" t="s">
        <v>51</v>
      </c>
      <c r="B146" s="274">
        <v>211</v>
      </c>
      <c r="C146" s="275">
        <v>616</v>
      </c>
      <c r="D146" s="275">
        <v>767</v>
      </c>
      <c r="E146" s="275">
        <v>891</v>
      </c>
      <c r="F146" s="275">
        <v>701</v>
      </c>
      <c r="G146" s="275">
        <v>758</v>
      </c>
      <c r="H146" s="275">
        <v>672</v>
      </c>
      <c r="I146" s="407">
        <v>515</v>
      </c>
      <c r="J146" s="274">
        <v>339</v>
      </c>
      <c r="K146" s="275">
        <v>472</v>
      </c>
      <c r="L146" s="275">
        <v>800</v>
      </c>
      <c r="M146" s="276">
        <v>657</v>
      </c>
      <c r="N146" s="373">
        <v>479</v>
      </c>
      <c r="O146" s="275">
        <v>499</v>
      </c>
      <c r="P146" s="275">
        <v>500</v>
      </c>
      <c r="Q146" s="275">
        <v>523</v>
      </c>
      <c r="R146" s="275">
        <v>523</v>
      </c>
      <c r="S146" s="275">
        <v>459</v>
      </c>
      <c r="T146" s="275">
        <v>459</v>
      </c>
      <c r="U146" s="275">
        <v>681</v>
      </c>
      <c r="V146" s="275">
        <v>478</v>
      </c>
      <c r="W146" s="276">
        <v>420</v>
      </c>
      <c r="X146" s="347">
        <f>SUM(B146:W146)</f>
        <v>12420</v>
      </c>
      <c r="Y146" s="227" t="s">
        <v>56</v>
      </c>
      <c r="Z146" s="278">
        <f>X132-X146</f>
        <v>5</v>
      </c>
      <c r="AA146" s="279">
        <f>Z146/X132</f>
        <v>4.0241448692152917E-4</v>
      </c>
      <c r="AB146" s="414" t="s">
        <v>90</v>
      </c>
    </row>
    <row r="147" spans="1:28" s="411" customFormat="1" x14ac:dyDescent="0.2">
      <c r="A147" s="371" t="s">
        <v>28</v>
      </c>
      <c r="B147" s="323">
        <v>51.5</v>
      </c>
      <c r="C147" s="240">
        <v>50</v>
      </c>
      <c r="D147" s="240">
        <v>49.5</v>
      </c>
      <c r="E147" s="240">
        <v>49</v>
      </c>
      <c r="F147" s="240">
        <v>48.5</v>
      </c>
      <c r="G147" s="240">
        <v>48</v>
      </c>
      <c r="H147" s="240">
        <v>47.5</v>
      </c>
      <c r="I147" s="408">
        <v>47.5</v>
      </c>
      <c r="J147" s="242">
        <v>52</v>
      </c>
      <c r="K147" s="240">
        <v>51.5</v>
      </c>
      <c r="L147" s="240">
        <v>51</v>
      </c>
      <c r="M147" s="243">
        <v>49</v>
      </c>
      <c r="N147" s="374">
        <v>52</v>
      </c>
      <c r="O147" s="240">
        <v>51</v>
      </c>
      <c r="P147" s="240">
        <v>50.5</v>
      </c>
      <c r="Q147" s="240">
        <v>50</v>
      </c>
      <c r="R147" s="240">
        <v>50</v>
      </c>
      <c r="S147" s="240">
        <v>49</v>
      </c>
      <c r="T147" s="240">
        <v>49</v>
      </c>
      <c r="U147" s="240">
        <v>49.5</v>
      </c>
      <c r="V147" s="240">
        <v>49</v>
      </c>
      <c r="W147" s="243">
        <v>48.5</v>
      </c>
      <c r="X147" s="339"/>
      <c r="Y147" s="227" t="s">
        <v>57</v>
      </c>
      <c r="Z147" s="362">
        <v>47.13</v>
      </c>
    </row>
    <row r="148" spans="1:28" s="411" customFormat="1" ht="13.5" thickBot="1" x14ac:dyDescent="0.25">
      <c r="A148" s="372" t="s">
        <v>26</v>
      </c>
      <c r="B148" s="410">
        <f>B147-B133</f>
        <v>2.5</v>
      </c>
      <c r="C148" s="241">
        <f t="shared" ref="C148:W148" si="58">C147-C133</f>
        <v>2.5</v>
      </c>
      <c r="D148" s="241">
        <f t="shared" si="58"/>
        <v>2.5</v>
      </c>
      <c r="E148" s="241">
        <f t="shared" si="58"/>
        <v>2.5</v>
      </c>
      <c r="F148" s="241">
        <f t="shared" si="58"/>
        <v>2.5</v>
      </c>
      <c r="G148" s="241">
        <f t="shared" si="58"/>
        <v>2.5</v>
      </c>
      <c r="H148" s="241">
        <f t="shared" si="58"/>
        <v>2.5</v>
      </c>
      <c r="I148" s="409">
        <f t="shared" si="58"/>
        <v>2.5</v>
      </c>
      <c r="J148" s="244">
        <f t="shared" si="58"/>
        <v>2.5</v>
      </c>
      <c r="K148" s="241">
        <f t="shared" si="58"/>
        <v>2.5</v>
      </c>
      <c r="L148" s="241">
        <f t="shared" si="58"/>
        <v>2.5</v>
      </c>
      <c r="M148" s="245">
        <f t="shared" si="58"/>
        <v>2</v>
      </c>
      <c r="N148" s="375">
        <f t="shared" si="58"/>
        <v>2.5</v>
      </c>
      <c r="O148" s="241">
        <f t="shared" si="58"/>
        <v>2.5</v>
      </c>
      <c r="P148" s="241">
        <f t="shared" si="58"/>
        <v>2.5</v>
      </c>
      <c r="Q148" s="241">
        <f t="shared" si="58"/>
        <v>2.5</v>
      </c>
      <c r="R148" s="241">
        <f t="shared" si="58"/>
        <v>2.5</v>
      </c>
      <c r="S148" s="241">
        <f t="shared" si="58"/>
        <v>2</v>
      </c>
      <c r="T148" s="241">
        <f t="shared" si="58"/>
        <v>2</v>
      </c>
      <c r="U148" s="241">
        <f t="shared" si="58"/>
        <v>2.5</v>
      </c>
      <c r="V148" s="241">
        <f t="shared" si="58"/>
        <v>2.5</v>
      </c>
      <c r="W148" s="245">
        <f t="shared" si="58"/>
        <v>2.5</v>
      </c>
      <c r="X148" s="348"/>
      <c r="Y148" s="227" t="s">
        <v>26</v>
      </c>
      <c r="Z148" s="227">
        <f>Z147-Z133</f>
        <v>2.0399999999999991</v>
      </c>
    </row>
    <row r="149" spans="1:28" x14ac:dyDescent="0.2">
      <c r="I149" s="237">
        <v>47.5</v>
      </c>
      <c r="K149" s="237" t="s">
        <v>68</v>
      </c>
    </row>
    <row r="150" spans="1:28" ht="13.5" thickBot="1" x14ac:dyDescent="0.25"/>
    <row r="151" spans="1:28" s="413" customFormat="1" ht="13.5" thickBot="1" x14ac:dyDescent="0.25">
      <c r="A151" s="285" t="s">
        <v>88</v>
      </c>
      <c r="B151" s="433" t="s">
        <v>53</v>
      </c>
      <c r="C151" s="434"/>
      <c r="D151" s="434"/>
      <c r="E151" s="434"/>
      <c r="F151" s="434"/>
      <c r="G151" s="434"/>
      <c r="H151" s="434"/>
      <c r="I151" s="434"/>
      <c r="J151" s="435" t="s">
        <v>72</v>
      </c>
      <c r="K151" s="436"/>
      <c r="L151" s="436"/>
      <c r="M151" s="437"/>
      <c r="N151" s="434" t="s">
        <v>63</v>
      </c>
      <c r="O151" s="434"/>
      <c r="P151" s="434"/>
      <c r="Q151" s="434"/>
      <c r="R151" s="434"/>
      <c r="S151" s="434"/>
      <c r="T151" s="434"/>
      <c r="U151" s="434"/>
      <c r="V151" s="434"/>
      <c r="W151" s="438"/>
      <c r="X151" s="338" t="s">
        <v>55</v>
      </c>
    </row>
    <row r="152" spans="1:28" s="413" customFormat="1" x14ac:dyDescent="0.2">
      <c r="A152" s="226" t="s">
        <v>54</v>
      </c>
      <c r="B152" s="247">
        <v>1</v>
      </c>
      <c r="C152" s="248">
        <v>2</v>
      </c>
      <c r="D152" s="248">
        <v>3</v>
      </c>
      <c r="E152" s="248">
        <v>4</v>
      </c>
      <c r="F152" s="248">
        <v>5</v>
      </c>
      <c r="G152" s="248">
        <v>6</v>
      </c>
      <c r="H152" s="248">
        <v>7</v>
      </c>
      <c r="I152" s="403">
        <v>8</v>
      </c>
      <c r="J152" s="247">
        <v>1</v>
      </c>
      <c r="K152" s="248">
        <v>2</v>
      </c>
      <c r="L152" s="248">
        <v>3</v>
      </c>
      <c r="M152" s="249">
        <v>4</v>
      </c>
      <c r="N152" s="396">
        <v>1</v>
      </c>
      <c r="O152" s="248">
        <v>2</v>
      </c>
      <c r="P152" s="248">
        <v>3</v>
      </c>
      <c r="Q152" s="248">
        <v>4</v>
      </c>
      <c r="R152" s="248">
        <v>5</v>
      </c>
      <c r="S152" s="248">
        <v>6</v>
      </c>
      <c r="T152" s="248">
        <v>7</v>
      </c>
      <c r="U152" s="248">
        <v>8</v>
      </c>
      <c r="V152" s="248">
        <v>9</v>
      </c>
      <c r="W152" s="249">
        <v>10</v>
      </c>
      <c r="X152" s="339"/>
    </row>
    <row r="153" spans="1:28" s="413" customFormat="1" x14ac:dyDescent="0.2">
      <c r="A153" s="226" t="s">
        <v>2</v>
      </c>
      <c r="B153" s="383">
        <v>1</v>
      </c>
      <c r="C153" s="384">
        <v>2</v>
      </c>
      <c r="D153" s="385">
        <v>3</v>
      </c>
      <c r="E153" s="386">
        <v>4</v>
      </c>
      <c r="F153" s="387">
        <v>5</v>
      </c>
      <c r="G153" s="388">
        <v>6</v>
      </c>
      <c r="H153" s="389">
        <v>7</v>
      </c>
      <c r="I153" s="390">
        <v>8</v>
      </c>
      <c r="J153" s="383">
        <v>1</v>
      </c>
      <c r="K153" s="384">
        <v>2</v>
      </c>
      <c r="L153" s="385">
        <v>3</v>
      </c>
      <c r="M153" s="386">
        <v>4</v>
      </c>
      <c r="N153" s="383">
        <v>1</v>
      </c>
      <c r="O153" s="384">
        <v>2</v>
      </c>
      <c r="P153" s="385">
        <v>3</v>
      </c>
      <c r="Q153" s="386">
        <v>4</v>
      </c>
      <c r="R153" s="386">
        <v>4</v>
      </c>
      <c r="S153" s="387">
        <v>5</v>
      </c>
      <c r="T153" s="387">
        <v>5</v>
      </c>
      <c r="U153" s="388">
        <v>6</v>
      </c>
      <c r="V153" s="389">
        <v>7</v>
      </c>
      <c r="W153" s="390">
        <v>8</v>
      </c>
      <c r="X153" s="391" t="s">
        <v>0</v>
      </c>
    </row>
    <row r="154" spans="1:28" s="413" customFormat="1" x14ac:dyDescent="0.2">
      <c r="A154" s="292" t="s">
        <v>3</v>
      </c>
      <c r="B154" s="253">
        <v>1170</v>
      </c>
      <c r="C154" s="254">
        <v>1170</v>
      </c>
      <c r="D154" s="254">
        <v>1170</v>
      </c>
      <c r="E154" s="254">
        <v>1170</v>
      </c>
      <c r="F154" s="254">
        <v>1170</v>
      </c>
      <c r="G154" s="254">
        <v>1170</v>
      </c>
      <c r="H154" s="254">
        <v>1170</v>
      </c>
      <c r="I154" s="404">
        <v>1170</v>
      </c>
      <c r="J154" s="253">
        <v>1170</v>
      </c>
      <c r="K154" s="254">
        <v>1170</v>
      </c>
      <c r="L154" s="254">
        <v>1170</v>
      </c>
      <c r="M154" s="255">
        <v>1170</v>
      </c>
      <c r="N154" s="397">
        <v>1170</v>
      </c>
      <c r="O154" s="254">
        <v>1170</v>
      </c>
      <c r="P154" s="254">
        <v>1170</v>
      </c>
      <c r="Q154" s="254">
        <v>1170</v>
      </c>
      <c r="R154" s="254">
        <v>1170</v>
      </c>
      <c r="S154" s="254">
        <v>1170</v>
      </c>
      <c r="T154" s="254">
        <v>1170</v>
      </c>
      <c r="U154" s="254">
        <v>1170</v>
      </c>
      <c r="V154" s="254">
        <v>1170</v>
      </c>
      <c r="W154" s="255">
        <v>1170</v>
      </c>
      <c r="X154" s="341">
        <v>1170</v>
      </c>
    </row>
    <row r="155" spans="1:28" s="413" customFormat="1" x14ac:dyDescent="0.2">
      <c r="A155" s="295" t="s">
        <v>6</v>
      </c>
      <c r="B155" s="256">
        <v>1103.8888888888889</v>
      </c>
      <c r="C155" s="257">
        <v>1123.4782608695652</v>
      </c>
      <c r="D155" s="257">
        <v>1129.6153846153845</v>
      </c>
      <c r="E155" s="257">
        <v>1147.8260869565217</v>
      </c>
      <c r="F155" s="257">
        <v>1148.8888888888889</v>
      </c>
      <c r="G155" s="257">
        <v>1145.9322033898304</v>
      </c>
      <c r="H155" s="257">
        <v>1183.9215686274511</v>
      </c>
      <c r="I155" s="296">
        <v>1211.219512195122</v>
      </c>
      <c r="J155" s="256">
        <v>1124.1666666666667</v>
      </c>
      <c r="K155" s="257">
        <v>1116.3636363636363</v>
      </c>
      <c r="L155" s="257">
        <v>1135.1666666666667</v>
      </c>
      <c r="M155" s="258">
        <v>1168.4313725490197</v>
      </c>
      <c r="N155" s="398">
        <v>1123.2432432432433</v>
      </c>
      <c r="O155" s="257">
        <v>1133.2258064516129</v>
      </c>
      <c r="P155" s="257">
        <v>1158.2352941176471</v>
      </c>
      <c r="Q155" s="257">
        <v>1134.8648648648648</v>
      </c>
      <c r="R155" s="257">
        <v>1160.2631578947369</v>
      </c>
      <c r="S155" s="257">
        <v>1162.4242424242425</v>
      </c>
      <c r="T155" s="257">
        <v>1179.1666666666667</v>
      </c>
      <c r="U155" s="257">
        <v>1185.9574468085107</v>
      </c>
      <c r="V155" s="257">
        <v>1218.6111111111111</v>
      </c>
      <c r="W155" s="258">
        <v>1219.6969696969697</v>
      </c>
      <c r="X155" s="342">
        <v>1156</v>
      </c>
    </row>
    <row r="156" spans="1:28" s="413" customFormat="1" x14ac:dyDescent="0.2">
      <c r="A156" s="226" t="s">
        <v>7</v>
      </c>
      <c r="B156" s="260">
        <v>100</v>
      </c>
      <c r="C156" s="261">
        <v>100</v>
      </c>
      <c r="D156" s="261">
        <v>98.07692307692308</v>
      </c>
      <c r="E156" s="261">
        <v>100</v>
      </c>
      <c r="F156" s="261">
        <v>100</v>
      </c>
      <c r="G156" s="261">
        <v>98.305084745762713</v>
      </c>
      <c r="H156" s="261">
        <v>100</v>
      </c>
      <c r="I156" s="299">
        <v>100</v>
      </c>
      <c r="J156" s="260">
        <v>95.833333333333329</v>
      </c>
      <c r="K156" s="261">
        <v>100</v>
      </c>
      <c r="L156" s="261">
        <v>98.333333333333329</v>
      </c>
      <c r="M156" s="262">
        <v>98.039215686274517</v>
      </c>
      <c r="N156" s="399">
        <v>97.297297297297291</v>
      </c>
      <c r="O156" s="261">
        <v>100</v>
      </c>
      <c r="P156" s="261">
        <v>100</v>
      </c>
      <c r="Q156" s="261">
        <v>100</v>
      </c>
      <c r="R156" s="261">
        <v>100</v>
      </c>
      <c r="S156" s="261">
        <v>100</v>
      </c>
      <c r="T156" s="261">
        <v>100</v>
      </c>
      <c r="U156" s="261">
        <v>100</v>
      </c>
      <c r="V156" s="261">
        <v>100</v>
      </c>
      <c r="W156" s="262">
        <v>96.969696969696969</v>
      </c>
      <c r="X156" s="343">
        <v>96.630434782608702</v>
      </c>
      <c r="Z156" s="227"/>
    </row>
    <row r="157" spans="1:28" s="413" customFormat="1" x14ac:dyDescent="0.2">
      <c r="A157" s="226" t="s">
        <v>8</v>
      </c>
      <c r="B157" s="263">
        <v>3.0666527904542554E-2</v>
      </c>
      <c r="C157" s="264">
        <v>4.0966871510277295E-2</v>
      </c>
      <c r="D157" s="264">
        <v>3.9512224755571285E-2</v>
      </c>
      <c r="E157" s="264">
        <v>3.6629656168874383E-2</v>
      </c>
      <c r="F157" s="264">
        <v>3.5796432346849601E-2</v>
      </c>
      <c r="G157" s="264">
        <v>4.3857390007468043E-2</v>
      </c>
      <c r="H157" s="264">
        <v>3.6188142520696763E-2</v>
      </c>
      <c r="I157" s="302">
        <v>3.5037102855144331E-2</v>
      </c>
      <c r="J157" s="263">
        <v>4.6429841852600288E-2</v>
      </c>
      <c r="K157" s="264">
        <v>3.5953790857324475E-2</v>
      </c>
      <c r="L157" s="264">
        <v>4.4236607836961747E-2</v>
      </c>
      <c r="M157" s="265">
        <v>3.7339139545144534E-2</v>
      </c>
      <c r="N157" s="400">
        <v>3.788765791839005E-2</v>
      </c>
      <c r="O157" s="264">
        <v>4.0986652559423034E-2</v>
      </c>
      <c r="P157" s="264">
        <v>3.5131383657737589E-2</v>
      </c>
      <c r="Q157" s="264">
        <v>3.5990108810092063E-2</v>
      </c>
      <c r="R157" s="264">
        <v>3.2459025714120314E-2</v>
      </c>
      <c r="S157" s="264">
        <v>3.010243497215594E-2</v>
      </c>
      <c r="T157" s="264">
        <v>4.0344630321391052E-2</v>
      </c>
      <c r="U157" s="264">
        <v>3.8880699466046512E-2</v>
      </c>
      <c r="V157" s="264">
        <v>4.207259607672769E-2</v>
      </c>
      <c r="W157" s="265">
        <v>4.3359554010174599E-2</v>
      </c>
      <c r="X157" s="344">
        <v>4.6565958898802967E-2</v>
      </c>
      <c r="Z157" s="227"/>
    </row>
    <row r="158" spans="1:28" s="413" customFormat="1" x14ac:dyDescent="0.2">
      <c r="A158" s="295" t="s">
        <v>1</v>
      </c>
      <c r="B158" s="266">
        <f>B155/B154*100-100</f>
        <v>-5.6505223171889725</v>
      </c>
      <c r="C158" s="267">
        <f t="shared" ref="C158:E158" si="59">C155/C154*100-100</f>
        <v>-3.9762170196952837</v>
      </c>
      <c r="D158" s="267">
        <f t="shared" si="59"/>
        <v>-3.4516765285996058</v>
      </c>
      <c r="E158" s="267">
        <f t="shared" si="59"/>
        <v>-1.8952062430323338</v>
      </c>
      <c r="F158" s="267">
        <f>F155/F154*100-100</f>
        <v>-1.8043684710351329</v>
      </c>
      <c r="G158" s="267">
        <f t="shared" ref="G158:L158" si="60">G155/G154*100-100</f>
        <v>-2.0570766333478332</v>
      </c>
      <c r="H158" s="267">
        <f t="shared" si="60"/>
        <v>1.1898776604658963</v>
      </c>
      <c r="I158" s="405">
        <f t="shared" si="60"/>
        <v>3.5230352303523063</v>
      </c>
      <c r="J158" s="266">
        <f t="shared" si="60"/>
        <v>-3.9173789173789118</v>
      </c>
      <c r="K158" s="267">
        <f t="shared" si="60"/>
        <v>-4.58430458430459</v>
      </c>
      <c r="L158" s="267">
        <f t="shared" si="60"/>
        <v>-2.9772079772079678</v>
      </c>
      <c r="M158" s="268">
        <f>M155/M154*100-100</f>
        <v>-0.13407072230600647</v>
      </c>
      <c r="N158" s="401">
        <f t="shared" ref="N158:X158" si="61">N155/N154*100-100</f>
        <v>-3.996303996303979</v>
      </c>
      <c r="O158" s="267">
        <f t="shared" si="61"/>
        <v>-3.143093465674113</v>
      </c>
      <c r="P158" s="267">
        <f t="shared" si="61"/>
        <v>-1.0055304172951196</v>
      </c>
      <c r="Q158" s="267">
        <f t="shared" si="61"/>
        <v>-3.0030030030030161</v>
      </c>
      <c r="R158" s="267">
        <f t="shared" si="61"/>
        <v>-0.83220872694556647</v>
      </c>
      <c r="S158" s="267">
        <f t="shared" si="61"/>
        <v>-0.64750064750064951</v>
      </c>
      <c r="T158" s="267">
        <f t="shared" si="61"/>
        <v>0.78347578347579372</v>
      </c>
      <c r="U158" s="267">
        <f t="shared" si="61"/>
        <v>1.3638843426077472</v>
      </c>
      <c r="V158" s="267">
        <f t="shared" si="61"/>
        <v>4.1547958214624714</v>
      </c>
      <c r="W158" s="268">
        <f t="shared" si="61"/>
        <v>4.2476042476042437</v>
      </c>
      <c r="X158" s="345">
        <f t="shared" si="61"/>
        <v>-1.1965811965811923</v>
      </c>
      <c r="Z158" s="227"/>
    </row>
    <row r="159" spans="1:28" s="413" customFormat="1" ht="13.5" thickBot="1" x14ac:dyDescent="0.25">
      <c r="A159" s="349" t="s">
        <v>27</v>
      </c>
      <c r="B159" s="270">
        <f t="shared" ref="B159:X159" si="62">B155-B141</f>
        <v>163.36257309941527</v>
      </c>
      <c r="C159" s="271">
        <f t="shared" si="62"/>
        <v>120.28677150786314</v>
      </c>
      <c r="D159" s="271">
        <f t="shared" si="62"/>
        <v>98.98046398046381</v>
      </c>
      <c r="E159" s="271">
        <f t="shared" si="62"/>
        <v>96.22608695652184</v>
      </c>
      <c r="F159" s="271">
        <f t="shared" si="62"/>
        <v>66.567460317460245</v>
      </c>
      <c r="G159" s="271">
        <f t="shared" si="62"/>
        <v>73.93220338983042</v>
      </c>
      <c r="H159" s="271">
        <f t="shared" si="62"/>
        <v>85.707282913165272</v>
      </c>
      <c r="I159" s="406">
        <f t="shared" si="62"/>
        <v>61.219512195121979</v>
      </c>
      <c r="J159" s="270">
        <f t="shared" si="62"/>
        <v>111.04166666666674</v>
      </c>
      <c r="K159" s="271">
        <f t="shared" si="62"/>
        <v>129.95337995337979</v>
      </c>
      <c r="L159" s="271">
        <f t="shared" si="62"/>
        <v>69.872549019607959</v>
      </c>
      <c r="M159" s="272">
        <f t="shared" si="62"/>
        <v>47.505446623093803</v>
      </c>
      <c r="N159" s="402">
        <f t="shared" si="62"/>
        <v>86.443243243243387</v>
      </c>
      <c r="O159" s="271">
        <f t="shared" si="62"/>
        <v>76.71417854463607</v>
      </c>
      <c r="P159" s="271">
        <f t="shared" si="62"/>
        <v>94.746922024623927</v>
      </c>
      <c r="Q159" s="271">
        <f t="shared" si="62"/>
        <v>61.169212690951781</v>
      </c>
      <c r="R159" s="271">
        <f t="shared" si="62"/>
        <v>80.040935672514706</v>
      </c>
      <c r="S159" s="271">
        <f t="shared" si="62"/>
        <v>68.834498834498845</v>
      </c>
      <c r="T159" s="271">
        <f t="shared" si="62"/>
        <v>70.166666666666742</v>
      </c>
      <c r="U159" s="271">
        <f t="shared" si="62"/>
        <v>78.371239911959037</v>
      </c>
      <c r="V159" s="271">
        <f t="shared" si="62"/>
        <v>93.00135501355021</v>
      </c>
      <c r="W159" s="272">
        <f t="shared" si="62"/>
        <v>74.946969696969745</v>
      </c>
      <c r="X159" s="346">
        <f t="shared" si="62"/>
        <v>84.26086956521749</v>
      </c>
      <c r="Z159" s="227"/>
    </row>
    <row r="160" spans="1:28" s="413" customFormat="1" x14ac:dyDescent="0.2">
      <c r="A160" s="370" t="s">
        <v>51</v>
      </c>
      <c r="B160" s="274">
        <v>210</v>
      </c>
      <c r="C160" s="275">
        <v>616</v>
      </c>
      <c r="D160" s="275">
        <v>767</v>
      </c>
      <c r="E160" s="275">
        <v>891</v>
      </c>
      <c r="F160" s="275">
        <v>701</v>
      </c>
      <c r="G160" s="275">
        <v>758</v>
      </c>
      <c r="H160" s="275">
        <v>672</v>
      </c>
      <c r="I160" s="407">
        <v>515</v>
      </c>
      <c r="J160" s="274">
        <v>338</v>
      </c>
      <c r="K160" s="275">
        <v>472</v>
      </c>
      <c r="L160" s="275">
        <v>800</v>
      </c>
      <c r="M160" s="276">
        <v>657</v>
      </c>
      <c r="N160" s="373">
        <v>479</v>
      </c>
      <c r="O160" s="275">
        <v>499</v>
      </c>
      <c r="P160" s="275">
        <v>500</v>
      </c>
      <c r="Q160" s="275">
        <v>523</v>
      </c>
      <c r="R160" s="275">
        <v>523</v>
      </c>
      <c r="S160" s="275">
        <v>459</v>
      </c>
      <c r="T160" s="275">
        <v>459</v>
      </c>
      <c r="U160" s="275">
        <v>681</v>
      </c>
      <c r="V160" s="275">
        <v>478</v>
      </c>
      <c r="W160" s="276">
        <v>420</v>
      </c>
      <c r="X160" s="347">
        <f>SUM(B160:W160)</f>
        <v>12418</v>
      </c>
      <c r="Y160" s="227" t="s">
        <v>56</v>
      </c>
      <c r="Z160" s="278">
        <f>X146-X160</f>
        <v>2</v>
      </c>
      <c r="AA160" s="279">
        <f>Z160/X146</f>
        <v>1.6103059581320451E-4</v>
      </c>
    </row>
    <row r="161" spans="1:28" s="413" customFormat="1" x14ac:dyDescent="0.2">
      <c r="A161" s="371" t="s">
        <v>28</v>
      </c>
      <c r="B161" s="323">
        <f>B147+2</f>
        <v>53.5</v>
      </c>
      <c r="C161" s="240">
        <f t="shared" ref="C161:V161" si="63">C147+2</f>
        <v>52</v>
      </c>
      <c r="D161" s="240">
        <f t="shared" si="63"/>
        <v>51.5</v>
      </c>
      <c r="E161" s="240">
        <f t="shared" si="63"/>
        <v>51</v>
      </c>
      <c r="F161" s="240">
        <v>51</v>
      </c>
      <c r="G161" s="240">
        <v>50.5</v>
      </c>
      <c r="H161" s="240">
        <v>50</v>
      </c>
      <c r="I161" s="408">
        <v>50</v>
      </c>
      <c r="J161" s="242">
        <f t="shared" si="63"/>
        <v>54</v>
      </c>
      <c r="K161" s="240">
        <f t="shared" si="63"/>
        <v>53.5</v>
      </c>
      <c r="L161" s="240">
        <v>53.5</v>
      </c>
      <c r="M161" s="243">
        <v>51.5</v>
      </c>
      <c r="N161" s="374">
        <v>54.5</v>
      </c>
      <c r="O161" s="240">
        <v>53.5</v>
      </c>
      <c r="P161" s="240">
        <f t="shared" si="63"/>
        <v>52.5</v>
      </c>
      <c r="Q161" s="240">
        <v>52.5</v>
      </c>
      <c r="R161" s="240">
        <v>52.5</v>
      </c>
      <c r="S161" s="240">
        <v>51.5</v>
      </c>
      <c r="T161" s="240">
        <v>51.5</v>
      </c>
      <c r="U161" s="240">
        <v>52</v>
      </c>
      <c r="V161" s="240">
        <f t="shared" si="63"/>
        <v>51</v>
      </c>
      <c r="W161" s="243">
        <v>51</v>
      </c>
      <c r="X161" s="339"/>
      <c r="Y161" s="227" t="s">
        <v>57</v>
      </c>
      <c r="Z161" s="362">
        <v>49.56</v>
      </c>
    </row>
    <row r="162" spans="1:28" s="413" customFormat="1" ht="13.5" thickBot="1" x14ac:dyDescent="0.25">
      <c r="A162" s="372" t="s">
        <v>26</v>
      </c>
      <c r="B162" s="410">
        <f>B161-B147</f>
        <v>2</v>
      </c>
      <c r="C162" s="415">
        <f t="shared" ref="C162:W162" si="64">C161-C147</f>
        <v>2</v>
      </c>
      <c r="D162" s="415">
        <f t="shared" si="64"/>
        <v>2</v>
      </c>
      <c r="E162" s="415">
        <f t="shared" si="64"/>
        <v>2</v>
      </c>
      <c r="F162" s="415">
        <f t="shared" si="64"/>
        <v>2.5</v>
      </c>
      <c r="G162" s="415">
        <f t="shared" si="64"/>
        <v>2.5</v>
      </c>
      <c r="H162" s="415">
        <f t="shared" si="64"/>
        <v>2.5</v>
      </c>
      <c r="I162" s="416">
        <f t="shared" si="64"/>
        <v>2.5</v>
      </c>
      <c r="J162" s="410">
        <f t="shared" si="64"/>
        <v>2</v>
      </c>
      <c r="K162" s="415">
        <f t="shared" si="64"/>
        <v>2</v>
      </c>
      <c r="L162" s="415">
        <f t="shared" si="64"/>
        <v>2.5</v>
      </c>
      <c r="M162" s="417">
        <f t="shared" si="64"/>
        <v>2.5</v>
      </c>
      <c r="N162" s="418">
        <f t="shared" si="64"/>
        <v>2.5</v>
      </c>
      <c r="O162" s="415">
        <f t="shared" si="64"/>
        <v>2.5</v>
      </c>
      <c r="P162" s="415">
        <f t="shared" si="64"/>
        <v>2</v>
      </c>
      <c r="Q162" s="415">
        <f t="shared" si="64"/>
        <v>2.5</v>
      </c>
      <c r="R162" s="415">
        <f t="shared" si="64"/>
        <v>2.5</v>
      </c>
      <c r="S162" s="415">
        <f t="shared" si="64"/>
        <v>2.5</v>
      </c>
      <c r="T162" s="415">
        <f t="shared" si="64"/>
        <v>2.5</v>
      </c>
      <c r="U162" s="415">
        <f t="shared" si="64"/>
        <v>2.5</v>
      </c>
      <c r="V162" s="415">
        <f t="shared" si="64"/>
        <v>2</v>
      </c>
      <c r="W162" s="417">
        <f t="shared" si="64"/>
        <v>2.5</v>
      </c>
      <c r="X162" s="348"/>
      <c r="Y162" s="227" t="s">
        <v>26</v>
      </c>
      <c r="Z162" s="227">
        <f>Z161-Z147</f>
        <v>2.4299999999999997</v>
      </c>
    </row>
    <row r="163" spans="1:28" x14ac:dyDescent="0.2">
      <c r="Q163" s="237" t="s">
        <v>68</v>
      </c>
    </row>
    <row r="164" spans="1:28" ht="13.5" thickBot="1" x14ac:dyDescent="0.25">
      <c r="J164" s="237">
        <v>53.1</v>
      </c>
      <c r="K164" s="419">
        <v>53.1</v>
      </c>
      <c r="L164" s="419">
        <v>53.1</v>
      </c>
      <c r="M164" s="419">
        <v>53.1</v>
      </c>
    </row>
    <row r="165" spans="1:28" s="419" customFormat="1" ht="13.5" thickBot="1" x14ac:dyDescent="0.25">
      <c r="A165" s="285" t="s">
        <v>91</v>
      </c>
      <c r="B165" s="433" t="s">
        <v>53</v>
      </c>
      <c r="C165" s="434"/>
      <c r="D165" s="434"/>
      <c r="E165" s="434"/>
      <c r="F165" s="434"/>
      <c r="G165" s="434"/>
      <c r="H165" s="434"/>
      <c r="I165" s="434"/>
      <c r="J165" s="435" t="s">
        <v>72</v>
      </c>
      <c r="K165" s="436"/>
      <c r="L165" s="436"/>
      <c r="M165" s="437"/>
      <c r="N165" s="434" t="s">
        <v>63</v>
      </c>
      <c r="O165" s="434"/>
      <c r="P165" s="434"/>
      <c r="Q165" s="434"/>
      <c r="R165" s="434"/>
      <c r="S165" s="434"/>
      <c r="T165" s="434"/>
      <c r="U165" s="434"/>
      <c r="V165" s="434"/>
      <c r="W165" s="438"/>
      <c r="X165" s="338" t="s">
        <v>55</v>
      </c>
    </row>
    <row r="166" spans="1:28" s="419" customFormat="1" x14ac:dyDescent="0.2">
      <c r="A166" s="226" t="s">
        <v>54</v>
      </c>
      <c r="B166" s="247">
        <v>1</v>
      </c>
      <c r="C166" s="248">
        <v>2</v>
      </c>
      <c r="D166" s="248">
        <v>3</v>
      </c>
      <c r="E166" s="248">
        <v>4</v>
      </c>
      <c r="F166" s="248">
        <v>5</v>
      </c>
      <c r="G166" s="248">
        <v>6</v>
      </c>
      <c r="H166" s="248">
        <v>7</v>
      </c>
      <c r="I166" s="403">
        <v>8</v>
      </c>
      <c r="J166" s="247">
        <v>1</v>
      </c>
      <c r="K166" s="248">
        <v>2</v>
      </c>
      <c r="L166" s="248">
        <v>3</v>
      </c>
      <c r="M166" s="249">
        <v>4</v>
      </c>
      <c r="N166" s="396">
        <v>1</v>
      </c>
      <c r="O166" s="248">
        <v>2</v>
      </c>
      <c r="P166" s="248">
        <v>3</v>
      </c>
      <c r="Q166" s="248">
        <v>4</v>
      </c>
      <c r="R166" s="248">
        <v>5</v>
      </c>
      <c r="S166" s="248">
        <v>6</v>
      </c>
      <c r="T166" s="248">
        <v>7</v>
      </c>
      <c r="U166" s="248">
        <v>8</v>
      </c>
      <c r="V166" s="248">
        <v>9</v>
      </c>
      <c r="W166" s="249">
        <v>10</v>
      </c>
      <c r="X166" s="339"/>
    </row>
    <row r="167" spans="1:28" s="419" customFormat="1" x14ac:dyDescent="0.2">
      <c r="A167" s="226" t="s">
        <v>2</v>
      </c>
      <c r="B167" s="383">
        <v>1</v>
      </c>
      <c r="C167" s="384">
        <v>2</v>
      </c>
      <c r="D167" s="385">
        <v>3</v>
      </c>
      <c r="E167" s="386">
        <v>4</v>
      </c>
      <c r="F167" s="387">
        <v>5</v>
      </c>
      <c r="G167" s="388">
        <v>6</v>
      </c>
      <c r="H167" s="389">
        <v>7</v>
      </c>
      <c r="I167" s="390">
        <v>8</v>
      </c>
      <c r="J167" s="383">
        <v>1</v>
      </c>
      <c r="K167" s="384">
        <v>2</v>
      </c>
      <c r="L167" s="385">
        <v>3</v>
      </c>
      <c r="M167" s="386">
        <v>4</v>
      </c>
      <c r="N167" s="383">
        <v>1</v>
      </c>
      <c r="O167" s="384">
        <v>2</v>
      </c>
      <c r="P167" s="385">
        <v>3</v>
      </c>
      <c r="Q167" s="386">
        <v>4</v>
      </c>
      <c r="R167" s="386">
        <v>4</v>
      </c>
      <c r="S167" s="387">
        <v>5</v>
      </c>
      <c r="T167" s="387">
        <v>5</v>
      </c>
      <c r="U167" s="388">
        <v>6</v>
      </c>
      <c r="V167" s="389">
        <v>7</v>
      </c>
      <c r="W167" s="390">
        <v>8</v>
      </c>
      <c r="X167" s="391" t="s">
        <v>0</v>
      </c>
    </row>
    <row r="168" spans="1:28" s="419" customFormat="1" x14ac:dyDescent="0.2">
      <c r="A168" s="292" t="s">
        <v>3</v>
      </c>
      <c r="B168" s="253">
        <v>1270</v>
      </c>
      <c r="C168" s="254">
        <v>1270</v>
      </c>
      <c r="D168" s="254">
        <v>1270</v>
      </c>
      <c r="E168" s="254">
        <v>1270</v>
      </c>
      <c r="F168" s="254">
        <v>1270</v>
      </c>
      <c r="G168" s="254">
        <v>1270</v>
      </c>
      <c r="H168" s="254">
        <v>1270</v>
      </c>
      <c r="I168" s="404">
        <v>1270</v>
      </c>
      <c r="J168" s="253">
        <v>1270</v>
      </c>
      <c r="K168" s="254">
        <v>1270</v>
      </c>
      <c r="L168" s="254">
        <v>1270</v>
      </c>
      <c r="M168" s="255">
        <v>1270</v>
      </c>
      <c r="N168" s="397">
        <v>1270</v>
      </c>
      <c r="O168" s="254">
        <v>1270</v>
      </c>
      <c r="P168" s="254">
        <v>1270</v>
      </c>
      <c r="Q168" s="254">
        <v>1270</v>
      </c>
      <c r="R168" s="254">
        <v>1270</v>
      </c>
      <c r="S168" s="254">
        <v>1270</v>
      </c>
      <c r="T168" s="254">
        <v>1270</v>
      </c>
      <c r="U168" s="254">
        <v>1270</v>
      </c>
      <c r="V168" s="254">
        <v>1270</v>
      </c>
      <c r="W168" s="255">
        <v>1270</v>
      </c>
      <c r="X168" s="341">
        <v>1270</v>
      </c>
    </row>
    <row r="169" spans="1:28" s="419" customFormat="1" x14ac:dyDescent="0.2">
      <c r="A169" s="295" t="s">
        <v>6</v>
      </c>
      <c r="B169" s="256">
        <v>1223.33</v>
      </c>
      <c r="C169" s="257">
        <v>1204.69</v>
      </c>
      <c r="D169" s="257">
        <v>1197.29</v>
      </c>
      <c r="E169" s="257">
        <v>1240.43</v>
      </c>
      <c r="F169" s="257">
        <v>1242.45</v>
      </c>
      <c r="G169" s="257">
        <v>1267</v>
      </c>
      <c r="H169" s="257">
        <v>1283.1400000000001</v>
      </c>
      <c r="I169" s="296">
        <v>1297.32</v>
      </c>
      <c r="J169" s="256">
        <v>1079.3900000000001</v>
      </c>
      <c r="K169" s="257">
        <v>1167.0999999999999</v>
      </c>
      <c r="L169" s="257">
        <v>1250.71</v>
      </c>
      <c r="M169" s="258">
        <v>1319.49</v>
      </c>
      <c r="N169" s="398">
        <v>1216.29</v>
      </c>
      <c r="O169" s="257">
        <v>1238.25</v>
      </c>
      <c r="P169" s="257">
        <v>1224.3900000000001</v>
      </c>
      <c r="Q169" s="257">
        <v>1243.51</v>
      </c>
      <c r="R169" s="257">
        <v>1233.24</v>
      </c>
      <c r="S169" s="257">
        <v>1237.94</v>
      </c>
      <c r="T169" s="257">
        <v>1267.3499999999999</v>
      </c>
      <c r="U169" s="257">
        <v>1278.33</v>
      </c>
      <c r="V169" s="257">
        <v>1299.43</v>
      </c>
      <c r="W169" s="258">
        <v>1308.44</v>
      </c>
      <c r="X169" s="342">
        <v>1239</v>
      </c>
    </row>
    <row r="170" spans="1:28" s="419" customFormat="1" x14ac:dyDescent="0.2">
      <c r="A170" s="226" t="s">
        <v>7</v>
      </c>
      <c r="B170" s="260">
        <v>80</v>
      </c>
      <c r="C170" s="261">
        <v>89.8</v>
      </c>
      <c r="D170" s="261">
        <v>88.14</v>
      </c>
      <c r="E170" s="261">
        <v>97.1</v>
      </c>
      <c r="F170" s="261">
        <v>100</v>
      </c>
      <c r="G170" s="261">
        <v>96.67</v>
      </c>
      <c r="H170" s="261">
        <v>98.04</v>
      </c>
      <c r="I170" s="299">
        <v>90.24</v>
      </c>
      <c r="J170" s="260">
        <v>81.819999999999993</v>
      </c>
      <c r="K170" s="261">
        <v>98.92</v>
      </c>
      <c r="L170" s="261">
        <v>98.21</v>
      </c>
      <c r="M170" s="262">
        <v>100</v>
      </c>
      <c r="N170" s="399">
        <v>97.14</v>
      </c>
      <c r="O170" s="261">
        <v>100</v>
      </c>
      <c r="P170" s="261">
        <v>95.12</v>
      </c>
      <c r="Q170" s="261">
        <v>94.59</v>
      </c>
      <c r="R170" s="261">
        <v>97.06</v>
      </c>
      <c r="S170" s="261">
        <v>100</v>
      </c>
      <c r="T170" s="261">
        <v>97.06</v>
      </c>
      <c r="U170" s="261">
        <v>92.59</v>
      </c>
      <c r="V170" s="261">
        <v>94.29</v>
      </c>
      <c r="W170" s="262">
        <v>81.25</v>
      </c>
      <c r="X170" s="343">
        <v>90.74</v>
      </c>
      <c r="Z170" s="227"/>
    </row>
    <row r="171" spans="1:28" s="419" customFormat="1" x14ac:dyDescent="0.2">
      <c r="A171" s="226" t="s">
        <v>8</v>
      </c>
      <c r="B171" s="263">
        <v>6.6100000000000006E-2</v>
      </c>
      <c r="C171" s="264">
        <v>6.0400000000000002E-2</v>
      </c>
      <c r="D171" s="264">
        <v>6.3E-2</v>
      </c>
      <c r="E171" s="264">
        <v>4.5999999999999999E-2</v>
      </c>
      <c r="F171" s="264">
        <v>4.1500000000000002E-2</v>
      </c>
      <c r="G171" s="264">
        <v>4.9799999999999997E-2</v>
      </c>
      <c r="H171" s="264">
        <v>4.6600000000000003E-2</v>
      </c>
      <c r="I171" s="302">
        <v>6.0900000000000003E-2</v>
      </c>
      <c r="J171" s="263">
        <v>7.0900000000000005E-2</v>
      </c>
      <c r="K171" s="264">
        <v>2.9600000000000001E-2</v>
      </c>
      <c r="L171" s="264">
        <v>3.5299999999999998E-2</v>
      </c>
      <c r="M171" s="265">
        <v>0.04</v>
      </c>
      <c r="N171" s="400">
        <v>4.8500000000000001E-2</v>
      </c>
      <c r="O171" s="264">
        <v>4.9500000000000002E-2</v>
      </c>
      <c r="P171" s="264">
        <v>4.4999999999999998E-2</v>
      </c>
      <c r="Q171" s="264">
        <v>4.7199999999999999E-2</v>
      </c>
      <c r="R171" s="264">
        <v>3.9899999999999998E-2</v>
      </c>
      <c r="S171" s="264">
        <v>5.1200000000000002E-2</v>
      </c>
      <c r="T171" s="264">
        <v>4.2799999999999998E-2</v>
      </c>
      <c r="U171" s="264">
        <v>5.8599999999999999E-2</v>
      </c>
      <c r="V171" s="264">
        <v>4.3499999999999997E-2</v>
      </c>
      <c r="W171" s="265">
        <v>6.9000000000000006E-2</v>
      </c>
      <c r="X171" s="344">
        <v>6.3899999999999998E-2</v>
      </c>
      <c r="Z171" s="227"/>
    </row>
    <row r="172" spans="1:28" s="419" customFormat="1" x14ac:dyDescent="0.2">
      <c r="A172" s="295" t="s">
        <v>1</v>
      </c>
      <c r="B172" s="266">
        <f>B169/B168*100-100</f>
        <v>-3.6748031496063049</v>
      </c>
      <c r="C172" s="267">
        <f t="shared" ref="C172:E172" si="65">C169/C168*100-100</f>
        <v>-5.1425196850393746</v>
      </c>
      <c r="D172" s="267">
        <f t="shared" si="65"/>
        <v>-5.7251968503937007</v>
      </c>
      <c r="E172" s="267">
        <f t="shared" si="65"/>
        <v>-2.3283464566929126</v>
      </c>
      <c r="F172" s="267">
        <f>F169/F168*100-100</f>
        <v>-2.1692913385826671</v>
      </c>
      <c r="G172" s="267">
        <f t="shared" ref="G172:L172" si="66">G169/G168*100-100</f>
        <v>-0.2362204724409338</v>
      </c>
      <c r="H172" s="267">
        <f t="shared" si="66"/>
        <v>1.0346456692913506</v>
      </c>
      <c r="I172" s="405">
        <f t="shared" si="66"/>
        <v>2.1511811023622158</v>
      </c>
      <c r="J172" s="266">
        <f t="shared" si="66"/>
        <v>-15.008661417322827</v>
      </c>
      <c r="K172" s="267">
        <f t="shared" si="66"/>
        <v>-8.1023622047244146</v>
      </c>
      <c r="L172" s="267">
        <f t="shared" si="66"/>
        <v>-1.5188976377952628</v>
      </c>
      <c r="M172" s="268">
        <f>M169/M168*100-100</f>
        <v>3.8968503937007739</v>
      </c>
      <c r="N172" s="401">
        <f t="shared" ref="N172:X172" si="67">N169/N168*100-100</f>
        <v>-4.2291338582677156</v>
      </c>
      <c r="O172" s="267">
        <f t="shared" si="67"/>
        <v>-2.5</v>
      </c>
      <c r="P172" s="267">
        <f t="shared" si="67"/>
        <v>-3.5913385826771673</v>
      </c>
      <c r="Q172" s="267">
        <f t="shared" si="67"/>
        <v>-2.0858267716535437</v>
      </c>
      <c r="R172" s="267">
        <f t="shared" si="67"/>
        <v>-2.8944881889763678</v>
      </c>
      <c r="S172" s="267">
        <f t="shared" si="67"/>
        <v>-2.5244094488189006</v>
      </c>
      <c r="T172" s="267">
        <f t="shared" si="67"/>
        <v>-0.20866141732284404</v>
      </c>
      <c r="U172" s="267">
        <f t="shared" si="67"/>
        <v>0.65590551181102796</v>
      </c>
      <c r="V172" s="267">
        <f t="shared" si="67"/>
        <v>2.3173228346456796</v>
      </c>
      <c r="W172" s="268">
        <f t="shared" si="67"/>
        <v>3.0267716535433067</v>
      </c>
      <c r="X172" s="345">
        <f t="shared" si="67"/>
        <v>-2.440944881889763</v>
      </c>
      <c r="Z172" s="227"/>
    </row>
    <row r="173" spans="1:28" s="419" customFormat="1" ht="13.5" thickBot="1" x14ac:dyDescent="0.25">
      <c r="A173" s="349" t="s">
        <v>27</v>
      </c>
      <c r="B173" s="270">
        <f t="shared" ref="B173:X173" si="68">B169-B155</f>
        <v>119.44111111111101</v>
      </c>
      <c r="C173" s="271">
        <f t="shared" si="68"/>
        <v>81.211739130434808</v>
      </c>
      <c r="D173" s="271">
        <f t="shared" si="68"/>
        <v>67.674615384615436</v>
      </c>
      <c r="E173" s="271">
        <f t="shared" si="68"/>
        <v>92.603913043478315</v>
      </c>
      <c r="F173" s="271">
        <f t="shared" si="68"/>
        <v>93.561111111111131</v>
      </c>
      <c r="G173" s="271">
        <f t="shared" si="68"/>
        <v>121.06779661016958</v>
      </c>
      <c r="H173" s="271">
        <f t="shared" si="68"/>
        <v>99.218431372549048</v>
      </c>
      <c r="I173" s="406">
        <f t="shared" si="68"/>
        <v>86.100487804877957</v>
      </c>
      <c r="J173" s="270">
        <f t="shared" si="68"/>
        <v>-44.776666666666642</v>
      </c>
      <c r="K173" s="271">
        <f t="shared" si="68"/>
        <v>50.736363636363649</v>
      </c>
      <c r="L173" s="271">
        <f t="shared" si="68"/>
        <v>115.54333333333329</v>
      </c>
      <c r="M173" s="272">
        <f t="shared" si="68"/>
        <v>151.05862745098034</v>
      </c>
      <c r="N173" s="402">
        <f t="shared" si="68"/>
        <v>93.046756756756622</v>
      </c>
      <c r="O173" s="271">
        <f t="shared" si="68"/>
        <v>105.02419354838707</v>
      </c>
      <c r="P173" s="271">
        <f t="shared" si="68"/>
        <v>66.154705882353028</v>
      </c>
      <c r="Q173" s="271">
        <f t="shared" si="68"/>
        <v>108.64513513513521</v>
      </c>
      <c r="R173" s="271">
        <f t="shared" si="68"/>
        <v>72.976842105263131</v>
      </c>
      <c r="S173" s="271">
        <f t="shared" si="68"/>
        <v>75.515757575757561</v>
      </c>
      <c r="T173" s="271">
        <f t="shared" si="68"/>
        <v>88.183333333333167</v>
      </c>
      <c r="U173" s="271">
        <f t="shared" si="68"/>
        <v>92.37255319148926</v>
      </c>
      <c r="V173" s="271">
        <f t="shared" si="68"/>
        <v>80.818888888888978</v>
      </c>
      <c r="W173" s="272">
        <f t="shared" si="68"/>
        <v>88.743030303030309</v>
      </c>
      <c r="X173" s="346">
        <f t="shared" si="68"/>
        <v>83</v>
      </c>
      <c r="Z173" s="227"/>
    </row>
    <row r="174" spans="1:28" s="419" customFormat="1" x14ac:dyDescent="0.2">
      <c r="A174" s="370" t="s">
        <v>51</v>
      </c>
      <c r="B174" s="274">
        <v>209</v>
      </c>
      <c r="C174" s="275">
        <v>616</v>
      </c>
      <c r="D174" s="275">
        <v>767</v>
      </c>
      <c r="E174" s="275">
        <v>891</v>
      </c>
      <c r="F174" s="275">
        <v>701</v>
      </c>
      <c r="G174" s="275">
        <v>758</v>
      </c>
      <c r="H174" s="275">
        <v>672</v>
      </c>
      <c r="I174" s="407">
        <v>515</v>
      </c>
      <c r="J174" s="274">
        <v>386</v>
      </c>
      <c r="K174" s="275">
        <v>566</v>
      </c>
      <c r="L174" s="275">
        <v>785</v>
      </c>
      <c r="M174" s="276">
        <v>526</v>
      </c>
      <c r="N174" s="373">
        <v>479</v>
      </c>
      <c r="O174" s="275">
        <v>499</v>
      </c>
      <c r="P174" s="275">
        <v>500</v>
      </c>
      <c r="Q174" s="275">
        <v>523</v>
      </c>
      <c r="R174" s="275">
        <v>523</v>
      </c>
      <c r="S174" s="275">
        <v>459</v>
      </c>
      <c r="T174" s="275">
        <v>459</v>
      </c>
      <c r="U174" s="275">
        <v>681</v>
      </c>
      <c r="V174" s="275">
        <v>478</v>
      </c>
      <c r="W174" s="276">
        <v>420</v>
      </c>
      <c r="X174" s="347">
        <f>SUM(B174:W174)</f>
        <v>12413</v>
      </c>
      <c r="Y174" s="227" t="s">
        <v>56</v>
      </c>
      <c r="Z174" s="278">
        <f>X160-X174</f>
        <v>5</v>
      </c>
      <c r="AA174" s="279">
        <f>Z174/X160</f>
        <v>4.0264132710581414E-4</v>
      </c>
      <c r="AB174" s="414" t="s">
        <v>93</v>
      </c>
    </row>
    <row r="175" spans="1:28" s="419" customFormat="1" x14ac:dyDescent="0.2">
      <c r="A175" s="371" t="s">
        <v>28</v>
      </c>
      <c r="B175" s="323">
        <v>56.5</v>
      </c>
      <c r="C175" s="240">
        <v>55.5</v>
      </c>
      <c r="D175" s="240">
        <v>55</v>
      </c>
      <c r="E175" s="240">
        <v>54.5</v>
      </c>
      <c r="F175" s="240">
        <v>54.5</v>
      </c>
      <c r="G175" s="240">
        <v>53.5</v>
      </c>
      <c r="H175" s="240">
        <v>53</v>
      </c>
      <c r="I175" s="408">
        <v>53</v>
      </c>
      <c r="J175" s="242">
        <v>58</v>
      </c>
      <c r="K175" s="240">
        <v>57</v>
      </c>
      <c r="L175" s="240">
        <v>56</v>
      </c>
      <c r="M175" s="243">
        <v>54.5</v>
      </c>
      <c r="N175" s="374">
        <v>58</v>
      </c>
      <c r="O175" s="240">
        <v>56.5</v>
      </c>
      <c r="P175" s="240">
        <v>56</v>
      </c>
      <c r="Q175" s="240">
        <v>55.5</v>
      </c>
      <c r="R175" s="240">
        <v>56</v>
      </c>
      <c r="S175" s="240">
        <v>55</v>
      </c>
      <c r="T175" s="240">
        <v>54.5</v>
      </c>
      <c r="U175" s="240">
        <v>55.5</v>
      </c>
      <c r="V175" s="240">
        <v>54.5</v>
      </c>
      <c r="W175" s="243">
        <v>54.5</v>
      </c>
      <c r="X175" s="339"/>
      <c r="Y175" s="227" t="s">
        <v>57</v>
      </c>
      <c r="Z175" s="362">
        <v>51.9</v>
      </c>
      <c r="AB175" s="420" t="s">
        <v>94</v>
      </c>
    </row>
    <row r="176" spans="1:28" s="419" customFormat="1" ht="13.5" thickBot="1" x14ac:dyDescent="0.25">
      <c r="A176" s="372" t="s">
        <v>26</v>
      </c>
      <c r="B176" s="410">
        <f t="shared" ref="B176:I176" si="69">B175-B161</f>
        <v>3</v>
      </c>
      <c r="C176" s="415">
        <f t="shared" si="69"/>
        <v>3.5</v>
      </c>
      <c r="D176" s="415">
        <f t="shared" si="69"/>
        <v>3.5</v>
      </c>
      <c r="E176" s="415">
        <f t="shared" si="69"/>
        <v>3.5</v>
      </c>
      <c r="F176" s="415">
        <f t="shared" si="69"/>
        <v>3.5</v>
      </c>
      <c r="G176" s="415">
        <f t="shared" si="69"/>
        <v>3</v>
      </c>
      <c r="H176" s="415">
        <f t="shared" si="69"/>
        <v>3</v>
      </c>
      <c r="I176" s="416">
        <f t="shared" si="69"/>
        <v>3</v>
      </c>
      <c r="J176" s="410">
        <f>J175-J164</f>
        <v>4.8999999999999986</v>
      </c>
      <c r="K176" s="415">
        <f>K175-K164</f>
        <v>3.8999999999999986</v>
      </c>
      <c r="L176" s="415">
        <f>L175-L164</f>
        <v>2.8999999999999986</v>
      </c>
      <c r="M176" s="417">
        <f>M175-M164</f>
        <v>1.3999999999999986</v>
      </c>
      <c r="N176" s="418">
        <f t="shared" ref="N176:W176" si="70">N175-N161</f>
        <v>3.5</v>
      </c>
      <c r="O176" s="415">
        <f t="shared" si="70"/>
        <v>3</v>
      </c>
      <c r="P176" s="415">
        <f t="shared" si="70"/>
        <v>3.5</v>
      </c>
      <c r="Q176" s="415">
        <f t="shared" si="70"/>
        <v>3</v>
      </c>
      <c r="R176" s="415">
        <f t="shared" si="70"/>
        <v>3.5</v>
      </c>
      <c r="S176" s="415">
        <f t="shared" si="70"/>
        <v>3.5</v>
      </c>
      <c r="T176" s="415">
        <f t="shared" si="70"/>
        <v>3</v>
      </c>
      <c r="U176" s="415">
        <f t="shared" si="70"/>
        <v>3.5</v>
      </c>
      <c r="V176" s="415">
        <f t="shared" si="70"/>
        <v>3.5</v>
      </c>
      <c r="W176" s="417">
        <f t="shared" si="70"/>
        <v>3.5</v>
      </c>
      <c r="X176" s="348"/>
      <c r="Y176" s="227" t="s">
        <v>26</v>
      </c>
      <c r="Z176" s="227">
        <f>Z175-Z161</f>
        <v>2.3399999999999963</v>
      </c>
    </row>
    <row r="177" spans="1:28" s="421" customFormat="1" x14ac:dyDescent="0.2">
      <c r="A177" s="246"/>
      <c r="B177" s="422"/>
      <c r="C177" s="422"/>
      <c r="D177" s="422"/>
      <c r="E177" s="422"/>
      <c r="F177" s="422"/>
      <c r="G177" s="422"/>
      <c r="H177" s="422"/>
      <c r="I177" s="422"/>
      <c r="J177" s="422"/>
      <c r="K177" s="422"/>
      <c r="L177" s="422"/>
      <c r="M177" s="422"/>
      <c r="N177" s="422"/>
      <c r="O177" s="422"/>
      <c r="P177" s="422"/>
      <c r="Q177" s="422"/>
      <c r="R177" s="422"/>
      <c r="S177" s="422"/>
      <c r="T177" s="422"/>
      <c r="U177" s="421">
        <v>55.5</v>
      </c>
      <c r="V177" s="422"/>
      <c r="W177" s="422"/>
      <c r="X177" s="227"/>
      <c r="Y177" s="227"/>
      <c r="Z177" s="227"/>
    </row>
    <row r="178" spans="1:28" s="425" customFormat="1" x14ac:dyDescent="0.2">
      <c r="A178" s="246"/>
      <c r="B178" s="422"/>
      <c r="C178" s="422"/>
      <c r="D178" s="422"/>
      <c r="E178" s="422"/>
      <c r="F178" s="422"/>
      <c r="G178" s="422"/>
      <c r="H178" s="422"/>
      <c r="I178" s="422"/>
      <c r="J178" s="422"/>
      <c r="K178" s="422"/>
      <c r="L178" s="422"/>
      <c r="M178" s="422"/>
      <c r="N178" s="422"/>
      <c r="O178" s="422"/>
      <c r="P178" s="422"/>
      <c r="Q178" s="422"/>
      <c r="R178" s="422"/>
      <c r="S178" s="422"/>
      <c r="T178" s="422"/>
      <c r="V178" s="422"/>
      <c r="W178" s="422"/>
      <c r="X178" s="227"/>
      <c r="Y178" s="227"/>
      <c r="Z178" s="227"/>
    </row>
    <row r="179" spans="1:28" x14ac:dyDescent="0.2">
      <c r="B179" s="237">
        <v>54.4</v>
      </c>
      <c r="C179" s="421">
        <v>54.4</v>
      </c>
      <c r="D179" s="421">
        <v>54.4</v>
      </c>
      <c r="E179" s="421">
        <v>54.4</v>
      </c>
      <c r="F179" s="421">
        <v>54.4</v>
      </c>
      <c r="G179" s="421">
        <v>54.4</v>
      </c>
      <c r="H179" s="421">
        <v>54.4</v>
      </c>
      <c r="I179" s="421">
        <v>54.4</v>
      </c>
      <c r="N179" s="334">
        <v>55.6</v>
      </c>
      <c r="O179" s="237">
        <v>55.6</v>
      </c>
      <c r="P179" s="237">
        <v>55.6</v>
      </c>
      <c r="Q179" s="237">
        <v>55.6</v>
      </c>
      <c r="R179" s="237">
        <v>55.6</v>
      </c>
      <c r="S179" s="237">
        <v>55.6</v>
      </c>
      <c r="T179" s="237">
        <v>55.6</v>
      </c>
      <c r="U179" s="237">
        <v>55.6</v>
      </c>
      <c r="V179" s="237">
        <v>55.6</v>
      </c>
      <c r="W179" s="237">
        <v>55.6</v>
      </c>
      <c r="X179" s="237">
        <v>55.6</v>
      </c>
    </row>
    <row r="180" spans="1:28" ht="13.5" thickBot="1" x14ac:dyDescent="0.25">
      <c r="B180" s="237">
        <v>1244</v>
      </c>
      <c r="C180" s="237">
        <v>1244</v>
      </c>
      <c r="D180" s="237">
        <v>1244</v>
      </c>
      <c r="E180" s="237">
        <v>1244</v>
      </c>
      <c r="F180" s="237">
        <v>1244</v>
      </c>
      <c r="G180" s="237">
        <v>1244</v>
      </c>
      <c r="H180" s="237">
        <v>1244</v>
      </c>
      <c r="I180" s="237">
        <v>1244</v>
      </c>
      <c r="N180" s="334">
        <v>1254</v>
      </c>
      <c r="O180" s="237">
        <v>1254</v>
      </c>
      <c r="P180" s="237">
        <v>1254</v>
      </c>
      <c r="Q180" s="237">
        <v>1254</v>
      </c>
      <c r="R180" s="237">
        <v>1254</v>
      </c>
      <c r="S180" s="237">
        <v>1254</v>
      </c>
      <c r="T180" s="237">
        <v>1254</v>
      </c>
      <c r="U180" s="237">
        <v>1254</v>
      </c>
      <c r="V180" s="237">
        <v>1254</v>
      </c>
      <c r="W180" s="237">
        <v>1254</v>
      </c>
      <c r="X180" s="237">
        <v>1254</v>
      </c>
    </row>
    <row r="181" spans="1:28" ht="13.5" thickBot="1" x14ac:dyDescent="0.25">
      <c r="A181" s="285" t="s">
        <v>96</v>
      </c>
      <c r="B181" s="433" t="s">
        <v>53</v>
      </c>
      <c r="C181" s="434"/>
      <c r="D181" s="434"/>
      <c r="E181" s="434"/>
      <c r="F181" s="434"/>
      <c r="G181" s="434"/>
      <c r="H181" s="434"/>
      <c r="I181" s="434"/>
      <c r="J181" s="435" t="s">
        <v>72</v>
      </c>
      <c r="K181" s="436"/>
      <c r="L181" s="436"/>
      <c r="M181" s="437"/>
      <c r="N181" s="433" t="s">
        <v>63</v>
      </c>
      <c r="O181" s="434"/>
      <c r="P181" s="434"/>
      <c r="Q181" s="434"/>
      <c r="R181" s="434"/>
      <c r="S181" s="434"/>
      <c r="T181" s="434"/>
      <c r="U181" s="434"/>
      <c r="V181" s="434"/>
      <c r="W181" s="434"/>
      <c r="X181" s="438"/>
      <c r="Y181" s="338" t="s">
        <v>55</v>
      </c>
      <c r="Z181" s="421"/>
      <c r="AA181" s="421"/>
      <c r="AB181" s="421"/>
    </row>
    <row r="182" spans="1:28" x14ac:dyDescent="0.2">
      <c r="A182" s="226" t="s">
        <v>54</v>
      </c>
      <c r="B182" s="247">
        <v>1</v>
      </c>
      <c r="C182" s="248">
        <v>2</v>
      </c>
      <c r="D182" s="248">
        <v>3</v>
      </c>
      <c r="E182" s="248">
        <v>4</v>
      </c>
      <c r="F182" s="248">
        <v>5</v>
      </c>
      <c r="G182" s="248">
        <v>6</v>
      </c>
      <c r="H182" s="248">
        <v>7</v>
      </c>
      <c r="I182" s="403">
        <v>8</v>
      </c>
      <c r="J182" s="247">
        <v>1</v>
      </c>
      <c r="K182" s="248">
        <v>2</v>
      </c>
      <c r="L182" s="248">
        <v>3</v>
      </c>
      <c r="M182" s="249">
        <v>4</v>
      </c>
      <c r="N182" s="396">
        <v>1</v>
      </c>
      <c r="O182" s="248">
        <v>2</v>
      </c>
      <c r="P182" s="248">
        <v>3</v>
      </c>
      <c r="Q182" s="248">
        <v>4</v>
      </c>
      <c r="R182" s="248">
        <v>5</v>
      </c>
      <c r="S182" s="248">
        <v>6</v>
      </c>
      <c r="T182" s="248">
        <v>7</v>
      </c>
      <c r="U182" s="248">
        <v>8</v>
      </c>
      <c r="V182" s="248">
        <v>9</v>
      </c>
      <c r="W182" s="248">
        <v>10</v>
      </c>
      <c r="X182" s="249">
        <v>11</v>
      </c>
      <c r="Y182" s="339"/>
      <c r="Z182" s="421"/>
      <c r="AA182" s="421"/>
      <c r="AB182" s="421"/>
    </row>
    <row r="183" spans="1:28" x14ac:dyDescent="0.2">
      <c r="A183" s="226" t="s">
        <v>2</v>
      </c>
      <c r="B183" s="383">
        <v>1</v>
      </c>
      <c r="C183" s="384">
        <v>2</v>
      </c>
      <c r="D183" s="385">
        <v>3</v>
      </c>
      <c r="E183" s="386">
        <v>4</v>
      </c>
      <c r="F183" s="387">
        <v>5</v>
      </c>
      <c r="G183" s="388">
        <v>6</v>
      </c>
      <c r="H183" s="389">
        <v>7</v>
      </c>
      <c r="I183" s="390">
        <v>8</v>
      </c>
      <c r="J183" s="383">
        <v>1</v>
      </c>
      <c r="K183" s="384">
        <v>2</v>
      </c>
      <c r="L183" s="385">
        <v>3</v>
      </c>
      <c r="M183" s="386">
        <v>4</v>
      </c>
      <c r="N183" s="383">
        <v>1</v>
      </c>
      <c r="O183" s="384">
        <v>2</v>
      </c>
      <c r="P183" s="385">
        <v>3</v>
      </c>
      <c r="Q183" s="386">
        <v>4</v>
      </c>
      <c r="R183" s="386">
        <v>4</v>
      </c>
      <c r="S183" s="387">
        <v>5</v>
      </c>
      <c r="T183" s="387">
        <v>5</v>
      </c>
      <c r="U183" s="388">
        <v>6</v>
      </c>
      <c r="V183" s="388">
        <v>6</v>
      </c>
      <c r="W183" s="389">
        <v>7</v>
      </c>
      <c r="X183" s="390">
        <v>8</v>
      </c>
      <c r="Y183" s="391" t="s">
        <v>0</v>
      </c>
      <c r="Z183" s="421"/>
      <c r="AA183" s="421"/>
      <c r="AB183" s="421"/>
    </row>
    <row r="184" spans="1:28" x14ac:dyDescent="0.2">
      <c r="A184" s="292" t="s">
        <v>3</v>
      </c>
      <c r="B184" s="253">
        <v>1370</v>
      </c>
      <c r="C184" s="254">
        <v>1370</v>
      </c>
      <c r="D184" s="254">
        <v>1370</v>
      </c>
      <c r="E184" s="254">
        <v>1370</v>
      </c>
      <c r="F184" s="254">
        <v>1370</v>
      </c>
      <c r="G184" s="254">
        <v>1370</v>
      </c>
      <c r="H184" s="254">
        <v>1370</v>
      </c>
      <c r="I184" s="404">
        <v>1370</v>
      </c>
      <c r="J184" s="253">
        <v>1370</v>
      </c>
      <c r="K184" s="254">
        <v>1370</v>
      </c>
      <c r="L184" s="254">
        <v>1370</v>
      </c>
      <c r="M184" s="255">
        <v>1370</v>
      </c>
      <c r="N184" s="397">
        <v>1370</v>
      </c>
      <c r="O184" s="254">
        <v>1370</v>
      </c>
      <c r="P184" s="254">
        <v>1370</v>
      </c>
      <c r="Q184" s="254">
        <v>1370</v>
      </c>
      <c r="R184" s="254">
        <v>1370</v>
      </c>
      <c r="S184" s="254">
        <v>1370</v>
      </c>
      <c r="T184" s="254">
        <v>1370</v>
      </c>
      <c r="U184" s="254">
        <v>1370</v>
      </c>
      <c r="V184" s="254">
        <v>1370</v>
      </c>
      <c r="W184" s="254">
        <v>1370</v>
      </c>
      <c r="X184" s="255">
        <v>1370</v>
      </c>
      <c r="Y184" s="341">
        <v>1370</v>
      </c>
      <c r="Z184" s="421"/>
      <c r="AA184" s="421"/>
      <c r="AB184" s="421"/>
    </row>
    <row r="185" spans="1:28" x14ac:dyDescent="0.2">
      <c r="A185" s="295" t="s">
        <v>6</v>
      </c>
      <c r="B185" s="256">
        <v>1264.2105263157894</v>
      </c>
      <c r="C185" s="257">
        <v>1279.0697674418604</v>
      </c>
      <c r="D185" s="257">
        <v>1315.9259259259259</v>
      </c>
      <c r="E185" s="257">
        <v>1332.6666666666667</v>
      </c>
      <c r="F185" s="257">
        <v>1363.5185185185185</v>
      </c>
      <c r="G185" s="257">
        <v>1389.2307692307693</v>
      </c>
      <c r="H185" s="257">
        <v>1416.7272727272727</v>
      </c>
      <c r="I185" s="296">
        <v>1456.1764705882354</v>
      </c>
      <c r="J185" s="256">
        <v>1237.2727272727273</v>
      </c>
      <c r="K185" s="257">
        <v>1318.8235294117646</v>
      </c>
      <c r="L185" s="257">
        <v>1366.1666666666667</v>
      </c>
      <c r="M185" s="258">
        <v>1390</v>
      </c>
      <c r="N185" s="398">
        <v>1274.5454545454545</v>
      </c>
      <c r="O185" s="257">
        <v>1293.8888888888889</v>
      </c>
      <c r="P185" s="257">
        <v>1329.655172413793</v>
      </c>
      <c r="Q185" s="257">
        <v>1369.3548387096773</v>
      </c>
      <c r="R185" s="257">
        <v>1362.9032258064517</v>
      </c>
      <c r="S185" s="257">
        <v>1386.3636363636363</v>
      </c>
      <c r="T185" s="257">
        <v>1376.5714285714287</v>
      </c>
      <c r="U185" s="257">
        <v>1389.375</v>
      </c>
      <c r="V185" s="257">
        <v>1402.1875</v>
      </c>
      <c r="W185" s="257">
        <v>1455.2631578947369</v>
      </c>
      <c r="X185" s="258">
        <v>1484.6153846153845</v>
      </c>
      <c r="Y185" s="342">
        <v>1364.5337620578778</v>
      </c>
      <c r="Z185" s="421"/>
      <c r="AA185" s="421"/>
      <c r="AB185" s="421"/>
    </row>
    <row r="186" spans="1:28" x14ac:dyDescent="0.2">
      <c r="A186" s="226" t="s">
        <v>7</v>
      </c>
      <c r="B186" s="260">
        <v>89.473684210526315</v>
      </c>
      <c r="C186" s="261">
        <v>100</v>
      </c>
      <c r="D186" s="261">
        <v>100</v>
      </c>
      <c r="E186" s="261">
        <v>100</v>
      </c>
      <c r="F186" s="261">
        <v>100</v>
      </c>
      <c r="G186" s="261">
        <v>100</v>
      </c>
      <c r="H186" s="261">
        <v>100</v>
      </c>
      <c r="I186" s="299">
        <v>97.058823529411768</v>
      </c>
      <c r="J186" s="260">
        <v>93.939393939393938</v>
      </c>
      <c r="K186" s="261">
        <v>100</v>
      </c>
      <c r="L186" s="261">
        <v>100</v>
      </c>
      <c r="M186" s="262">
        <v>100</v>
      </c>
      <c r="N186" s="399">
        <v>90.909090909090907</v>
      </c>
      <c r="O186" s="261">
        <v>97.222222222222229</v>
      </c>
      <c r="P186" s="261">
        <v>100</v>
      </c>
      <c r="Q186" s="261">
        <v>100</v>
      </c>
      <c r="R186" s="261">
        <v>100</v>
      </c>
      <c r="S186" s="261">
        <v>100</v>
      </c>
      <c r="T186" s="261">
        <v>100</v>
      </c>
      <c r="U186" s="261">
        <v>100</v>
      </c>
      <c r="V186" s="261">
        <v>100</v>
      </c>
      <c r="W186" s="261">
        <v>100</v>
      </c>
      <c r="X186" s="262">
        <v>100</v>
      </c>
      <c r="Y186" s="343">
        <v>93.9978563772776</v>
      </c>
      <c r="Z186" s="421"/>
      <c r="AA186" s="227"/>
      <c r="AB186" s="421"/>
    </row>
    <row r="187" spans="1:28" x14ac:dyDescent="0.2">
      <c r="A187" s="226" t="s">
        <v>8</v>
      </c>
      <c r="B187" s="263">
        <v>6.1341855507383823E-2</v>
      </c>
      <c r="C187" s="264">
        <v>3.1805192153702644E-2</v>
      </c>
      <c r="D187" s="264">
        <v>2.3740630282612904E-2</v>
      </c>
      <c r="E187" s="264">
        <v>2.2296232814472745E-2</v>
      </c>
      <c r="F187" s="264">
        <v>2.9102610863203489E-2</v>
      </c>
      <c r="G187" s="264">
        <v>2.3950751665428999E-2</v>
      </c>
      <c r="H187" s="264">
        <v>2.7123116347792367E-2</v>
      </c>
      <c r="I187" s="302">
        <v>4.2431540443412359E-2</v>
      </c>
      <c r="J187" s="263">
        <v>6.181837799704773E-2</v>
      </c>
      <c r="K187" s="264">
        <v>4.0112983329023244E-2</v>
      </c>
      <c r="L187" s="264">
        <v>3.7989712074355045E-2</v>
      </c>
      <c r="M187" s="265">
        <v>3.8775576915717598E-2</v>
      </c>
      <c r="N187" s="400">
        <v>6.5333055050239286E-2</v>
      </c>
      <c r="O187" s="264">
        <v>4.0046556382208824E-2</v>
      </c>
      <c r="P187" s="264">
        <v>2.6423027106307832E-2</v>
      </c>
      <c r="Q187" s="264">
        <v>2.3749508902008023E-2</v>
      </c>
      <c r="R187" s="264">
        <v>2.1829107313929622E-2</v>
      </c>
      <c r="S187" s="264">
        <v>2.5905097645589719E-2</v>
      </c>
      <c r="T187" s="264">
        <v>2.8898633588723854E-2</v>
      </c>
      <c r="U187" s="264">
        <v>2.9453525029007385E-2</v>
      </c>
      <c r="V187" s="264">
        <v>2.5448727601067068E-2</v>
      </c>
      <c r="W187" s="264">
        <v>3.1001980458207866E-2</v>
      </c>
      <c r="X187" s="265">
        <v>3.9122888109893839E-2</v>
      </c>
      <c r="Y187" s="344">
        <v>5.4740283632685599E-2</v>
      </c>
      <c r="Z187" s="421"/>
      <c r="AA187" s="227"/>
      <c r="AB187" s="421"/>
    </row>
    <row r="188" spans="1:28" x14ac:dyDescent="0.2">
      <c r="A188" s="295" t="s">
        <v>1</v>
      </c>
      <c r="B188" s="266">
        <f>B185/B184*100-100</f>
        <v>-7.7218593930080743</v>
      </c>
      <c r="C188" s="267">
        <f t="shared" ref="C188:E188" si="71">C185/C184*100-100</f>
        <v>-6.6372432524189406</v>
      </c>
      <c r="D188" s="267">
        <f t="shared" si="71"/>
        <v>-3.9470127061368032</v>
      </c>
      <c r="E188" s="267">
        <f t="shared" si="71"/>
        <v>-2.7250608272506014</v>
      </c>
      <c r="F188" s="267">
        <f>F185/F184*100-100</f>
        <v>-0.47310083806434022</v>
      </c>
      <c r="G188" s="267">
        <f t="shared" ref="G188:L188" si="72">G185/G184*100-100</f>
        <v>1.4037057832678244</v>
      </c>
      <c r="H188" s="267">
        <f t="shared" si="72"/>
        <v>3.4107498341074916</v>
      </c>
      <c r="I188" s="405">
        <f t="shared" si="72"/>
        <v>6.2902533276084256</v>
      </c>
      <c r="J188" s="266">
        <f t="shared" si="72"/>
        <v>-9.68812209688123</v>
      </c>
      <c r="K188" s="267">
        <f t="shared" si="72"/>
        <v>-3.735508802060977</v>
      </c>
      <c r="L188" s="267">
        <f t="shared" si="72"/>
        <v>-0.27980535279804997</v>
      </c>
      <c r="M188" s="268">
        <f>M185/M184*100-100</f>
        <v>1.4598540145985339</v>
      </c>
      <c r="N188" s="401">
        <f t="shared" ref="N188:Y188" si="73">N185/N184*100-100</f>
        <v>-6.9674850696748507</v>
      </c>
      <c r="O188" s="267">
        <f t="shared" si="73"/>
        <v>-5.5555555555555571</v>
      </c>
      <c r="P188" s="267">
        <f t="shared" si="73"/>
        <v>-2.9448779260005153</v>
      </c>
      <c r="Q188" s="267">
        <f t="shared" si="73"/>
        <v>-4.7092064987054982E-2</v>
      </c>
      <c r="R188" s="267">
        <f t="shared" si="73"/>
        <v>-0.51801271485754796</v>
      </c>
      <c r="S188" s="267">
        <f t="shared" si="73"/>
        <v>1.1944260119442589</v>
      </c>
      <c r="T188" s="267">
        <f t="shared" si="73"/>
        <v>0.47966631908238355</v>
      </c>
      <c r="U188" s="267">
        <f t="shared" si="73"/>
        <v>1.4142335766423457</v>
      </c>
      <c r="V188" s="267">
        <f t="shared" ref="V188" si="74">V185/V184*100-100</f>
        <v>2.3494525547445306</v>
      </c>
      <c r="W188" s="267">
        <f t="shared" si="73"/>
        <v>6.2235881674990452</v>
      </c>
      <c r="X188" s="268">
        <f t="shared" si="73"/>
        <v>8.3660864682762366</v>
      </c>
      <c r="Y188" s="345">
        <f t="shared" si="73"/>
        <v>-0.39899547022790216</v>
      </c>
      <c r="Z188" s="421"/>
      <c r="AA188" s="227"/>
      <c r="AB188" s="421"/>
    </row>
    <row r="189" spans="1:28" ht="13.5" thickBot="1" x14ac:dyDescent="0.25">
      <c r="A189" s="349" t="s">
        <v>27</v>
      </c>
      <c r="B189" s="270">
        <f>B185-B180</f>
        <v>20.210526315789366</v>
      </c>
      <c r="C189" s="271">
        <f t="shared" ref="C189:I189" si="75">C185-C180</f>
        <v>35.069767441860449</v>
      </c>
      <c r="D189" s="271">
        <f t="shared" si="75"/>
        <v>71.925925925925867</v>
      </c>
      <c r="E189" s="271">
        <f t="shared" si="75"/>
        <v>88.666666666666742</v>
      </c>
      <c r="F189" s="271">
        <f t="shared" si="75"/>
        <v>119.51851851851848</v>
      </c>
      <c r="G189" s="271">
        <f t="shared" si="75"/>
        <v>145.23076923076928</v>
      </c>
      <c r="H189" s="271">
        <f t="shared" si="75"/>
        <v>172.72727272727275</v>
      </c>
      <c r="I189" s="406">
        <f t="shared" si="75"/>
        <v>212.17647058823536</v>
      </c>
      <c r="J189" s="270">
        <f>J185-J169</f>
        <v>157.88272727272715</v>
      </c>
      <c r="K189" s="271">
        <f>K185-K169</f>
        <v>151.72352941176473</v>
      </c>
      <c r="L189" s="271">
        <f>L185-L169</f>
        <v>115.45666666666671</v>
      </c>
      <c r="M189" s="272">
        <f>M185-M169</f>
        <v>70.509999999999991</v>
      </c>
      <c r="N189" s="402">
        <f>N185-N180</f>
        <v>20.545454545454504</v>
      </c>
      <c r="O189" s="271">
        <f t="shared" ref="O189:X189" si="76">O185-O180</f>
        <v>39.888888888888914</v>
      </c>
      <c r="P189" s="271">
        <f t="shared" si="76"/>
        <v>75.655172413793025</v>
      </c>
      <c r="Q189" s="271">
        <f t="shared" si="76"/>
        <v>115.35483870967732</v>
      </c>
      <c r="R189" s="271">
        <f t="shared" si="76"/>
        <v>108.9032258064517</v>
      </c>
      <c r="S189" s="271">
        <f t="shared" si="76"/>
        <v>132.36363636363626</v>
      </c>
      <c r="T189" s="271">
        <f t="shared" si="76"/>
        <v>122.57142857142867</v>
      </c>
      <c r="U189" s="271">
        <f t="shared" si="76"/>
        <v>135.375</v>
      </c>
      <c r="V189" s="271">
        <f t="shared" si="76"/>
        <v>148.1875</v>
      </c>
      <c r="W189" s="271">
        <f t="shared" si="76"/>
        <v>201.26315789473688</v>
      </c>
      <c r="X189" s="272">
        <f t="shared" si="76"/>
        <v>230.61538461538453</v>
      </c>
      <c r="Y189" s="346">
        <f>Y185-X169</f>
        <v>125.53376205787777</v>
      </c>
      <c r="Z189" s="421"/>
      <c r="AA189" s="227"/>
      <c r="AB189" s="421"/>
    </row>
    <row r="190" spans="1:28" x14ac:dyDescent="0.2">
      <c r="A190" s="370" t="s">
        <v>51</v>
      </c>
      <c r="B190" s="274">
        <v>255</v>
      </c>
      <c r="C190" s="275">
        <v>556</v>
      </c>
      <c r="D190" s="275">
        <v>813</v>
      </c>
      <c r="E190" s="275">
        <v>786</v>
      </c>
      <c r="F190" s="275">
        <v>785</v>
      </c>
      <c r="G190" s="275">
        <v>696</v>
      </c>
      <c r="H190" s="275">
        <v>756</v>
      </c>
      <c r="I190" s="407">
        <v>471</v>
      </c>
      <c r="J190" s="274">
        <v>384</v>
      </c>
      <c r="K190" s="275">
        <v>566</v>
      </c>
      <c r="L190" s="275">
        <v>785</v>
      </c>
      <c r="M190" s="276">
        <v>526</v>
      </c>
      <c r="N190" s="373">
        <v>165</v>
      </c>
      <c r="O190" s="275">
        <v>421</v>
      </c>
      <c r="P190" s="275">
        <v>740</v>
      </c>
      <c r="Q190" s="275">
        <v>400</v>
      </c>
      <c r="R190" s="275">
        <v>399</v>
      </c>
      <c r="S190" s="275">
        <v>414</v>
      </c>
      <c r="T190" s="275">
        <v>414</v>
      </c>
      <c r="U190" s="275">
        <v>407</v>
      </c>
      <c r="V190" s="275">
        <v>407</v>
      </c>
      <c r="W190" s="275">
        <v>734</v>
      </c>
      <c r="X190" s="276">
        <v>515</v>
      </c>
      <c r="Y190" s="347">
        <f>SUM(B190:X190)</f>
        <v>12395</v>
      </c>
      <c r="Z190" s="227" t="s">
        <v>56</v>
      </c>
      <c r="AA190" s="278">
        <f>X174-Y190</f>
        <v>18</v>
      </c>
      <c r="AB190" s="279">
        <f>AA190/X174</f>
        <v>1.4500926448078628E-3</v>
      </c>
    </row>
    <row r="191" spans="1:28" x14ac:dyDescent="0.2">
      <c r="A191" s="371" t="s">
        <v>28</v>
      </c>
      <c r="B191" s="323">
        <v>60</v>
      </c>
      <c r="C191" s="240">
        <v>59.5</v>
      </c>
      <c r="D191" s="240">
        <v>58.5</v>
      </c>
      <c r="E191" s="240">
        <v>58.5</v>
      </c>
      <c r="F191" s="240">
        <v>58</v>
      </c>
      <c r="G191" s="240">
        <v>57</v>
      </c>
      <c r="H191" s="240">
        <v>56.5</v>
      </c>
      <c r="I191" s="408">
        <v>56</v>
      </c>
      <c r="J191" s="242">
        <v>61.5</v>
      </c>
      <c r="K191" s="240">
        <v>60</v>
      </c>
      <c r="L191" s="240">
        <v>59</v>
      </c>
      <c r="M191" s="243">
        <v>58</v>
      </c>
      <c r="N191" s="374">
        <v>61.5</v>
      </c>
      <c r="O191" s="240">
        <v>61</v>
      </c>
      <c r="P191" s="240">
        <v>60</v>
      </c>
      <c r="Q191" s="240">
        <v>59.5</v>
      </c>
      <c r="R191" s="240">
        <v>59.5</v>
      </c>
      <c r="S191" s="240">
        <v>59</v>
      </c>
      <c r="T191" s="240">
        <v>59</v>
      </c>
      <c r="U191" s="240">
        <v>58.5</v>
      </c>
      <c r="V191" s="240">
        <v>58.5</v>
      </c>
      <c r="W191" s="240">
        <v>57.5</v>
      </c>
      <c r="X191" s="243">
        <v>57</v>
      </c>
      <c r="Y191" s="339"/>
      <c r="Z191" s="227" t="s">
        <v>57</v>
      </c>
      <c r="AA191" s="362">
        <v>55.25</v>
      </c>
      <c r="AB191" s="421"/>
    </row>
    <row r="192" spans="1:28" ht="13.5" thickBot="1" x14ac:dyDescent="0.25">
      <c r="A192" s="372" t="s">
        <v>26</v>
      </c>
      <c r="B192" s="410">
        <f>B191-B179</f>
        <v>5.6000000000000014</v>
      </c>
      <c r="C192" s="415">
        <f t="shared" ref="C192:I192" si="77">C191-C179</f>
        <v>5.1000000000000014</v>
      </c>
      <c r="D192" s="415">
        <f t="shared" si="77"/>
        <v>4.1000000000000014</v>
      </c>
      <c r="E192" s="415">
        <f t="shared" si="77"/>
        <v>4.1000000000000014</v>
      </c>
      <c r="F192" s="415">
        <f t="shared" si="77"/>
        <v>3.6000000000000014</v>
      </c>
      <c r="G192" s="415">
        <f t="shared" si="77"/>
        <v>2.6000000000000014</v>
      </c>
      <c r="H192" s="415">
        <f t="shared" si="77"/>
        <v>2.1000000000000014</v>
      </c>
      <c r="I192" s="416">
        <f t="shared" si="77"/>
        <v>1.6000000000000014</v>
      </c>
      <c r="J192" s="410">
        <f t="shared" ref="J192:M192" si="78">J191-J175</f>
        <v>3.5</v>
      </c>
      <c r="K192" s="415">
        <f t="shared" si="78"/>
        <v>3</v>
      </c>
      <c r="L192" s="415">
        <f t="shared" si="78"/>
        <v>3</v>
      </c>
      <c r="M192" s="417">
        <f t="shared" si="78"/>
        <v>3.5</v>
      </c>
      <c r="N192" s="418">
        <f>N191-N179</f>
        <v>5.8999999999999986</v>
      </c>
      <c r="O192" s="415">
        <f t="shared" ref="O192:X192" si="79">O191-O179</f>
        <v>5.3999999999999986</v>
      </c>
      <c r="P192" s="415">
        <f t="shared" si="79"/>
        <v>4.3999999999999986</v>
      </c>
      <c r="Q192" s="415">
        <f t="shared" si="79"/>
        <v>3.8999999999999986</v>
      </c>
      <c r="R192" s="415">
        <f t="shared" si="79"/>
        <v>3.8999999999999986</v>
      </c>
      <c r="S192" s="415">
        <f t="shared" si="79"/>
        <v>3.3999999999999986</v>
      </c>
      <c r="T192" s="415">
        <f t="shared" si="79"/>
        <v>3.3999999999999986</v>
      </c>
      <c r="U192" s="415">
        <f t="shared" si="79"/>
        <v>2.8999999999999986</v>
      </c>
      <c r="V192" s="415">
        <f t="shared" si="79"/>
        <v>2.8999999999999986</v>
      </c>
      <c r="W192" s="415">
        <f t="shared" si="79"/>
        <v>1.8999999999999986</v>
      </c>
      <c r="X192" s="417">
        <f t="shared" si="79"/>
        <v>1.3999999999999986</v>
      </c>
      <c r="Y192" s="348"/>
      <c r="Z192" s="227" t="s">
        <v>26</v>
      </c>
      <c r="AA192" s="227">
        <f>AA191-Z175</f>
        <v>3.3500000000000014</v>
      </c>
      <c r="AB192" s="421"/>
    </row>
    <row r="193" spans="1:28" x14ac:dyDescent="0.2">
      <c r="B193" s="239"/>
      <c r="C193" s="239"/>
      <c r="D193" s="239"/>
      <c r="E193" s="239"/>
      <c r="F193" s="239"/>
      <c r="G193" s="239"/>
      <c r="H193" s="239"/>
      <c r="I193" s="239"/>
      <c r="J193" s="239"/>
      <c r="K193" s="239"/>
      <c r="L193" s="239"/>
      <c r="M193" s="239"/>
      <c r="N193" s="239"/>
      <c r="O193" s="239"/>
      <c r="P193" s="239"/>
      <c r="Q193" s="239"/>
      <c r="R193" s="239"/>
      <c r="S193" s="239"/>
      <c r="T193" s="239"/>
      <c r="U193" s="239"/>
      <c r="V193" s="239"/>
      <c r="W193" s="239"/>
      <c r="X193" s="239"/>
    </row>
    <row r="194" spans="1:28" ht="13.5" thickBot="1" x14ac:dyDescent="0.25"/>
    <row r="195" spans="1:28" ht="13.5" thickBot="1" x14ac:dyDescent="0.25">
      <c r="A195" s="285" t="s">
        <v>97</v>
      </c>
      <c r="B195" s="433" t="s">
        <v>53</v>
      </c>
      <c r="C195" s="434"/>
      <c r="D195" s="434"/>
      <c r="E195" s="434"/>
      <c r="F195" s="434"/>
      <c r="G195" s="434"/>
      <c r="H195" s="434"/>
      <c r="I195" s="434"/>
      <c r="J195" s="435" t="s">
        <v>72</v>
      </c>
      <c r="K195" s="436"/>
      <c r="L195" s="436"/>
      <c r="M195" s="437"/>
      <c r="N195" s="433" t="s">
        <v>63</v>
      </c>
      <c r="O195" s="434"/>
      <c r="P195" s="434"/>
      <c r="Q195" s="434"/>
      <c r="R195" s="434"/>
      <c r="S195" s="434"/>
      <c r="T195" s="434"/>
      <c r="U195" s="434"/>
      <c r="V195" s="434"/>
      <c r="W195" s="434"/>
      <c r="X195" s="438"/>
      <c r="Y195" s="338" t="s">
        <v>55</v>
      </c>
      <c r="Z195" s="426"/>
      <c r="AA195" s="426"/>
      <c r="AB195" s="426"/>
    </row>
    <row r="196" spans="1:28" x14ac:dyDescent="0.2">
      <c r="A196" s="226" t="s">
        <v>54</v>
      </c>
      <c r="B196" s="247">
        <v>1</v>
      </c>
      <c r="C196" s="248">
        <v>2</v>
      </c>
      <c r="D196" s="248">
        <v>3</v>
      </c>
      <c r="E196" s="248">
        <v>4</v>
      </c>
      <c r="F196" s="248">
        <v>5</v>
      </c>
      <c r="G196" s="248">
        <v>6</v>
      </c>
      <c r="H196" s="248">
        <v>7</v>
      </c>
      <c r="I196" s="403">
        <v>8</v>
      </c>
      <c r="J196" s="247">
        <v>1</v>
      </c>
      <c r="K196" s="248">
        <v>2</v>
      </c>
      <c r="L196" s="248">
        <v>3</v>
      </c>
      <c r="M196" s="249">
        <v>4</v>
      </c>
      <c r="N196" s="396">
        <v>1</v>
      </c>
      <c r="O196" s="248">
        <v>2</v>
      </c>
      <c r="P196" s="248">
        <v>3</v>
      </c>
      <c r="Q196" s="248">
        <v>4</v>
      </c>
      <c r="R196" s="248">
        <v>5</v>
      </c>
      <c r="S196" s="248">
        <v>6</v>
      </c>
      <c r="T196" s="248">
        <v>7</v>
      </c>
      <c r="U196" s="248">
        <v>8</v>
      </c>
      <c r="V196" s="248">
        <v>9</v>
      </c>
      <c r="W196" s="248">
        <v>10</v>
      </c>
      <c r="X196" s="249">
        <v>11</v>
      </c>
      <c r="Y196" s="339"/>
      <c r="Z196" s="426"/>
      <c r="AA196" s="426"/>
      <c r="AB196" s="426"/>
    </row>
    <row r="197" spans="1:28" x14ac:dyDescent="0.2">
      <c r="A197" s="226" t="s">
        <v>2</v>
      </c>
      <c r="B197" s="383">
        <v>1</v>
      </c>
      <c r="C197" s="384">
        <v>2</v>
      </c>
      <c r="D197" s="385">
        <v>3</v>
      </c>
      <c r="E197" s="386">
        <v>4</v>
      </c>
      <c r="F197" s="387">
        <v>5</v>
      </c>
      <c r="G197" s="388">
        <v>6</v>
      </c>
      <c r="H197" s="389">
        <v>7</v>
      </c>
      <c r="I197" s="390">
        <v>8</v>
      </c>
      <c r="J197" s="383">
        <v>1</v>
      </c>
      <c r="K197" s="384">
        <v>2</v>
      </c>
      <c r="L197" s="385">
        <v>3</v>
      </c>
      <c r="M197" s="386">
        <v>4</v>
      </c>
      <c r="N197" s="383">
        <v>1</v>
      </c>
      <c r="O197" s="384">
        <v>2</v>
      </c>
      <c r="P197" s="385">
        <v>3</v>
      </c>
      <c r="Q197" s="386">
        <v>4</v>
      </c>
      <c r="R197" s="386">
        <v>4</v>
      </c>
      <c r="S197" s="387">
        <v>5</v>
      </c>
      <c r="T197" s="387">
        <v>5</v>
      </c>
      <c r="U197" s="388">
        <v>6</v>
      </c>
      <c r="V197" s="388">
        <v>6</v>
      </c>
      <c r="W197" s="389">
        <v>7</v>
      </c>
      <c r="X197" s="390">
        <v>8</v>
      </c>
      <c r="Y197" s="391" t="s">
        <v>0</v>
      </c>
      <c r="Z197" s="426"/>
      <c r="AA197" s="426"/>
      <c r="AB197" s="426"/>
    </row>
    <row r="198" spans="1:28" x14ac:dyDescent="0.2">
      <c r="A198" s="292" t="s">
        <v>3</v>
      </c>
      <c r="B198" s="253">
        <v>1480</v>
      </c>
      <c r="C198" s="254">
        <v>1480</v>
      </c>
      <c r="D198" s="254">
        <v>1480</v>
      </c>
      <c r="E198" s="254">
        <v>1480</v>
      </c>
      <c r="F198" s="254">
        <v>1480</v>
      </c>
      <c r="G198" s="254">
        <v>1480</v>
      </c>
      <c r="H198" s="254">
        <v>1480</v>
      </c>
      <c r="I198" s="404">
        <v>1480</v>
      </c>
      <c r="J198" s="253">
        <v>1480</v>
      </c>
      <c r="K198" s="254">
        <v>1480</v>
      </c>
      <c r="L198" s="254">
        <v>1480</v>
      </c>
      <c r="M198" s="255">
        <v>1480</v>
      </c>
      <c r="N198" s="397">
        <v>1480</v>
      </c>
      <c r="O198" s="254">
        <v>1480</v>
      </c>
      <c r="P198" s="254">
        <v>1480</v>
      </c>
      <c r="Q198" s="254">
        <v>1480</v>
      </c>
      <c r="R198" s="254">
        <v>1480</v>
      </c>
      <c r="S198" s="254">
        <v>1480</v>
      </c>
      <c r="T198" s="254">
        <v>1480</v>
      </c>
      <c r="U198" s="254">
        <v>1480</v>
      </c>
      <c r="V198" s="254">
        <v>1480</v>
      </c>
      <c r="W198" s="254">
        <v>1480</v>
      </c>
      <c r="X198" s="255">
        <v>1480</v>
      </c>
      <c r="Y198" s="341">
        <v>1480</v>
      </c>
      <c r="Z198" s="426"/>
      <c r="AA198" s="426"/>
      <c r="AB198" s="426"/>
    </row>
    <row r="199" spans="1:28" x14ac:dyDescent="0.2">
      <c r="A199" s="295" t="s">
        <v>6</v>
      </c>
      <c r="B199" s="256">
        <v>1356.1111111111111</v>
      </c>
      <c r="C199" s="257">
        <v>1388.2352941176471</v>
      </c>
      <c r="D199" s="257">
        <v>1421.0169491525423</v>
      </c>
      <c r="E199" s="257">
        <v>1442.0338983050847</v>
      </c>
      <c r="F199" s="257">
        <v>1446.5</v>
      </c>
      <c r="G199" s="257">
        <v>1454.3636363636363</v>
      </c>
      <c r="H199" s="257">
        <v>1492</v>
      </c>
      <c r="I199" s="296">
        <v>1518.1081081081081</v>
      </c>
      <c r="J199" s="256">
        <v>1382</v>
      </c>
      <c r="K199" s="257">
        <v>1423.7209302325582</v>
      </c>
      <c r="L199" s="257">
        <v>1451.7241379310344</v>
      </c>
      <c r="M199" s="258">
        <v>1480.7692307692307</v>
      </c>
      <c r="N199" s="398">
        <v>1392</v>
      </c>
      <c r="O199" s="257">
        <v>1428.4848484848485</v>
      </c>
      <c r="P199" s="257">
        <v>1431.3793103448277</v>
      </c>
      <c r="Q199" s="257">
        <v>1457.5862068965516</v>
      </c>
      <c r="R199" s="257">
        <v>1454.4117647058824</v>
      </c>
      <c r="S199" s="257">
        <v>1476.969696969697</v>
      </c>
      <c r="T199" s="257">
        <v>1465.3125</v>
      </c>
      <c r="U199" s="257">
        <v>1477.5</v>
      </c>
      <c r="V199" s="257">
        <v>1487.5</v>
      </c>
      <c r="W199" s="257">
        <v>1496.7307692307693</v>
      </c>
      <c r="X199" s="258">
        <v>1537.4358974358975</v>
      </c>
      <c r="Y199" s="342">
        <v>1454.6401718582169</v>
      </c>
      <c r="Z199" s="426"/>
      <c r="AA199" s="426"/>
      <c r="AB199" s="426"/>
    </row>
    <row r="200" spans="1:28" x14ac:dyDescent="0.2">
      <c r="A200" s="226" t="s">
        <v>7</v>
      </c>
      <c r="B200" s="260">
        <v>88.888888888888886</v>
      </c>
      <c r="C200" s="261">
        <v>97.058823529411768</v>
      </c>
      <c r="D200" s="261">
        <v>100</v>
      </c>
      <c r="E200" s="261">
        <v>100</v>
      </c>
      <c r="F200" s="261">
        <v>100</v>
      </c>
      <c r="G200" s="261">
        <v>100</v>
      </c>
      <c r="H200" s="261">
        <v>100</v>
      </c>
      <c r="I200" s="299">
        <v>100</v>
      </c>
      <c r="J200" s="260">
        <v>100</v>
      </c>
      <c r="K200" s="261">
        <v>100</v>
      </c>
      <c r="L200" s="261">
        <v>100</v>
      </c>
      <c r="M200" s="262">
        <v>100</v>
      </c>
      <c r="N200" s="399">
        <v>90</v>
      </c>
      <c r="O200" s="261">
        <v>100</v>
      </c>
      <c r="P200" s="261">
        <v>100</v>
      </c>
      <c r="Q200" s="261">
        <v>100</v>
      </c>
      <c r="R200" s="261">
        <v>100</v>
      </c>
      <c r="S200" s="261">
        <v>100</v>
      </c>
      <c r="T200" s="261">
        <v>100</v>
      </c>
      <c r="U200" s="261">
        <v>100</v>
      </c>
      <c r="V200" s="261">
        <v>100</v>
      </c>
      <c r="W200" s="261">
        <v>100</v>
      </c>
      <c r="X200" s="262">
        <v>100</v>
      </c>
      <c r="Y200" s="343">
        <v>97.744360902255636</v>
      </c>
      <c r="Z200" s="426"/>
      <c r="AA200" s="227"/>
      <c r="AB200" s="426"/>
    </row>
    <row r="201" spans="1:28" x14ac:dyDescent="0.2">
      <c r="A201" s="226" t="s">
        <v>8</v>
      </c>
      <c r="B201" s="263">
        <v>5.6220146605543739E-2</v>
      </c>
      <c r="C201" s="264">
        <v>3.8691800731395068E-2</v>
      </c>
      <c r="D201" s="264">
        <v>3.1808156371723413E-2</v>
      </c>
      <c r="E201" s="264">
        <v>3.0423098112955609E-2</v>
      </c>
      <c r="F201" s="264">
        <v>3.3006040005767429E-2</v>
      </c>
      <c r="G201" s="264">
        <v>2.9516398676582973E-2</v>
      </c>
      <c r="H201" s="264">
        <v>3.3043272396861306E-2</v>
      </c>
      <c r="I201" s="302">
        <v>4.5504244183598344E-2</v>
      </c>
      <c r="J201" s="263">
        <v>3.7894699813782608E-2</v>
      </c>
      <c r="K201" s="264">
        <v>3.0896885583694963E-2</v>
      </c>
      <c r="L201" s="264">
        <v>3.4681775204546531E-2</v>
      </c>
      <c r="M201" s="265">
        <v>4.2170812971641991E-2</v>
      </c>
      <c r="N201" s="400">
        <v>5.4880543835587006E-2</v>
      </c>
      <c r="O201" s="264">
        <v>3.0103610770824209E-2</v>
      </c>
      <c r="P201" s="264">
        <v>3.0630109815831013E-2</v>
      </c>
      <c r="Q201" s="264">
        <v>2.5137073970456791E-2</v>
      </c>
      <c r="R201" s="264">
        <v>2.7309289611910044E-2</v>
      </c>
      <c r="S201" s="264">
        <v>2.3482813176568459E-2</v>
      </c>
      <c r="T201" s="264">
        <v>2.9302809417715875E-2</v>
      </c>
      <c r="U201" s="264">
        <v>2.4810284769230424E-2</v>
      </c>
      <c r="V201" s="264">
        <v>2.8620817421725044E-2</v>
      </c>
      <c r="W201" s="264">
        <v>3.0157358404045889E-2</v>
      </c>
      <c r="X201" s="265">
        <v>3.6251075737821291E-2</v>
      </c>
      <c r="Y201" s="344">
        <v>4.2637647594525555E-2</v>
      </c>
      <c r="Z201" s="426"/>
      <c r="AA201" s="227"/>
      <c r="AB201" s="426"/>
    </row>
    <row r="202" spans="1:28" x14ac:dyDescent="0.2">
      <c r="A202" s="295" t="s">
        <v>1</v>
      </c>
      <c r="B202" s="266">
        <f>B199/B198*100-100</f>
        <v>-8.3708708708708741</v>
      </c>
      <c r="C202" s="267">
        <f t="shared" ref="C202:E202" si="80">C199/C198*100-100</f>
        <v>-6.2003179650238565</v>
      </c>
      <c r="D202" s="267">
        <f t="shared" si="80"/>
        <v>-3.9853412734768767</v>
      </c>
      <c r="E202" s="267">
        <f t="shared" si="80"/>
        <v>-2.5652771415483215</v>
      </c>
      <c r="F202" s="267">
        <f>F199/F198*100-100</f>
        <v>-2.2635135135135158</v>
      </c>
      <c r="G202" s="267">
        <f t="shared" ref="G202:L202" si="81">G199/G198*100-100</f>
        <v>-1.732186732186733</v>
      </c>
      <c r="H202" s="267">
        <f t="shared" si="81"/>
        <v>0.81081081081080697</v>
      </c>
      <c r="I202" s="405">
        <f t="shared" si="81"/>
        <v>2.5748721694667722</v>
      </c>
      <c r="J202" s="266">
        <f t="shared" si="81"/>
        <v>-6.6216216216216139</v>
      </c>
      <c r="K202" s="267">
        <f t="shared" si="81"/>
        <v>-3.8026398491514612</v>
      </c>
      <c r="L202" s="267">
        <f t="shared" si="81"/>
        <v>-1.9105312208760523</v>
      </c>
      <c r="M202" s="268">
        <f>M199/M198*100-100</f>
        <v>5.1975051975048814E-2</v>
      </c>
      <c r="N202" s="401">
        <f t="shared" ref="N202:Y202" si="82">N199/N198*100-100</f>
        <v>-5.9459459459459367</v>
      </c>
      <c r="O202" s="267">
        <f t="shared" si="82"/>
        <v>-3.4807534807534779</v>
      </c>
      <c r="P202" s="267">
        <f t="shared" si="82"/>
        <v>-3.2851817334575912</v>
      </c>
      <c r="Q202" s="267">
        <f t="shared" si="82"/>
        <v>-1.5144454799627169</v>
      </c>
      <c r="R202" s="267">
        <f t="shared" si="82"/>
        <v>-1.7289348171700993</v>
      </c>
      <c r="S202" s="267">
        <f t="shared" si="82"/>
        <v>-0.2047502047501979</v>
      </c>
      <c r="T202" s="267">
        <f t="shared" si="82"/>
        <v>-0.99239864864864558</v>
      </c>
      <c r="U202" s="267">
        <f t="shared" si="82"/>
        <v>-0.1689189189189193</v>
      </c>
      <c r="V202" s="267">
        <f t="shared" si="82"/>
        <v>0.50675675675675791</v>
      </c>
      <c r="W202" s="267">
        <f t="shared" si="82"/>
        <v>1.1304573804573863</v>
      </c>
      <c r="X202" s="268">
        <f t="shared" si="82"/>
        <v>3.8808038808038674</v>
      </c>
      <c r="Y202" s="345">
        <f t="shared" si="82"/>
        <v>-1.7135019014718296</v>
      </c>
      <c r="Z202" s="426"/>
      <c r="AA202" s="227"/>
      <c r="AB202" s="426"/>
    </row>
    <row r="203" spans="1:28" ht="13.5" thickBot="1" x14ac:dyDescent="0.25">
      <c r="A203" s="349" t="s">
        <v>27</v>
      </c>
      <c r="B203" s="270">
        <f>B199-B185</f>
        <v>91.90058479532172</v>
      </c>
      <c r="C203" s="271">
        <f t="shared" ref="C203:X203" si="83">C199-C185</f>
        <v>109.16552667578662</v>
      </c>
      <c r="D203" s="271">
        <f t="shared" si="83"/>
        <v>105.09102322661647</v>
      </c>
      <c r="E203" s="271">
        <f t="shared" si="83"/>
        <v>109.36723163841793</v>
      </c>
      <c r="F203" s="271">
        <f t="shared" si="83"/>
        <v>82.981481481481524</v>
      </c>
      <c r="G203" s="271">
        <f t="shared" si="83"/>
        <v>65.132867132866977</v>
      </c>
      <c r="H203" s="271">
        <f t="shared" si="83"/>
        <v>75.272727272727252</v>
      </c>
      <c r="I203" s="406">
        <f t="shared" si="83"/>
        <v>61.931637519872766</v>
      </c>
      <c r="J203" s="270">
        <f t="shared" si="83"/>
        <v>144.72727272727275</v>
      </c>
      <c r="K203" s="271">
        <f t="shared" si="83"/>
        <v>104.89740082079356</v>
      </c>
      <c r="L203" s="271">
        <f t="shared" si="83"/>
        <v>85.557471264367678</v>
      </c>
      <c r="M203" s="272">
        <f t="shared" si="83"/>
        <v>90.769230769230717</v>
      </c>
      <c r="N203" s="402">
        <f t="shared" si="83"/>
        <v>117.4545454545455</v>
      </c>
      <c r="O203" s="271">
        <f t="shared" si="83"/>
        <v>134.59595959595958</v>
      </c>
      <c r="P203" s="271">
        <f t="shared" si="83"/>
        <v>101.72413793103465</v>
      </c>
      <c r="Q203" s="271">
        <f t="shared" si="83"/>
        <v>88.231368186874306</v>
      </c>
      <c r="R203" s="271">
        <f t="shared" si="83"/>
        <v>91.508538899430732</v>
      </c>
      <c r="S203" s="271">
        <f t="shared" si="83"/>
        <v>90.606060606060737</v>
      </c>
      <c r="T203" s="271">
        <f t="shared" si="83"/>
        <v>88.741071428571331</v>
      </c>
      <c r="U203" s="271">
        <f t="shared" si="83"/>
        <v>88.125</v>
      </c>
      <c r="V203" s="271">
        <f t="shared" si="83"/>
        <v>85.3125</v>
      </c>
      <c r="W203" s="271">
        <f t="shared" si="83"/>
        <v>41.467611336032405</v>
      </c>
      <c r="X203" s="272">
        <f t="shared" si="83"/>
        <v>52.820512820512931</v>
      </c>
      <c r="Y203" s="346">
        <f>Y199-Y185</f>
        <v>90.106409800339179</v>
      </c>
      <c r="Z203" s="426"/>
      <c r="AA203" s="227"/>
      <c r="AB203" s="426"/>
    </row>
    <row r="204" spans="1:28" x14ac:dyDescent="0.2">
      <c r="A204" s="370" t="s">
        <v>51</v>
      </c>
      <c r="B204" s="274">
        <v>253</v>
      </c>
      <c r="C204" s="275">
        <v>556</v>
      </c>
      <c r="D204" s="275">
        <v>813</v>
      </c>
      <c r="E204" s="275">
        <v>786</v>
      </c>
      <c r="F204" s="275">
        <v>785</v>
      </c>
      <c r="G204" s="275">
        <v>696</v>
      </c>
      <c r="H204" s="275">
        <v>756</v>
      </c>
      <c r="I204" s="407">
        <v>471</v>
      </c>
      <c r="J204" s="274">
        <v>383</v>
      </c>
      <c r="K204" s="275">
        <v>566</v>
      </c>
      <c r="L204" s="275">
        <v>785</v>
      </c>
      <c r="M204" s="276">
        <v>525</v>
      </c>
      <c r="N204" s="373">
        <v>164</v>
      </c>
      <c r="O204" s="275">
        <v>421</v>
      </c>
      <c r="P204" s="275">
        <v>740</v>
      </c>
      <c r="Q204" s="275">
        <v>400</v>
      </c>
      <c r="R204" s="275">
        <v>399</v>
      </c>
      <c r="S204" s="275">
        <v>414</v>
      </c>
      <c r="T204" s="275">
        <v>414</v>
      </c>
      <c r="U204" s="275">
        <v>407</v>
      </c>
      <c r="V204" s="275">
        <v>407</v>
      </c>
      <c r="W204" s="275">
        <v>734</v>
      </c>
      <c r="X204" s="276">
        <v>515</v>
      </c>
      <c r="Y204" s="347">
        <f>SUM(B204:X204)</f>
        <v>12390</v>
      </c>
      <c r="Z204" s="227" t="s">
        <v>56</v>
      </c>
      <c r="AA204" s="278">
        <f>Y190-Y204</f>
        <v>5</v>
      </c>
      <c r="AB204" s="279">
        <f>AA204/Y190</f>
        <v>4.0338846308995562E-4</v>
      </c>
    </row>
    <row r="205" spans="1:28" x14ac:dyDescent="0.2">
      <c r="A205" s="371" t="s">
        <v>28</v>
      </c>
      <c r="B205" s="323">
        <v>66</v>
      </c>
      <c r="C205" s="240">
        <v>65</v>
      </c>
      <c r="D205" s="240">
        <v>64</v>
      </c>
      <c r="E205" s="240">
        <v>64</v>
      </c>
      <c r="F205" s="240">
        <v>64.5</v>
      </c>
      <c r="G205" s="240">
        <v>62.5</v>
      </c>
      <c r="H205" s="240">
        <v>62</v>
      </c>
      <c r="I205" s="408">
        <v>61.5</v>
      </c>
      <c r="J205" s="242">
        <v>67</v>
      </c>
      <c r="K205" s="240">
        <v>65.5</v>
      </c>
      <c r="L205" s="240">
        <v>64.5</v>
      </c>
      <c r="M205" s="243">
        <v>63.5</v>
      </c>
      <c r="N205" s="374">
        <v>67</v>
      </c>
      <c r="O205" s="240">
        <v>66.5</v>
      </c>
      <c r="P205" s="240">
        <v>65.5</v>
      </c>
      <c r="Q205" s="240">
        <v>65</v>
      </c>
      <c r="R205" s="240">
        <v>65</v>
      </c>
      <c r="S205" s="240">
        <v>64.5</v>
      </c>
      <c r="T205" s="240">
        <v>64.5</v>
      </c>
      <c r="U205" s="240">
        <v>64</v>
      </c>
      <c r="V205" s="240">
        <v>64</v>
      </c>
      <c r="W205" s="240">
        <v>63</v>
      </c>
      <c r="X205" s="243">
        <v>62.5</v>
      </c>
      <c r="Y205" s="339"/>
      <c r="Z205" s="227" t="s">
        <v>57</v>
      </c>
      <c r="AA205" s="362">
        <v>58.63</v>
      </c>
      <c r="AB205" s="426"/>
    </row>
    <row r="206" spans="1:28" ht="13.5" thickBot="1" x14ac:dyDescent="0.25">
      <c r="A206" s="372" t="s">
        <v>26</v>
      </c>
      <c r="B206" s="410">
        <f>B205-B191</f>
        <v>6</v>
      </c>
      <c r="C206" s="415">
        <f t="shared" ref="C206:X206" si="84">C205-C191</f>
        <v>5.5</v>
      </c>
      <c r="D206" s="415">
        <f t="shared" si="84"/>
        <v>5.5</v>
      </c>
      <c r="E206" s="415">
        <f t="shared" si="84"/>
        <v>5.5</v>
      </c>
      <c r="F206" s="415">
        <f t="shared" si="84"/>
        <v>6.5</v>
      </c>
      <c r="G206" s="415">
        <f t="shared" si="84"/>
        <v>5.5</v>
      </c>
      <c r="H206" s="415">
        <f t="shared" si="84"/>
        <v>5.5</v>
      </c>
      <c r="I206" s="416">
        <f t="shared" si="84"/>
        <v>5.5</v>
      </c>
      <c r="J206" s="410">
        <f t="shared" si="84"/>
        <v>5.5</v>
      </c>
      <c r="K206" s="415">
        <f t="shared" si="84"/>
        <v>5.5</v>
      </c>
      <c r="L206" s="415">
        <f t="shared" si="84"/>
        <v>5.5</v>
      </c>
      <c r="M206" s="417">
        <f t="shared" si="84"/>
        <v>5.5</v>
      </c>
      <c r="N206" s="418">
        <f t="shared" si="84"/>
        <v>5.5</v>
      </c>
      <c r="O206" s="415">
        <f t="shared" si="84"/>
        <v>5.5</v>
      </c>
      <c r="P206" s="415">
        <f t="shared" si="84"/>
        <v>5.5</v>
      </c>
      <c r="Q206" s="415">
        <f t="shared" si="84"/>
        <v>5.5</v>
      </c>
      <c r="R206" s="415">
        <f t="shared" si="84"/>
        <v>5.5</v>
      </c>
      <c r="S206" s="415">
        <f t="shared" si="84"/>
        <v>5.5</v>
      </c>
      <c r="T206" s="415">
        <f t="shared" si="84"/>
        <v>5.5</v>
      </c>
      <c r="U206" s="415">
        <f t="shared" si="84"/>
        <v>5.5</v>
      </c>
      <c r="V206" s="415">
        <f t="shared" si="84"/>
        <v>5.5</v>
      </c>
      <c r="W206" s="415">
        <f t="shared" si="84"/>
        <v>5.5</v>
      </c>
      <c r="X206" s="417">
        <f t="shared" si="84"/>
        <v>5.5</v>
      </c>
      <c r="Y206" s="348"/>
      <c r="Z206" s="227" t="s">
        <v>26</v>
      </c>
      <c r="AA206" s="227">
        <f>AA205-AA191</f>
        <v>3.3800000000000026</v>
      </c>
      <c r="AB206" s="426"/>
    </row>
    <row r="207" spans="1:28" x14ac:dyDescent="0.2">
      <c r="F207" s="237">
        <v>64</v>
      </c>
    </row>
  </sheetData>
  <mergeCells count="35">
    <mergeCell ref="B195:I195"/>
    <mergeCell ref="J195:M195"/>
    <mergeCell ref="N195:X195"/>
    <mergeCell ref="B181:I181"/>
    <mergeCell ref="J181:M181"/>
    <mergeCell ref="N181:X181"/>
    <mergeCell ref="B67:L67"/>
    <mergeCell ref="M67:W67"/>
    <mergeCell ref="B123:I123"/>
    <mergeCell ref="J123:M123"/>
    <mergeCell ref="N123:W123"/>
    <mergeCell ref="B109:L109"/>
    <mergeCell ref="M109:W109"/>
    <mergeCell ref="B81:L81"/>
    <mergeCell ref="M81:W81"/>
    <mergeCell ref="B137:I137"/>
    <mergeCell ref="J137:M137"/>
    <mergeCell ref="N137:W137"/>
    <mergeCell ref="B95:L95"/>
    <mergeCell ref="M95:W95"/>
    <mergeCell ref="F2:I2"/>
    <mergeCell ref="B9:M9"/>
    <mergeCell ref="B23:M23"/>
    <mergeCell ref="N23:U23"/>
    <mergeCell ref="B53:L53"/>
    <mergeCell ref="M53:W53"/>
    <mergeCell ref="B37:M37"/>
    <mergeCell ref="N37:U37"/>
    <mergeCell ref="N9:U9"/>
    <mergeCell ref="B165:I165"/>
    <mergeCell ref="J165:M165"/>
    <mergeCell ref="N165:W165"/>
    <mergeCell ref="B151:I151"/>
    <mergeCell ref="J151:M151"/>
    <mergeCell ref="N151:W151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Semana 1</vt:lpstr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1</vt:lpstr>
      <vt:lpstr>CEPA 7 MODULO 1</vt:lpstr>
      <vt:lpstr>CEPA 4 MODULO 1</vt:lpstr>
      <vt:lpstr>CEPA 1 MODULO 1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Monica Rueda</cp:lastModifiedBy>
  <cp:lastPrinted>2018-07-16T23:48:49Z</cp:lastPrinted>
  <dcterms:created xsi:type="dcterms:W3CDTF">1996-11-27T10:00:04Z</dcterms:created>
  <dcterms:modified xsi:type="dcterms:W3CDTF">2023-03-05T00:31:17Z</dcterms:modified>
</cp:coreProperties>
</file>