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3\Lote M612 F611\liquidador sem-11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Z181" i="248" l="1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X179" i="248"/>
  <c r="Z179" i="248" s="1"/>
  <c r="AA179" i="248" s="1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<sst xmlns="http://schemas.openxmlformats.org/spreadsheetml/2006/main" count="1297" uniqueCount="202">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</sst>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63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76" t="s">
        <v>18</v>
      </c>
      <c r="C4" s="577"/>
      <c r="D4" s="577"/>
      <c r="E4" s="577"/>
      <c r="F4" s="577"/>
      <c r="G4" s="577"/>
      <c r="H4" s="577"/>
      <c r="I4" s="577"/>
      <c r="J4" s="578"/>
      <c r="K4" s="576" t="s">
        <v>21</v>
      </c>
      <c r="L4" s="577"/>
      <c r="M4" s="577"/>
      <c r="N4" s="577"/>
      <c r="O4" s="577"/>
      <c r="P4" s="577"/>
      <c r="Q4" s="577"/>
      <c r="R4" s="577"/>
      <c r="S4" s="577"/>
      <c r="T4" s="57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76" t="s">
        <v>23</v>
      </c>
      <c r="C17" s="577"/>
      <c r="D17" s="577"/>
      <c r="E17" s="577"/>
      <c r="F17" s="57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V150"/>
  <sheetViews>
    <sheetView showGridLines="0" topLeftCell="A120" zoomScale="70" zoomScaleNormal="70" workbookViewId="0">
      <selection activeCell="G150" sqref="G150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583" t="s">
        <v>53</v>
      </c>
      <c r="C8" s="584"/>
      <c r="D8" s="584"/>
      <c r="E8" s="58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583" t="s">
        <v>53</v>
      </c>
      <c r="C21" s="584"/>
      <c r="D21" s="584"/>
      <c r="E21" s="58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586" t="s">
        <v>53</v>
      </c>
      <c r="C34" s="587"/>
      <c r="D34" s="587"/>
      <c r="E34" s="587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602" t="s">
        <v>88</v>
      </c>
      <c r="I37" s="602"/>
      <c r="J37" s="602"/>
      <c r="K37" s="602"/>
      <c r="L37" s="602"/>
      <c r="M37" s="602"/>
      <c r="N37" s="602"/>
      <c r="O37" s="602"/>
      <c r="P37" s="602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602"/>
      <c r="I38" s="602"/>
      <c r="J38" s="602"/>
      <c r="K38" s="602"/>
      <c r="L38" s="602"/>
      <c r="M38" s="602"/>
      <c r="N38" s="602"/>
      <c r="O38" s="602"/>
      <c r="P38" s="602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602"/>
      <c r="I39" s="602"/>
      <c r="J39" s="602"/>
      <c r="K39" s="602"/>
      <c r="L39" s="602"/>
      <c r="M39" s="602"/>
      <c r="N39" s="602"/>
      <c r="O39" s="602"/>
      <c r="P39" s="602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583" t="s">
        <v>53</v>
      </c>
      <c r="C48" s="584"/>
      <c r="D48" s="584"/>
      <c r="E48" s="584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602"/>
      <c r="I51" s="602"/>
      <c r="J51" s="602"/>
      <c r="K51" s="602"/>
      <c r="L51" s="602"/>
      <c r="M51" s="602"/>
      <c r="N51" s="602"/>
      <c r="O51" s="602"/>
      <c r="P51" s="602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602"/>
      <c r="I52" s="602"/>
      <c r="J52" s="602"/>
      <c r="K52" s="602"/>
      <c r="L52" s="602"/>
      <c r="M52" s="602"/>
      <c r="N52" s="602"/>
      <c r="O52" s="602"/>
      <c r="P52" s="602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602"/>
      <c r="I53" s="602"/>
      <c r="J53" s="602"/>
      <c r="K53" s="602"/>
      <c r="L53" s="602"/>
      <c r="M53" s="602"/>
      <c r="N53" s="602"/>
      <c r="O53" s="602"/>
      <c r="P53" s="602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586" t="s">
        <v>53</v>
      </c>
      <c r="C61" s="587"/>
      <c r="D61" s="587"/>
      <c r="E61" s="587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602" t="s">
        <v>125</v>
      </c>
      <c r="L64" s="602"/>
      <c r="M64" s="602"/>
      <c r="N64" s="602"/>
      <c r="O64" s="602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613" t="s">
        <v>131</v>
      </c>
      <c r="L65" s="613"/>
      <c r="M65" s="613"/>
      <c r="N65" s="613"/>
      <c r="O65" s="613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613"/>
      <c r="L66" s="613"/>
      <c r="M66" s="613"/>
      <c r="N66" s="613"/>
      <c r="O66" s="613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613"/>
      <c r="L67" s="613"/>
      <c r="M67" s="613"/>
      <c r="N67" s="613"/>
      <c r="O67" s="613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613"/>
      <c r="L68" s="613"/>
      <c r="M68" s="613"/>
      <c r="N68" s="613"/>
      <c r="O68" s="613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586" t="s">
        <v>53</v>
      </c>
      <c r="C74" s="587"/>
      <c r="D74" s="587"/>
      <c r="E74" s="587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586" t="s">
        <v>53</v>
      </c>
      <c r="C87" s="587"/>
      <c r="D87" s="587"/>
      <c r="E87" s="587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141</v>
      </c>
      <c r="B100" s="586" t="s">
        <v>53</v>
      </c>
      <c r="C100" s="587"/>
      <c r="D100" s="587"/>
      <c r="E100" s="587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154</v>
      </c>
      <c r="B113" s="586" t="s">
        <v>53</v>
      </c>
      <c r="C113" s="587"/>
      <c r="D113" s="587"/>
      <c r="E113" s="587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181</v>
      </c>
      <c r="B126" s="586" t="s">
        <v>53</v>
      </c>
      <c r="C126" s="587"/>
      <c r="D126" s="587"/>
      <c r="E126" s="587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609" t="s">
        <v>193</v>
      </c>
      <c r="R128" s="610"/>
      <c r="S128" s="611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612" t="s">
        <v>194</v>
      </c>
      <c r="U129" s="602"/>
      <c r="V129" s="602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612"/>
      <c r="U130" s="602"/>
      <c r="V130" s="602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612"/>
      <c r="U131" s="602"/>
      <c r="V131" s="602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612"/>
      <c r="U132" s="602"/>
      <c r="V132" s="602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612"/>
      <c r="U133" s="602"/>
      <c r="V133" s="602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612"/>
      <c r="U134" s="602"/>
      <c r="V134" s="602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2">
        <v>2.5</v>
      </c>
      <c r="C136" s="573">
        <v>2.5</v>
      </c>
      <c r="D136" s="573">
        <v>2.5</v>
      </c>
      <c r="E136" s="573">
        <v>2.5</v>
      </c>
      <c r="F136" s="574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.5" thickBot="1" x14ac:dyDescent="0.25">
      <c r="J138" s="613" t="s">
        <v>195</v>
      </c>
      <c r="K138" s="613"/>
      <c r="L138" s="613"/>
      <c r="M138" s="613"/>
      <c r="N138" s="613"/>
      <c r="O138" s="613"/>
      <c r="P138" s="613"/>
    </row>
    <row r="139" spans="1:22" ht="13.5" thickBot="1" x14ac:dyDescent="0.25">
      <c r="A139" s="278" t="s">
        <v>196</v>
      </c>
      <c r="B139" s="586" t="s">
        <v>53</v>
      </c>
      <c r="C139" s="587"/>
      <c r="D139" s="587"/>
      <c r="E139" s="587"/>
      <c r="F139" s="542"/>
      <c r="G139" s="299" t="s">
        <v>0</v>
      </c>
      <c r="H139" s="543"/>
      <c r="I139" s="543"/>
      <c r="J139" s="613"/>
      <c r="K139" s="613"/>
      <c r="L139" s="613"/>
      <c r="M139" s="613"/>
      <c r="N139" s="613"/>
      <c r="O139" s="613"/>
      <c r="P139" s="613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76</v>
      </c>
      <c r="C148" s="554">
        <v>76</v>
      </c>
      <c r="D148" s="554">
        <v>76</v>
      </c>
      <c r="E148" s="554">
        <v>76</v>
      </c>
      <c r="F148" s="219">
        <v>76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2">
        <f>(B148-B135)</f>
        <v>2.5</v>
      </c>
      <c r="C149" s="573">
        <f t="shared" ref="C149:F149" si="25">(C148-C135)</f>
        <v>2.5</v>
      </c>
      <c r="D149" s="573">
        <f t="shared" si="25"/>
        <v>2.5</v>
      </c>
      <c r="E149" s="573">
        <f t="shared" si="25"/>
        <v>2.5</v>
      </c>
      <c r="F149" s="574">
        <f t="shared" si="25"/>
        <v>2.5</v>
      </c>
      <c r="G149" s="395"/>
      <c r="H149" s="543" t="s">
        <v>26</v>
      </c>
      <c r="I149" s="575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</sheetData>
  <mergeCells count="18">
    <mergeCell ref="B100:E100"/>
    <mergeCell ref="H51:P53"/>
    <mergeCell ref="B8:E8"/>
    <mergeCell ref="B21:E21"/>
    <mergeCell ref="B34:E34"/>
    <mergeCell ref="H37:P39"/>
    <mergeCell ref="B48:E48"/>
    <mergeCell ref="B87:E87"/>
    <mergeCell ref="B74:E74"/>
    <mergeCell ref="K64:O64"/>
    <mergeCell ref="K65:O68"/>
    <mergeCell ref="B61:E61"/>
    <mergeCell ref="Q128:S128"/>
    <mergeCell ref="T129:V134"/>
    <mergeCell ref="J138:P139"/>
    <mergeCell ref="B126:E126"/>
    <mergeCell ref="B113:E113"/>
    <mergeCell ref="B139:E139"/>
  </mergeCells>
  <conditionalFormatting sqref="B91">
    <cfRule type="colorScale" priority="49">
      <colorScale>
        <cfvo type="min"/>
        <cfvo type="max"/>
        <color rgb="FFFFEF9C"/>
        <color rgb="FF63BE7B"/>
      </colorScale>
    </cfRule>
  </conditionalFormatting>
  <conditionalFormatting sqref="B9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60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57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47">
      <colorScale>
        <cfvo type="min"/>
        <cfvo type="max"/>
        <color rgb="FFFFEF9C"/>
        <color rgb="FF63BE7B"/>
      </colorScale>
    </cfRule>
  </conditionalFormatting>
  <conditionalFormatting sqref="C92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45">
      <colorScale>
        <cfvo type="min"/>
        <cfvo type="max"/>
        <color rgb="FFFFEF9C"/>
        <color rgb="FF63BE7B"/>
      </colorScale>
    </cfRule>
  </conditionalFormatting>
  <conditionalFormatting sqref="D92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43">
      <colorScale>
        <cfvo type="min"/>
        <cfvo type="max"/>
        <color rgb="FFFFEF9C"/>
        <color rgb="FF63BE7B"/>
      </colorScale>
    </cfRule>
  </conditionalFormatting>
  <conditionalFormatting sqref="E9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41">
      <colorScale>
        <cfvo type="min"/>
        <cfvo type="max"/>
        <color rgb="FFFFEF9C"/>
        <color rgb="FF63BE7B"/>
      </colorScale>
    </cfRule>
  </conditionalFormatting>
  <conditionalFormatting sqref="F9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W160"/>
  <sheetViews>
    <sheetView showGridLines="0" topLeftCell="A127" zoomScale="67" zoomScaleNormal="67" workbookViewId="0">
      <selection activeCell="L149" sqref="L14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583" t="s">
        <v>50</v>
      </c>
      <c r="C8" s="584"/>
      <c r="D8" s="584"/>
      <c r="E8" s="584"/>
      <c r="F8" s="584"/>
      <c r="G8" s="585"/>
      <c r="H8" s="298" t="s">
        <v>0</v>
      </c>
    </row>
    <row r="9" spans="1:15" x14ac:dyDescent="0.2">
      <c r="A9" s="214" t="s">
        <v>54</v>
      </c>
      <c r="B9" s="603">
        <v>1</v>
      </c>
      <c r="C9" s="604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602" t="s">
        <v>67</v>
      </c>
      <c r="L10" s="602"/>
      <c r="M10" s="602"/>
      <c r="N10" s="602"/>
      <c r="O10" s="602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602"/>
      <c r="L11" s="602"/>
      <c r="M11" s="602"/>
      <c r="N11" s="602"/>
      <c r="O11" s="602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602"/>
      <c r="L12" s="602"/>
      <c r="M12" s="602"/>
      <c r="N12" s="602"/>
      <c r="O12" s="602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583" t="s">
        <v>50</v>
      </c>
      <c r="C22" s="584"/>
      <c r="D22" s="584"/>
      <c r="E22" s="584"/>
      <c r="F22" s="584"/>
      <c r="G22" s="585"/>
      <c r="H22" s="298" t="s">
        <v>0</v>
      </c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5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614" t="s">
        <v>75</v>
      </c>
      <c r="K24" s="614"/>
      <c r="L24" s="614"/>
      <c r="M24" s="614"/>
      <c r="N24" s="614"/>
      <c r="O24" s="614"/>
    </row>
    <row r="25" spans="1:15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614"/>
      <c r="K25" s="614"/>
      <c r="L25" s="614"/>
      <c r="M25" s="614"/>
      <c r="N25" s="614"/>
      <c r="O25" s="614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614"/>
      <c r="K26" s="614"/>
      <c r="L26" s="614"/>
      <c r="M26" s="614"/>
      <c r="N26" s="614"/>
      <c r="O26" s="614"/>
    </row>
    <row r="27" spans="1:15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5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5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5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5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7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7" x14ac:dyDescent="0.2">
      <c r="D34" s="200">
        <v>35</v>
      </c>
      <c r="E34" s="200">
        <v>34</v>
      </c>
      <c r="H34" s="200">
        <v>34</v>
      </c>
    </row>
    <row r="35" spans="1:17" ht="13.5" thickBot="1" x14ac:dyDescent="0.25"/>
    <row r="36" spans="1:17" ht="13.5" thickBot="1" x14ac:dyDescent="0.25">
      <c r="A36" s="278" t="s">
        <v>80</v>
      </c>
      <c r="B36" s="586" t="s">
        <v>50</v>
      </c>
      <c r="C36" s="587"/>
      <c r="D36" s="587"/>
      <c r="E36" s="587"/>
      <c r="F36" s="587"/>
      <c r="G36" s="588"/>
      <c r="H36" s="298" t="s">
        <v>0</v>
      </c>
    </row>
    <row r="37" spans="1:17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P37" s="582" t="s">
        <v>99</v>
      </c>
      <c r="Q37" s="582"/>
    </row>
    <row r="38" spans="1:17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614" t="s">
        <v>87</v>
      </c>
      <c r="K38" s="614"/>
      <c r="L38" s="614"/>
      <c r="M38" s="614"/>
      <c r="N38" s="614"/>
      <c r="O38" s="614"/>
      <c r="P38" s="275" t="s">
        <v>90</v>
      </c>
      <c r="Q38" s="275">
        <v>39</v>
      </c>
    </row>
    <row r="39" spans="1:17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614"/>
      <c r="K39" s="614"/>
      <c r="L39" s="614"/>
      <c r="M39" s="614"/>
      <c r="N39" s="614"/>
      <c r="O39" s="614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614"/>
      <c r="K40" s="614"/>
      <c r="L40" s="614"/>
      <c r="M40" s="614"/>
      <c r="N40" s="614"/>
      <c r="O40" s="614"/>
      <c r="P40" s="275" t="s">
        <v>92</v>
      </c>
      <c r="Q40" s="275">
        <v>38</v>
      </c>
    </row>
    <row r="41" spans="1:17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P41" s="275" t="s">
        <v>93</v>
      </c>
      <c r="Q41" s="275">
        <v>38</v>
      </c>
    </row>
    <row r="42" spans="1:17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P42" s="275" t="s">
        <v>94</v>
      </c>
      <c r="Q42" s="275">
        <v>37.5</v>
      </c>
    </row>
    <row r="43" spans="1:17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P44" s="275" t="s">
        <v>96</v>
      </c>
      <c r="Q44" s="275">
        <v>37.5</v>
      </c>
    </row>
    <row r="45" spans="1:17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7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7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7" ht="13.5" thickBot="1" x14ac:dyDescent="0.25">
      <c r="D48" s="200">
        <v>38.5</v>
      </c>
    </row>
    <row r="49" spans="1:21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1" ht="13.5" thickBot="1" x14ac:dyDescent="0.25">
      <c r="A50" s="278" t="s">
        <v>100</v>
      </c>
      <c r="B50" s="583" t="s">
        <v>50</v>
      </c>
      <c r="C50" s="584"/>
      <c r="D50" s="584"/>
      <c r="E50" s="584"/>
      <c r="F50" s="584"/>
      <c r="G50" s="585"/>
      <c r="H50" s="298" t="s">
        <v>0</v>
      </c>
    </row>
    <row r="51" spans="1:21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1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614" t="s">
        <v>116</v>
      </c>
      <c r="K52" s="614"/>
      <c r="L52" s="614"/>
      <c r="M52" s="614"/>
      <c r="N52" s="614"/>
      <c r="O52" s="614"/>
    </row>
    <row r="53" spans="1:21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614"/>
      <c r="K53" s="614"/>
      <c r="L53" s="614"/>
      <c r="M53" s="614"/>
      <c r="N53" s="614"/>
      <c r="O53" s="614"/>
    </row>
    <row r="54" spans="1:21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614"/>
      <c r="K54" s="614"/>
      <c r="L54" s="614"/>
      <c r="M54" s="614"/>
      <c r="N54" s="614"/>
      <c r="O54" s="614"/>
    </row>
    <row r="55" spans="1:21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1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1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1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1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1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1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R61" s="590" t="s">
        <v>127</v>
      </c>
      <c r="S61" s="590"/>
      <c r="T61" s="590"/>
    </row>
    <row r="62" spans="1:21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</row>
    <row r="63" spans="1:21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</row>
    <row r="64" spans="1:21" ht="13.5" customHeight="1" thickBot="1" x14ac:dyDescent="0.25">
      <c r="A64" s="278" t="s">
        <v>122</v>
      </c>
      <c r="B64" s="583" t="s">
        <v>50</v>
      </c>
      <c r="C64" s="584"/>
      <c r="D64" s="584"/>
      <c r="E64" s="584"/>
      <c r="F64" s="584"/>
      <c r="G64" s="585"/>
      <c r="H64" s="298" t="s">
        <v>0</v>
      </c>
      <c r="T64" s="210"/>
      <c r="U64" s="210"/>
    </row>
    <row r="65" spans="1:23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3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</row>
    <row r="67" spans="1:23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</row>
    <row r="68" spans="1:23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</row>
    <row r="69" spans="1:23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3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3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3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3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3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3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3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3" ht="13.5" thickBot="1" x14ac:dyDescent="0.25"/>
    <row r="78" spans="1:23" ht="13.5" thickBot="1" x14ac:dyDescent="0.25">
      <c r="A78" s="278" t="s">
        <v>133</v>
      </c>
      <c r="B78" s="583" t="s">
        <v>50</v>
      </c>
      <c r="C78" s="584"/>
      <c r="D78" s="584"/>
      <c r="E78" s="584"/>
      <c r="F78" s="584"/>
      <c r="G78" s="585"/>
      <c r="H78" s="298" t="s">
        <v>0</v>
      </c>
    </row>
    <row r="79" spans="1:23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O79" s="602" t="s">
        <v>132</v>
      </c>
      <c r="P79" s="602"/>
      <c r="Q79" s="602"/>
      <c r="R79" s="602"/>
      <c r="S79" s="602"/>
      <c r="T79" s="602"/>
      <c r="U79" s="602"/>
      <c r="V79" s="602"/>
      <c r="W79" s="602"/>
    </row>
    <row r="80" spans="1:23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O80" s="602"/>
      <c r="P80" s="602"/>
      <c r="Q80" s="602"/>
      <c r="R80" s="602"/>
      <c r="S80" s="602"/>
      <c r="T80" s="602"/>
      <c r="U80" s="602"/>
      <c r="V80" s="602"/>
      <c r="W80" s="602"/>
    </row>
    <row r="81" spans="1:23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O81" s="602"/>
      <c r="P81" s="602"/>
      <c r="Q81" s="602"/>
      <c r="R81" s="602"/>
      <c r="S81" s="602"/>
      <c r="T81" s="602"/>
      <c r="U81" s="602"/>
      <c r="V81" s="602"/>
      <c r="W81" s="602"/>
    </row>
    <row r="82" spans="1:23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</row>
    <row r="83" spans="1:23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3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3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3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3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3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3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3" x14ac:dyDescent="0.2">
      <c r="G90" s="200">
        <v>48</v>
      </c>
    </row>
    <row r="91" spans="1:23" ht="13.5" thickBot="1" x14ac:dyDescent="0.25"/>
    <row r="92" spans="1:23" ht="13.5" thickBot="1" x14ac:dyDescent="0.25">
      <c r="A92" s="278" t="s">
        <v>136</v>
      </c>
      <c r="B92" s="583" t="s">
        <v>50</v>
      </c>
      <c r="C92" s="584"/>
      <c r="D92" s="584"/>
      <c r="E92" s="584"/>
      <c r="F92" s="584"/>
      <c r="G92" s="585"/>
      <c r="H92" s="298" t="s">
        <v>0</v>
      </c>
    </row>
    <row r="93" spans="1:23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3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3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3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623" t="s">
        <v>137</v>
      </c>
      <c r="L96" s="624"/>
      <c r="M96" s="625"/>
      <c r="N96" s="228" t="s">
        <v>138</v>
      </c>
    </row>
    <row r="97" spans="1:23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626"/>
      <c r="L97" s="627"/>
      <c r="M97" s="628"/>
      <c r="N97" s="228" t="s">
        <v>139</v>
      </c>
    </row>
    <row r="98" spans="1:23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U98" s="616" t="s">
        <v>140</v>
      </c>
      <c r="V98" s="617"/>
      <c r="W98" s="618"/>
    </row>
    <row r="99" spans="1:23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U99" s="612"/>
      <c r="V99" s="602"/>
      <c r="W99" s="619"/>
    </row>
    <row r="100" spans="1:23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U100" s="620"/>
      <c r="V100" s="621"/>
      <c r="W100" s="622"/>
    </row>
    <row r="101" spans="1:23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3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3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3" x14ac:dyDescent="0.2">
      <c r="F104" s="200">
        <v>51</v>
      </c>
    </row>
    <row r="105" spans="1:23" ht="13.5" thickBot="1" x14ac:dyDescent="0.25">
      <c r="M105" s="615" t="s">
        <v>150</v>
      </c>
      <c r="N105" s="615"/>
      <c r="O105" s="615"/>
      <c r="P105" s="615"/>
      <c r="Q105" s="615"/>
    </row>
    <row r="106" spans="1:23" ht="39" thickBot="1" x14ac:dyDescent="0.25">
      <c r="A106" s="278" t="s">
        <v>141</v>
      </c>
      <c r="B106" s="583" t="s">
        <v>50</v>
      </c>
      <c r="C106" s="584"/>
      <c r="D106" s="584"/>
      <c r="E106" s="584"/>
      <c r="F106" s="584"/>
      <c r="G106" s="585"/>
      <c r="H106" s="298" t="s">
        <v>0</v>
      </c>
      <c r="M106" s="275" t="s">
        <v>113</v>
      </c>
      <c r="N106" s="275" t="s">
        <v>149</v>
      </c>
      <c r="O106" s="437" t="s">
        <v>147</v>
      </c>
      <c r="P106" s="275" t="s">
        <v>148</v>
      </c>
      <c r="Q106" s="437" t="s">
        <v>176</v>
      </c>
    </row>
    <row r="107" spans="1:23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275">
        <v>790</v>
      </c>
      <c r="O107" s="275">
        <v>73.400000000000006</v>
      </c>
      <c r="P107" s="275">
        <v>200</v>
      </c>
      <c r="Q107" s="438">
        <v>57.5</v>
      </c>
    </row>
    <row r="108" spans="1:23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275" t="s">
        <v>143</v>
      </c>
      <c r="O108" s="275">
        <v>73.400000000000006</v>
      </c>
      <c r="P108" s="275">
        <v>508</v>
      </c>
      <c r="Q108" s="438">
        <v>57</v>
      </c>
    </row>
    <row r="109" spans="1:23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275" t="s">
        <v>144</v>
      </c>
      <c r="O109" s="275">
        <v>73.400000000000006</v>
      </c>
      <c r="P109" s="275">
        <v>765</v>
      </c>
      <c r="Q109" s="438">
        <v>56.5</v>
      </c>
    </row>
    <row r="110" spans="1:23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275" t="s">
        <v>145</v>
      </c>
      <c r="O110" s="275">
        <v>73.400000000000006</v>
      </c>
      <c r="P110" s="275">
        <v>607</v>
      </c>
      <c r="Q110" s="438">
        <v>55.5</v>
      </c>
    </row>
    <row r="111" spans="1:23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275" t="s">
        <v>146</v>
      </c>
      <c r="O111" s="275">
        <v>73.400000000000006</v>
      </c>
      <c r="P111" s="275">
        <v>540</v>
      </c>
      <c r="Q111" s="438">
        <v>54</v>
      </c>
    </row>
    <row r="112" spans="1:23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275">
        <v>1070</v>
      </c>
      <c r="O112" s="275">
        <v>73.400000000000006</v>
      </c>
      <c r="P112" s="275">
        <v>331</v>
      </c>
      <c r="Q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154</v>
      </c>
      <c r="B120" s="583" t="s">
        <v>50</v>
      </c>
      <c r="C120" s="584"/>
      <c r="D120" s="584"/>
      <c r="E120" s="584"/>
      <c r="F120" s="584"/>
      <c r="G120" s="585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B130-Q107</f>
        <v>3.5</v>
      </c>
      <c r="C131" s="348">
        <f>C130-Q108</f>
        <v>3.5</v>
      </c>
      <c r="D131" s="348">
        <f>D130-Q109</f>
        <v>3</v>
      </c>
      <c r="E131" s="348">
        <f>E130-Q110</f>
        <v>3</v>
      </c>
      <c r="F131" s="348">
        <f>F130-Q111</f>
        <v>2.5</v>
      </c>
      <c r="G131" s="226">
        <f>G130-Q112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181</v>
      </c>
      <c r="B134" s="583" t="s">
        <v>50</v>
      </c>
      <c r="C134" s="584"/>
      <c r="D134" s="584"/>
      <c r="E134" s="584"/>
      <c r="F134" s="584"/>
      <c r="G134" s="585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196</v>
      </c>
      <c r="B148" s="583" t="s">
        <v>50</v>
      </c>
      <c r="C148" s="584"/>
      <c r="D148" s="584"/>
      <c r="E148" s="584"/>
      <c r="F148" s="584"/>
      <c r="G148" s="585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67.5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3.5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</sheetData>
  <mergeCells count="22">
    <mergeCell ref="B148:G148"/>
    <mergeCell ref="B134:G134"/>
    <mergeCell ref="U98:W100"/>
    <mergeCell ref="K96:M97"/>
    <mergeCell ref="B92:G92"/>
    <mergeCell ref="O79:W81"/>
    <mergeCell ref="M105:Q105"/>
    <mergeCell ref="B120:G120"/>
    <mergeCell ref="B36:G36"/>
    <mergeCell ref="B64:G64"/>
    <mergeCell ref="B50:G50"/>
    <mergeCell ref="J52:O54"/>
    <mergeCell ref="P37:Q37"/>
    <mergeCell ref="J38:O40"/>
    <mergeCell ref="R61:T61"/>
    <mergeCell ref="B78:G78"/>
    <mergeCell ref="B106:G106"/>
    <mergeCell ref="B8:G8"/>
    <mergeCell ref="K10:O12"/>
    <mergeCell ref="B9:C9"/>
    <mergeCell ref="J24:O26"/>
    <mergeCell ref="B22:G22"/>
  </mergeCells>
  <conditionalFormatting sqref="B69:G69">
    <cfRule type="colorScale" priority="29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26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G1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G1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G1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G1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G1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149"/>
  <sheetViews>
    <sheetView showGridLines="0" topLeftCell="A117" zoomScale="70" zoomScaleNormal="70" workbookViewId="0">
      <selection activeCell="I139" sqref="I139:L14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583" t="s">
        <v>53</v>
      </c>
      <c r="C8" s="584"/>
      <c r="D8" s="584"/>
      <c r="E8" s="58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583" t="s">
        <v>53</v>
      </c>
      <c r="C21" s="584"/>
      <c r="D21" s="584"/>
      <c r="E21" s="58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583" t="s">
        <v>53</v>
      </c>
      <c r="C34" s="584"/>
      <c r="D34" s="584"/>
      <c r="E34" s="584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583" t="s">
        <v>53</v>
      </c>
      <c r="C47" s="584"/>
      <c r="D47" s="584"/>
      <c r="E47" s="584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586" t="s">
        <v>53</v>
      </c>
      <c r="C60" s="587"/>
      <c r="D60" s="587"/>
      <c r="E60" s="587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631" t="s">
        <v>128</v>
      </c>
      <c r="J65" s="632"/>
      <c r="K65" s="632"/>
      <c r="L65" s="632"/>
      <c r="M65" s="632"/>
      <c r="N65" s="364" t="s">
        <v>129</v>
      </c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616" t="s">
        <v>130</v>
      </c>
      <c r="O67" s="617"/>
      <c r="P67" s="618"/>
    </row>
    <row r="68" spans="1:17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612"/>
      <c r="O68" s="602"/>
      <c r="P68" s="619"/>
      <c r="Q68" s="228" t="s">
        <v>134</v>
      </c>
    </row>
    <row r="69" spans="1:17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612"/>
      <c r="O69" s="602"/>
      <c r="P69" s="619"/>
      <c r="Q69" s="228" t="s">
        <v>135</v>
      </c>
    </row>
    <row r="70" spans="1:17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612"/>
      <c r="O70" s="602"/>
      <c r="P70" s="619"/>
    </row>
    <row r="71" spans="1:17" ht="13.5" thickBot="1" x14ac:dyDescent="0.25">
      <c r="N71" s="620"/>
      <c r="O71" s="621"/>
      <c r="P71" s="622"/>
    </row>
    <row r="72" spans="1:17" ht="13.5" thickBot="1" x14ac:dyDescent="0.25"/>
    <row r="73" spans="1:17" ht="13.5" thickBot="1" x14ac:dyDescent="0.25">
      <c r="A73" s="278" t="s">
        <v>133</v>
      </c>
      <c r="B73" s="586" t="s">
        <v>53</v>
      </c>
      <c r="C73" s="587"/>
      <c r="D73" s="587"/>
      <c r="E73" s="587"/>
      <c r="F73" s="299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136</v>
      </c>
      <c r="B86" s="586" t="s">
        <v>53</v>
      </c>
      <c r="C86" s="587"/>
      <c r="D86" s="587"/>
      <c r="E86" s="587"/>
      <c r="F86" s="299"/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586" t="s">
        <v>53</v>
      </c>
      <c r="C99" s="587"/>
      <c r="D99" s="587"/>
      <c r="E99" s="587"/>
      <c r="F99" s="299"/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590"/>
      <c r="J100" s="590"/>
      <c r="K100" s="590"/>
      <c r="L100" s="590"/>
      <c r="N100" s="191"/>
    </row>
    <row r="101" spans="1:14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590"/>
      <c r="J101" s="590"/>
      <c r="K101" s="590"/>
      <c r="L101" s="590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.5" thickBot="1" x14ac:dyDescent="0.25"/>
    <row r="112" spans="1:14" ht="13.5" thickBot="1" x14ac:dyDescent="0.25">
      <c r="A112" s="278" t="s">
        <v>154</v>
      </c>
      <c r="B112" s="586" t="s">
        <v>53</v>
      </c>
      <c r="C112" s="587"/>
      <c r="D112" s="587"/>
      <c r="E112" s="587"/>
      <c r="F112" s="299"/>
    </row>
    <row r="113" spans="1:14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590"/>
      <c r="J113" s="590"/>
      <c r="K113" s="590"/>
      <c r="L113" s="590"/>
    </row>
    <row r="114" spans="1:14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590"/>
      <c r="J114" s="590"/>
      <c r="K114" s="590"/>
      <c r="L114" s="590"/>
    </row>
    <row r="115" spans="1:14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">
      <c r="B123" s="200">
        <v>67.5</v>
      </c>
      <c r="C123" s="496">
        <v>67.5</v>
      </c>
      <c r="D123" s="496">
        <v>67.5</v>
      </c>
    </row>
    <row r="124" spans="1:14" ht="13.5" thickBot="1" x14ac:dyDescent="0.25"/>
    <row r="125" spans="1:14" ht="13.5" thickBot="1" x14ac:dyDescent="0.25">
      <c r="A125" s="278" t="s">
        <v>181</v>
      </c>
      <c r="B125" s="586" t="s">
        <v>53</v>
      </c>
      <c r="C125" s="587"/>
      <c r="D125" s="587"/>
      <c r="E125" s="587"/>
      <c r="F125" s="299"/>
      <c r="G125" s="511"/>
      <c r="H125" s="511"/>
      <c r="I125" s="511"/>
      <c r="J125" s="511"/>
      <c r="K125" s="511"/>
      <c r="L125" s="511"/>
    </row>
    <row r="126" spans="1:14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590"/>
      <c r="J126" s="590"/>
      <c r="K126" s="590"/>
      <c r="L126" s="590"/>
    </row>
    <row r="127" spans="1:14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590"/>
      <c r="J127" s="590"/>
      <c r="K127" s="590"/>
      <c r="L127" s="590"/>
    </row>
    <row r="128" spans="1:14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629" t="s">
        <v>198</v>
      </c>
      <c r="L128" s="629"/>
      <c r="M128" s="629"/>
      <c r="N128" s="629"/>
    </row>
    <row r="129" spans="1:15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630"/>
      <c r="L129" s="630"/>
      <c r="M129" s="630"/>
      <c r="N129" s="630"/>
    </row>
    <row r="130" spans="1:15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630"/>
      <c r="L130" s="630"/>
      <c r="M130" s="630"/>
      <c r="N130" s="630"/>
      <c r="O130" s="228" t="s">
        <v>199</v>
      </c>
    </row>
    <row r="131" spans="1:15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630"/>
      <c r="L131" s="630"/>
      <c r="M131" s="630"/>
      <c r="N131" s="630"/>
    </row>
    <row r="132" spans="1:15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630"/>
      <c r="L132" s="630"/>
      <c r="M132" s="630"/>
      <c r="N132" s="630"/>
    </row>
    <row r="133" spans="1:15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630"/>
      <c r="L133" s="630"/>
      <c r="M133" s="630"/>
      <c r="N133" s="630"/>
    </row>
    <row r="134" spans="1:15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630"/>
      <c r="L134" s="630"/>
      <c r="M134" s="630"/>
      <c r="N134" s="630"/>
    </row>
    <row r="135" spans="1:15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">
      <c r="B136" s="200" t="s">
        <v>76</v>
      </c>
    </row>
    <row r="137" spans="1:15" ht="13.5" thickBot="1" x14ac:dyDescent="0.25"/>
    <row r="138" spans="1:15" ht="13.5" thickBot="1" x14ac:dyDescent="0.25">
      <c r="A138" s="278" t="s">
        <v>196</v>
      </c>
      <c r="B138" s="586" t="s">
        <v>53</v>
      </c>
      <c r="C138" s="587"/>
      <c r="D138" s="587"/>
      <c r="E138" s="587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590"/>
      <c r="J139" s="590"/>
      <c r="K139" s="590"/>
      <c r="L139" s="590"/>
      <c r="M139" s="543"/>
      <c r="N139" s="543"/>
    </row>
    <row r="140" spans="1:15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590"/>
      <c r="J140" s="590"/>
      <c r="K140" s="590"/>
      <c r="L140" s="590"/>
      <c r="M140" s="543"/>
      <c r="N140" s="543"/>
    </row>
    <row r="141" spans="1:15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">
      <c r="A147" s="295" t="s">
        <v>28</v>
      </c>
      <c r="B147" s="218">
        <v>71.5</v>
      </c>
      <c r="C147" s="544">
        <v>71.5</v>
      </c>
      <c r="D147" s="544">
        <v>71.5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.5" thickBot="1" x14ac:dyDescent="0.25">
      <c r="A148" s="297" t="s">
        <v>26</v>
      </c>
      <c r="B148" s="471">
        <f>B147-B134</f>
        <v>2</v>
      </c>
      <c r="C148" s="472">
        <f t="shared" ref="C148:D148" si="32">C147-C134</f>
        <v>2</v>
      </c>
      <c r="D148" s="472">
        <f t="shared" si="32"/>
        <v>2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">
      <c r="B149" s="200">
        <v>72</v>
      </c>
      <c r="C149" s="555">
        <v>72</v>
      </c>
      <c r="D149" s="555">
        <v>72</v>
      </c>
    </row>
  </sheetData>
  <mergeCells count="18">
    <mergeCell ref="N67:P71"/>
    <mergeCell ref="I65:M65"/>
    <mergeCell ref="I100:L101"/>
    <mergeCell ref="B99:E99"/>
    <mergeCell ref="B86:E86"/>
    <mergeCell ref="B73:E73"/>
    <mergeCell ref="B8:E8"/>
    <mergeCell ref="B21:E21"/>
    <mergeCell ref="B34:E34"/>
    <mergeCell ref="B47:E47"/>
    <mergeCell ref="B60:E60"/>
    <mergeCell ref="I126:L127"/>
    <mergeCell ref="B112:E112"/>
    <mergeCell ref="I113:L114"/>
    <mergeCell ref="B138:E138"/>
    <mergeCell ref="I139:L140"/>
    <mergeCell ref="K128:N134"/>
    <mergeCell ref="B125:E12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76" t="s">
        <v>18</v>
      </c>
      <c r="C4" s="577"/>
      <c r="D4" s="577"/>
      <c r="E4" s="577"/>
      <c r="F4" s="577"/>
      <c r="G4" s="577"/>
      <c r="H4" s="577"/>
      <c r="I4" s="577"/>
      <c r="J4" s="578"/>
      <c r="K4" s="576" t="s">
        <v>21</v>
      </c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76" t="s">
        <v>23</v>
      </c>
      <c r="C17" s="577"/>
      <c r="D17" s="577"/>
      <c r="E17" s="577"/>
      <c r="F17" s="57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76" t="s">
        <v>18</v>
      </c>
      <c r="C4" s="577"/>
      <c r="D4" s="577"/>
      <c r="E4" s="577"/>
      <c r="F4" s="577"/>
      <c r="G4" s="577"/>
      <c r="H4" s="577"/>
      <c r="I4" s="577"/>
      <c r="J4" s="578"/>
      <c r="K4" s="576" t="s">
        <v>21</v>
      </c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76" t="s">
        <v>23</v>
      </c>
      <c r="C17" s="577"/>
      <c r="D17" s="577"/>
      <c r="E17" s="577"/>
      <c r="F17" s="57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76" t="s">
        <v>18</v>
      </c>
      <c r="C4" s="577"/>
      <c r="D4" s="577"/>
      <c r="E4" s="577"/>
      <c r="F4" s="577"/>
      <c r="G4" s="577"/>
      <c r="H4" s="577"/>
      <c r="I4" s="577"/>
      <c r="J4" s="578"/>
      <c r="K4" s="576" t="s">
        <v>21</v>
      </c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76" t="s">
        <v>23</v>
      </c>
      <c r="C17" s="577"/>
      <c r="D17" s="577"/>
      <c r="E17" s="577"/>
      <c r="F17" s="57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9" t="s">
        <v>42</v>
      </c>
      <c r="B1" s="57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79" t="s">
        <v>42</v>
      </c>
      <c r="B1" s="57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80" t="s">
        <v>42</v>
      </c>
      <c r="B1" s="58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9" t="s">
        <v>42</v>
      </c>
      <c r="B1" s="57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R182"/>
  <sheetViews>
    <sheetView showGridLines="0" tabSelected="1" topLeftCell="A146" zoomScale="64" zoomScaleNormal="64" workbookViewId="0">
      <selection activeCell="F175" sqref="F175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590"/>
      <c r="G2" s="590"/>
      <c r="H2" s="590"/>
      <c r="I2" s="59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590"/>
      <c r="AF6" s="59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595" t="s">
        <v>53</v>
      </c>
      <c r="C8" s="596"/>
      <c r="D8" s="596"/>
      <c r="E8" s="596"/>
      <c r="F8" s="596"/>
      <c r="G8" s="596"/>
      <c r="H8" s="596"/>
      <c r="I8" s="596"/>
      <c r="J8" s="320"/>
      <c r="K8" s="593" t="s">
        <v>63</v>
      </c>
      <c r="L8" s="594"/>
      <c r="M8" s="594"/>
      <c r="N8" s="594"/>
      <c r="O8" s="594"/>
      <c r="P8" s="591" t="s">
        <v>64</v>
      </c>
      <c r="Q8" s="592"/>
      <c r="R8" s="592"/>
      <c r="S8" s="592"/>
      <c r="T8" s="59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603">
        <v>1</v>
      </c>
      <c r="L9" s="604"/>
      <c r="M9" s="325">
        <v>2</v>
      </c>
      <c r="N9" s="325">
        <v>3</v>
      </c>
      <c r="O9" s="326">
        <v>4</v>
      </c>
      <c r="P9" s="603">
        <v>1</v>
      </c>
      <c r="Q9" s="604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595" t="s">
        <v>53</v>
      </c>
      <c r="C23" s="596"/>
      <c r="D23" s="596"/>
      <c r="E23" s="596"/>
      <c r="F23" s="596"/>
      <c r="G23" s="596"/>
      <c r="H23" s="596"/>
      <c r="I23" s="596"/>
      <c r="J23" s="320"/>
      <c r="K23" s="583" t="s">
        <v>63</v>
      </c>
      <c r="L23" s="584"/>
      <c r="M23" s="584"/>
      <c r="N23" s="585"/>
      <c r="O23" s="583" t="s">
        <v>64</v>
      </c>
      <c r="P23" s="584"/>
      <c r="Q23" s="584"/>
      <c r="R23" s="585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601" t="s">
        <v>83</v>
      </c>
      <c r="AJ26" s="601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602" t="s">
        <v>74</v>
      </c>
      <c r="W27" s="602"/>
      <c r="X27" s="60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601"/>
      <c r="AJ27" s="601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602"/>
      <c r="W28" s="602"/>
      <c r="X28" s="602"/>
      <c r="Z28" s="590" t="s">
        <v>85</v>
      </c>
      <c r="AA28" s="590"/>
      <c r="AB28" s="590"/>
      <c r="AC28" s="590"/>
      <c r="AD28" s="590"/>
      <c r="AE28" s="590"/>
      <c r="AH28"/>
      <c r="AI28" s="601"/>
      <c r="AJ28" s="601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601"/>
      <c r="AJ29" s="601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48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595" t="s">
        <v>53</v>
      </c>
      <c r="C38" s="596"/>
      <c r="D38" s="596"/>
      <c r="E38" s="596"/>
      <c r="F38" s="596"/>
      <c r="G38" s="596"/>
      <c r="H38" s="596"/>
      <c r="I38" s="596"/>
      <c r="J38" s="320"/>
      <c r="K38" s="583" t="s">
        <v>63</v>
      </c>
      <c r="L38" s="584"/>
      <c r="M38" s="584"/>
      <c r="N38" s="585"/>
      <c r="O38" s="583" t="s">
        <v>64</v>
      </c>
      <c r="P38" s="584"/>
      <c r="Q38" s="584"/>
      <c r="R38" s="585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582" t="s">
        <v>89</v>
      </c>
      <c r="AG40" s="582"/>
      <c r="AH40" s="582" t="s">
        <v>97</v>
      </c>
      <c r="AI40" s="582"/>
      <c r="AJ40" s="582" t="s">
        <v>98</v>
      </c>
      <c r="AK40" s="582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589" t="s">
        <v>81</v>
      </c>
      <c r="V42" s="589"/>
      <c r="W42" s="589"/>
      <c r="X42" s="589"/>
      <c r="Y42" s="589"/>
      <c r="Z42" s="589"/>
      <c r="AA42" s="589"/>
      <c r="AB42" s="589"/>
      <c r="AC42" s="589"/>
      <c r="AD42" s="589"/>
      <c r="AE42" s="589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589" t="s">
        <v>82</v>
      </c>
      <c r="W44" s="589"/>
      <c r="X44" s="589"/>
      <c r="Y44" s="589"/>
      <c r="Z44" s="589"/>
      <c r="AA44" s="589"/>
      <c r="AB44" s="589"/>
      <c r="AC44" s="589"/>
      <c r="AD44" s="589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U45" s="371"/>
      <c r="V45" s="589"/>
      <c r="W45" s="589"/>
      <c r="X45" s="589"/>
      <c r="Y45" s="589"/>
      <c r="Z45" s="589"/>
      <c r="AA45" s="589"/>
      <c r="AB45" s="589"/>
      <c r="AC45" s="589"/>
      <c r="AD45" s="589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48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589"/>
      <c r="W46" s="589"/>
      <c r="X46" s="589"/>
      <c r="Y46" s="589"/>
      <c r="Z46" s="589"/>
      <c r="AA46" s="589"/>
      <c r="AB46" s="589"/>
      <c r="AC46" s="589"/>
      <c r="AD46" s="589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1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583" t="s">
        <v>53</v>
      </c>
      <c r="C53" s="584"/>
      <c r="D53" s="584"/>
      <c r="E53" s="584"/>
      <c r="F53" s="584"/>
      <c r="G53" s="584"/>
      <c r="H53" s="584"/>
      <c r="I53" s="584"/>
      <c r="J53" s="584"/>
      <c r="K53" s="585"/>
      <c r="L53" s="586" t="s">
        <v>63</v>
      </c>
      <c r="M53" s="587"/>
      <c r="N53" s="587"/>
      <c r="O53" s="587"/>
      <c r="P53" s="587"/>
      <c r="Q53" s="588"/>
      <c r="R53" s="583" t="s">
        <v>64</v>
      </c>
      <c r="S53" s="584"/>
      <c r="T53" s="584"/>
      <c r="U53" s="585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597" t="s">
        <v>119</v>
      </c>
      <c r="AE54" s="597"/>
      <c r="AF54" s="597"/>
      <c r="AG54" s="597"/>
      <c r="AH54" s="597"/>
      <c r="AI54" s="597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21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21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589" t="s">
        <v>101</v>
      </c>
      <c r="Y58" s="589"/>
      <c r="Z58" s="589"/>
      <c r="AA58" s="589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21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21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41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21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21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16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16">
        <f t="shared" si="28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583" t="s">
        <v>53</v>
      </c>
      <c r="C68" s="584"/>
      <c r="D68" s="584"/>
      <c r="E68" s="584"/>
      <c r="F68" s="584"/>
      <c r="G68" s="584"/>
      <c r="H68" s="584"/>
      <c r="I68" s="584"/>
      <c r="J68" s="584"/>
      <c r="K68" s="585"/>
      <c r="L68" s="586" t="s">
        <v>63</v>
      </c>
      <c r="M68" s="587"/>
      <c r="N68" s="587"/>
      <c r="O68" s="587"/>
      <c r="P68" s="587"/>
      <c r="Q68" s="587"/>
      <c r="R68" s="598" t="s">
        <v>64</v>
      </c>
      <c r="S68" s="599"/>
      <c r="T68" s="599"/>
      <c r="U68" s="599"/>
      <c r="V68" s="599"/>
      <c r="W68" s="600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390">
        <f t="shared" si="32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48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8">(C78-C63)</f>
        <v>2.5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16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16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133</v>
      </c>
      <c r="B82" s="583" t="s">
        <v>53</v>
      </c>
      <c r="C82" s="584"/>
      <c r="D82" s="584"/>
      <c r="E82" s="584"/>
      <c r="F82" s="584"/>
      <c r="G82" s="584"/>
      <c r="H82" s="584"/>
      <c r="I82" s="584"/>
      <c r="J82" s="584"/>
      <c r="K82" s="585"/>
      <c r="L82" s="586" t="s">
        <v>63</v>
      </c>
      <c r="M82" s="587"/>
      <c r="N82" s="587"/>
      <c r="O82" s="587"/>
      <c r="P82" s="587"/>
      <c r="Q82" s="587"/>
      <c r="R82" s="583" t="s">
        <v>64</v>
      </c>
      <c r="S82" s="584"/>
      <c r="T82" s="584"/>
      <c r="U82" s="584"/>
      <c r="V82" s="584"/>
      <c r="W82" s="585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390">
        <f t="shared" si="42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48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48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16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16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10">
        <f t="shared" si="44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136</v>
      </c>
      <c r="B96" s="583" t="s">
        <v>53</v>
      </c>
      <c r="C96" s="584"/>
      <c r="D96" s="584"/>
      <c r="E96" s="584"/>
      <c r="F96" s="584"/>
      <c r="G96" s="584"/>
      <c r="H96" s="584"/>
      <c r="I96" s="584"/>
      <c r="J96" s="584"/>
      <c r="K96" s="585"/>
      <c r="L96" s="586" t="s">
        <v>63</v>
      </c>
      <c r="M96" s="587"/>
      <c r="N96" s="587"/>
      <c r="O96" s="587"/>
      <c r="P96" s="587"/>
      <c r="Q96" s="587"/>
      <c r="R96" s="583" t="s">
        <v>64</v>
      </c>
      <c r="S96" s="584"/>
      <c r="T96" s="584"/>
      <c r="U96" s="584"/>
      <c r="V96" s="584"/>
      <c r="W96" s="585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45">C100/C99*100-100</f>
        <v>-5.1851851851851762</v>
      </c>
      <c r="D103" s="258">
        <f t="shared" si="45"/>
        <v>-3.8271604938271651</v>
      </c>
      <c r="E103" s="258">
        <f t="shared" si="45"/>
        <v>-2.4691358024691397</v>
      </c>
      <c r="F103" s="258">
        <f>F100/F99*100-100</f>
        <v>0.61728395061729202</v>
      </c>
      <c r="G103" s="258">
        <f t="shared" ref="G103:I103" si="46">G100/G99*100-100</f>
        <v>-3.4567901234567842</v>
      </c>
      <c r="H103" s="258">
        <f t="shared" si="46"/>
        <v>0.3703703703703809</v>
      </c>
      <c r="I103" s="258">
        <f t="shared" si="46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47">L100/L99*100-100</f>
        <v>-11.23456790123457</v>
      </c>
      <c r="M103" s="258">
        <f>M100/M99*100-100</f>
        <v>-3.5802469135802397</v>
      </c>
      <c r="N103" s="258">
        <f t="shared" ref="N103:X103" si="48">N100/N99*100-100</f>
        <v>-1.481481481481481</v>
      </c>
      <c r="O103" s="258">
        <f t="shared" si="48"/>
        <v>-0.49382716049383646</v>
      </c>
      <c r="P103" s="258">
        <f t="shared" si="48"/>
        <v>-0.74074074074074758</v>
      </c>
      <c r="Q103" s="315">
        <f t="shared" si="48"/>
        <v>1.9753086419753032</v>
      </c>
      <c r="R103" s="257">
        <f t="shared" si="48"/>
        <v>-11.111111111111114</v>
      </c>
      <c r="S103" s="258">
        <f t="shared" si="48"/>
        <v>-9.5061728395061778</v>
      </c>
      <c r="T103" s="258">
        <f t="shared" si="48"/>
        <v>-2.3456790123456841</v>
      </c>
      <c r="U103" s="258">
        <f t="shared" si="48"/>
        <v>-3.0864197530864175</v>
      </c>
      <c r="V103" s="258">
        <f t="shared" si="48"/>
        <v>1.481481481481481</v>
      </c>
      <c r="W103" s="259">
        <f t="shared" si="48"/>
        <v>2.5925925925925952</v>
      </c>
      <c r="X103" s="390">
        <f t="shared" si="48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9">C100-C86</f>
        <v>103</v>
      </c>
      <c r="D104" s="221">
        <f t="shared" si="49"/>
        <v>92</v>
      </c>
      <c r="E104" s="221">
        <f t="shared" si="49"/>
        <v>102</v>
      </c>
      <c r="F104" s="221">
        <f t="shared" si="49"/>
        <v>95</v>
      </c>
      <c r="G104" s="221">
        <f t="shared" si="49"/>
        <v>92</v>
      </c>
      <c r="H104" s="221">
        <f t="shared" si="49"/>
        <v>73</v>
      </c>
      <c r="I104" s="221">
        <f t="shared" si="49"/>
        <v>99</v>
      </c>
      <c r="J104" s="348">
        <f t="shared" si="49"/>
        <v>57</v>
      </c>
      <c r="K104" s="226">
        <f t="shared" si="49"/>
        <v>49</v>
      </c>
      <c r="L104" s="220">
        <f t="shared" si="49"/>
        <v>69</v>
      </c>
      <c r="M104" s="221">
        <f t="shared" si="49"/>
        <v>90</v>
      </c>
      <c r="N104" s="221">
        <f t="shared" si="49"/>
        <v>88</v>
      </c>
      <c r="O104" s="221">
        <f t="shared" si="49"/>
        <v>77</v>
      </c>
      <c r="P104" s="221">
        <f t="shared" si="49"/>
        <v>60</v>
      </c>
      <c r="Q104" s="348">
        <f t="shared" si="49"/>
        <v>55</v>
      </c>
      <c r="R104" s="262">
        <f t="shared" si="49"/>
        <v>110</v>
      </c>
      <c r="S104" s="263">
        <f t="shared" si="49"/>
        <v>88</v>
      </c>
      <c r="T104" s="263">
        <f t="shared" si="49"/>
        <v>83</v>
      </c>
      <c r="U104" s="263">
        <f t="shared" si="49"/>
        <v>65</v>
      </c>
      <c r="V104" s="263">
        <f t="shared" si="49"/>
        <v>62</v>
      </c>
      <c r="W104" s="264">
        <f t="shared" si="49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50">(C106-C92)</f>
        <v>2</v>
      </c>
      <c r="D107" s="217">
        <f t="shared" si="50"/>
        <v>2</v>
      </c>
      <c r="E107" s="217">
        <f t="shared" si="50"/>
        <v>2</v>
      </c>
      <c r="F107" s="217">
        <f t="shared" si="50"/>
        <v>1.5</v>
      </c>
      <c r="G107" s="217">
        <f t="shared" si="50"/>
        <v>2</v>
      </c>
      <c r="H107" s="217">
        <f t="shared" si="50"/>
        <v>2</v>
      </c>
      <c r="I107" s="217">
        <f t="shared" si="50"/>
        <v>1.5</v>
      </c>
      <c r="J107" s="217">
        <f t="shared" si="50"/>
        <v>2</v>
      </c>
      <c r="K107" s="416">
        <f t="shared" si="50"/>
        <v>2</v>
      </c>
      <c r="L107" s="216">
        <f t="shared" si="50"/>
        <v>2.5</v>
      </c>
      <c r="M107" s="217">
        <f t="shared" si="50"/>
        <v>2</v>
      </c>
      <c r="N107" s="217">
        <f t="shared" si="50"/>
        <v>2</v>
      </c>
      <c r="O107" s="217">
        <f t="shared" si="50"/>
        <v>2</v>
      </c>
      <c r="P107" s="217">
        <f t="shared" si="50"/>
        <v>2</v>
      </c>
      <c r="Q107" s="416">
        <f t="shared" si="50"/>
        <v>2</v>
      </c>
      <c r="R107" s="216">
        <f t="shared" si="50"/>
        <v>2.5</v>
      </c>
      <c r="S107" s="217">
        <f t="shared" si="50"/>
        <v>2.5</v>
      </c>
      <c r="T107" s="217">
        <f t="shared" si="50"/>
        <v>2</v>
      </c>
      <c r="U107" s="217">
        <f t="shared" si="50"/>
        <v>2</v>
      </c>
      <c r="V107" s="217">
        <f t="shared" si="50"/>
        <v>2</v>
      </c>
      <c r="W107" s="410">
        <f t="shared" si="50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141</v>
      </c>
      <c r="B110" s="583" t="s">
        <v>53</v>
      </c>
      <c r="C110" s="584"/>
      <c r="D110" s="584"/>
      <c r="E110" s="584"/>
      <c r="F110" s="584"/>
      <c r="G110" s="584"/>
      <c r="H110" s="584"/>
      <c r="I110" s="584"/>
      <c r="J110" s="586" t="s">
        <v>142</v>
      </c>
      <c r="K110" s="587"/>
      <c r="L110" s="587"/>
      <c r="M110" s="587"/>
      <c r="N110" s="583" t="s">
        <v>63</v>
      </c>
      <c r="O110" s="584"/>
      <c r="P110" s="584"/>
      <c r="Q110" s="584"/>
      <c r="R110" s="585"/>
      <c r="S110" s="583" t="s">
        <v>64</v>
      </c>
      <c r="T110" s="584"/>
      <c r="U110" s="584"/>
      <c r="V110" s="584"/>
      <c r="W110" s="585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51">C114/C113*100-100</f>
        <v>-1.1111111111111143</v>
      </c>
      <c r="D117" s="258">
        <f t="shared" si="51"/>
        <v>-2.5555555555555571</v>
      </c>
      <c r="E117" s="258">
        <f t="shared" si="51"/>
        <v>-1.5555555555555571</v>
      </c>
      <c r="F117" s="258">
        <f>F114/F113*100-100</f>
        <v>0.66666666666665719</v>
      </c>
      <c r="G117" s="258">
        <f t="shared" ref="G117:I117" si="52">G114/G113*100-100</f>
        <v>-2.5555555555555571</v>
      </c>
      <c r="H117" s="258">
        <f t="shared" si="52"/>
        <v>-0.55555555555555713</v>
      </c>
      <c r="I117" s="315">
        <f t="shared" si="52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53">M114/M113*100-100</f>
        <v>1.8888888888888999</v>
      </c>
      <c r="N117" s="257">
        <f t="shared" ref="N117:X117" si="54">N114/N113*100-100</f>
        <v>-5.8888888888888857</v>
      </c>
      <c r="O117" s="258">
        <f t="shared" si="54"/>
        <v>-1.5555555555555571</v>
      </c>
      <c r="P117" s="258">
        <f t="shared" si="54"/>
        <v>0.66666666666665719</v>
      </c>
      <c r="Q117" s="258">
        <f t="shared" si="54"/>
        <v>1.2222222222222143</v>
      </c>
      <c r="R117" s="259">
        <f t="shared" si="54"/>
        <v>0.55555555555555713</v>
      </c>
      <c r="S117" s="260">
        <f t="shared" si="54"/>
        <v>-12</v>
      </c>
      <c r="T117" s="258">
        <f t="shared" si="54"/>
        <v>-9.5555555555555571</v>
      </c>
      <c r="U117" s="258">
        <f t="shared" si="54"/>
        <v>0.11111111111110006</v>
      </c>
      <c r="V117" s="258">
        <f t="shared" si="54"/>
        <v>-2.3333333333333286</v>
      </c>
      <c r="W117" s="259">
        <f t="shared" si="54"/>
        <v>3.6666666666666572</v>
      </c>
      <c r="X117" s="390">
        <f t="shared" si="54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55">C114-C100</f>
        <v>122</v>
      </c>
      <c r="D118" s="221">
        <f t="shared" si="55"/>
        <v>98</v>
      </c>
      <c r="E118" s="221">
        <f t="shared" si="55"/>
        <v>96</v>
      </c>
      <c r="F118" s="221">
        <f t="shared" si="55"/>
        <v>91</v>
      </c>
      <c r="G118" s="221">
        <f t="shared" si="55"/>
        <v>95</v>
      </c>
      <c r="H118" s="221">
        <f t="shared" si="55"/>
        <v>82</v>
      </c>
      <c r="I118" s="348">
        <f t="shared" si="55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55"/>
        <v>49</v>
      </c>
      <c r="O118" s="221">
        <f t="shared" si="55"/>
        <v>80</v>
      </c>
      <c r="P118" s="221">
        <f t="shared" si="55"/>
        <v>102</v>
      </c>
      <c r="Q118" s="221">
        <f t="shared" si="55"/>
        <v>85</v>
      </c>
      <c r="R118" s="226">
        <f t="shared" si="55"/>
        <v>185</v>
      </c>
      <c r="S118" s="380">
        <f t="shared" si="55"/>
        <v>59</v>
      </c>
      <c r="T118" s="221">
        <f t="shared" si="55"/>
        <v>23</v>
      </c>
      <c r="U118" s="221">
        <f t="shared" si="55"/>
        <v>116</v>
      </c>
      <c r="V118" s="221">
        <f t="shared" si="55"/>
        <v>57</v>
      </c>
      <c r="W118" s="226">
        <f t="shared" si="55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56">(C120-C106)</f>
        <v>2</v>
      </c>
      <c r="D121" s="217">
        <v>2.5</v>
      </c>
      <c r="E121" s="217">
        <v>2</v>
      </c>
      <c r="F121" s="217">
        <f t="shared" si="56"/>
        <v>2</v>
      </c>
      <c r="G121" s="217">
        <f t="shared" si="56"/>
        <v>2</v>
      </c>
      <c r="H121" s="217">
        <f t="shared" si="56"/>
        <v>2.5</v>
      </c>
      <c r="I121" s="416">
        <f t="shared" si="56"/>
        <v>2</v>
      </c>
      <c r="J121" s="216">
        <f>(J120-W106)</f>
        <v>2.5</v>
      </c>
      <c r="K121" s="217">
        <f>(K120-Q106)</f>
        <v>1.5</v>
      </c>
      <c r="L121" s="416">
        <f t="shared" ref="L121:R121" si="57">(L120-J106)</f>
        <v>1.5</v>
      </c>
      <c r="M121" s="217">
        <f t="shared" si="57"/>
        <v>2.5</v>
      </c>
      <c r="N121" s="471">
        <f t="shared" si="57"/>
        <v>2.5</v>
      </c>
      <c r="O121" s="217">
        <f t="shared" si="57"/>
        <v>2</v>
      </c>
      <c r="P121" s="217">
        <f t="shared" si="57"/>
        <v>2</v>
      </c>
      <c r="Q121" s="217">
        <f t="shared" si="57"/>
        <v>2</v>
      </c>
      <c r="R121" s="410">
        <f t="shared" si="57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154</v>
      </c>
      <c r="B125" s="583" t="s">
        <v>53</v>
      </c>
      <c r="C125" s="584"/>
      <c r="D125" s="584"/>
      <c r="E125" s="584"/>
      <c r="F125" s="584"/>
      <c r="G125" s="584"/>
      <c r="H125" s="584"/>
      <c r="I125" s="584"/>
      <c r="J125" s="586" t="s">
        <v>142</v>
      </c>
      <c r="K125" s="587"/>
      <c r="L125" s="587"/>
      <c r="M125" s="587"/>
      <c r="N125" s="583" t="s">
        <v>63</v>
      </c>
      <c r="O125" s="584"/>
      <c r="P125" s="584"/>
      <c r="Q125" s="584"/>
      <c r="R125" s="585"/>
      <c r="S125" s="583" t="s">
        <v>64</v>
      </c>
      <c r="T125" s="584"/>
      <c r="U125" s="584"/>
      <c r="V125" s="584"/>
      <c r="W125" s="585"/>
      <c r="X125" s="298" t="s">
        <v>55</v>
      </c>
      <c r="AD125" s="606" t="s">
        <v>155</v>
      </c>
      <c r="AE125" s="607"/>
      <c r="AF125" s="607"/>
      <c r="AG125" s="608"/>
      <c r="AJ125" s="605" t="s">
        <v>163</v>
      </c>
      <c r="AK125" s="605"/>
      <c r="AL125" s="605"/>
      <c r="AM125" s="605"/>
      <c r="AO125" s="605" t="s">
        <v>182</v>
      </c>
      <c r="AP125" s="605"/>
      <c r="AQ125" s="605"/>
      <c r="AR125" s="605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8">C129/C128*100-100</f>
        <v>1.7171717171717233</v>
      </c>
      <c r="D132" s="258">
        <f t="shared" si="58"/>
        <v>-6.2626262626262559</v>
      </c>
      <c r="E132" s="315">
        <f t="shared" si="58"/>
        <v>-13.939393939393938</v>
      </c>
      <c r="F132" s="257">
        <f>F129/F128*100-100</f>
        <v>-5.3535353535353494</v>
      </c>
      <c r="G132" s="258">
        <f t="shared" ref="G132:I132" si="59">G129/G128*100-100</f>
        <v>-2.3232323232323324</v>
      </c>
      <c r="H132" s="258">
        <f t="shared" si="59"/>
        <v>1.6161616161616337</v>
      </c>
      <c r="I132" s="259">
        <f t="shared" si="59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60">L129/L128*100-100</f>
        <v>-0.80808080808081684</v>
      </c>
      <c r="M132" s="315">
        <f>M129/M128*100-100</f>
        <v>5.7575757575757649</v>
      </c>
      <c r="N132" s="257">
        <f t="shared" ref="N132:X132" si="61">N129/N128*100-100</f>
        <v>-14.545454545454547</v>
      </c>
      <c r="O132" s="258">
        <f t="shared" si="61"/>
        <v>-7.0707070707070727</v>
      </c>
      <c r="P132" s="258">
        <f t="shared" si="61"/>
        <v>-3.5353535353535364</v>
      </c>
      <c r="Q132" s="258">
        <f t="shared" si="61"/>
        <v>0.30303030303029743</v>
      </c>
      <c r="R132" s="259">
        <f t="shared" si="61"/>
        <v>8.2828282828282909</v>
      </c>
      <c r="S132" s="260">
        <f t="shared" si="61"/>
        <v>-15.656565656565661</v>
      </c>
      <c r="T132" s="258">
        <f t="shared" si="61"/>
        <v>-6.9696969696969688</v>
      </c>
      <c r="U132" s="258">
        <f t="shared" si="61"/>
        <v>-4.5454545454545467</v>
      </c>
      <c r="V132" s="258">
        <f t="shared" si="61"/>
        <v>-0.20202020202020776</v>
      </c>
      <c r="W132" s="259">
        <f t="shared" si="61"/>
        <v>3.5353535353535221</v>
      </c>
      <c r="X132" s="390">
        <f t="shared" si="61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62">C129-C114</f>
        <v>117</v>
      </c>
      <c r="D133" s="221">
        <f t="shared" si="62"/>
        <v>51</v>
      </c>
      <c r="E133" s="348">
        <f t="shared" si="62"/>
        <v>-34</v>
      </c>
      <c r="F133" s="220">
        <f t="shared" si="62"/>
        <v>31</v>
      </c>
      <c r="G133" s="221">
        <f t="shared" si="62"/>
        <v>90</v>
      </c>
      <c r="H133" s="221">
        <f t="shared" si="62"/>
        <v>111</v>
      </c>
      <c r="I133" s="226">
        <f t="shared" si="62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63">N129-N114</f>
        <v>-1</v>
      </c>
      <c r="O133" s="221">
        <f t="shared" si="63"/>
        <v>34</v>
      </c>
      <c r="P133" s="221">
        <f t="shared" si="63"/>
        <v>49</v>
      </c>
      <c r="Q133" s="221">
        <f t="shared" si="63"/>
        <v>82</v>
      </c>
      <c r="R133" s="226">
        <f t="shared" si="63"/>
        <v>167</v>
      </c>
      <c r="S133" s="380">
        <f t="shared" si="63"/>
        <v>43</v>
      </c>
      <c r="T133" s="221">
        <f t="shared" si="63"/>
        <v>107</v>
      </c>
      <c r="U133" s="221">
        <f t="shared" si="63"/>
        <v>44</v>
      </c>
      <c r="V133" s="221">
        <f t="shared" si="63"/>
        <v>109</v>
      </c>
      <c r="W133" s="226">
        <f t="shared" si="63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53.5</v>
      </c>
      <c r="D135" s="275">
        <v>55</v>
      </c>
      <c r="E135" s="322">
        <v>55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53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2.5</v>
      </c>
      <c r="D136" s="217">
        <f>(D135-AG134)</f>
        <v>3</v>
      </c>
      <c r="E136" s="416">
        <f>(E135-AG133)</f>
        <v>2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3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177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181</v>
      </c>
      <c r="B141" s="586" t="s">
        <v>53</v>
      </c>
      <c r="C141" s="587"/>
      <c r="D141" s="587"/>
      <c r="E141" s="587"/>
      <c r="F141" s="587"/>
      <c r="G141" s="587"/>
      <c r="H141" s="587"/>
      <c r="I141" s="587"/>
      <c r="J141" s="586" t="s">
        <v>142</v>
      </c>
      <c r="K141" s="587"/>
      <c r="L141" s="587"/>
      <c r="M141" s="587"/>
      <c r="N141" s="586" t="s">
        <v>63</v>
      </c>
      <c r="O141" s="587"/>
      <c r="P141" s="587"/>
      <c r="Q141" s="587"/>
      <c r="R141" s="588"/>
      <c r="S141" s="586" t="s">
        <v>64</v>
      </c>
      <c r="T141" s="587"/>
      <c r="U141" s="587"/>
      <c r="V141" s="587"/>
      <c r="W141" s="588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64">C145/C144*100-100</f>
        <v>-0.46296296296296191</v>
      </c>
      <c r="D148" s="258">
        <f t="shared" si="64"/>
        <v>-3.7037037037037095</v>
      </c>
      <c r="E148" s="259">
        <f t="shared" si="64"/>
        <v>-12.777777777777771</v>
      </c>
      <c r="F148" s="257">
        <f>F145/F144*100-100</f>
        <v>-4.1666666666666572</v>
      </c>
      <c r="G148" s="258">
        <f t="shared" ref="G148:I148" si="65">G145/G144*100-100</f>
        <v>-2.3148148148148096</v>
      </c>
      <c r="H148" s="258">
        <f t="shared" si="65"/>
        <v>0</v>
      </c>
      <c r="I148" s="259">
        <f t="shared" si="65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66">L145/L144*100-100</f>
        <v>2.1296296296296333</v>
      </c>
      <c r="M148" s="259">
        <f>M145/M144*100-100</f>
        <v>7.8703703703703667</v>
      </c>
      <c r="N148" s="257">
        <f t="shared" ref="N148:X148" si="67">N145/N144*100-100</f>
        <v>-12.5</v>
      </c>
      <c r="O148" s="258">
        <f t="shared" si="67"/>
        <v>-5.6481481481481524</v>
      </c>
      <c r="P148" s="258">
        <f t="shared" si="67"/>
        <v>-1.481481481481481</v>
      </c>
      <c r="Q148" s="258">
        <f t="shared" si="67"/>
        <v>0.8333333333333286</v>
      </c>
      <c r="R148" s="259">
        <f t="shared" si="67"/>
        <v>7.9629629629629761</v>
      </c>
      <c r="S148" s="260">
        <f t="shared" si="67"/>
        <v>-10.648148148148152</v>
      </c>
      <c r="T148" s="258">
        <f t="shared" si="67"/>
        <v>-3.0555555555555571</v>
      </c>
      <c r="U148" s="258">
        <f t="shared" si="67"/>
        <v>-0.46296296296296191</v>
      </c>
      <c r="V148" s="258">
        <f t="shared" si="67"/>
        <v>-2.0370370370370381</v>
      </c>
      <c r="W148" s="259">
        <f t="shared" si="67"/>
        <v>2.6851851851851904</v>
      </c>
      <c r="X148" s="390">
        <f t="shared" si="67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8">C145-C129</f>
        <v>68</v>
      </c>
      <c r="D149" s="221">
        <f t="shared" si="68"/>
        <v>112</v>
      </c>
      <c r="E149" s="226">
        <f t="shared" si="68"/>
        <v>90</v>
      </c>
      <c r="F149" s="220">
        <f t="shared" si="68"/>
        <v>98</v>
      </c>
      <c r="G149" s="221">
        <f t="shared" si="68"/>
        <v>88</v>
      </c>
      <c r="H149" s="221">
        <f t="shared" si="68"/>
        <v>74</v>
      </c>
      <c r="I149" s="226">
        <f t="shared" si="68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9">N145-N129</f>
        <v>99</v>
      </c>
      <c r="O149" s="221">
        <f t="shared" si="69"/>
        <v>99</v>
      </c>
      <c r="P149" s="221">
        <f t="shared" si="69"/>
        <v>109</v>
      </c>
      <c r="Q149" s="221">
        <f t="shared" si="69"/>
        <v>96</v>
      </c>
      <c r="R149" s="226">
        <f t="shared" si="69"/>
        <v>94</v>
      </c>
      <c r="S149" s="380">
        <f t="shared" si="69"/>
        <v>130</v>
      </c>
      <c r="T149" s="221">
        <f t="shared" si="69"/>
        <v>126</v>
      </c>
      <c r="U149" s="221">
        <f t="shared" si="69"/>
        <v>130</v>
      </c>
      <c r="V149" s="221">
        <f t="shared" si="69"/>
        <v>70</v>
      </c>
      <c r="W149" s="226">
        <f t="shared" si="69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196</v>
      </c>
      <c r="B155" s="586" t="s">
        <v>53</v>
      </c>
      <c r="C155" s="587"/>
      <c r="D155" s="587"/>
      <c r="E155" s="587"/>
      <c r="F155" s="587"/>
      <c r="G155" s="587"/>
      <c r="H155" s="587"/>
      <c r="I155" s="587"/>
      <c r="J155" s="586" t="s">
        <v>142</v>
      </c>
      <c r="K155" s="587"/>
      <c r="L155" s="587"/>
      <c r="M155" s="587"/>
      <c r="N155" s="586" t="s">
        <v>63</v>
      </c>
      <c r="O155" s="587"/>
      <c r="P155" s="587"/>
      <c r="Q155" s="587"/>
      <c r="R155" s="588"/>
      <c r="S155" s="586" t="s">
        <v>64</v>
      </c>
      <c r="T155" s="587"/>
      <c r="U155" s="587"/>
      <c r="V155" s="587"/>
      <c r="W155" s="588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30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30" x14ac:dyDescent="0.2">
      <c r="A162" s="242" t="s">
        <v>1</v>
      </c>
      <c r="B162" s="257">
        <f>B159/B158*100-100</f>
        <v>0.25641025641024839</v>
      </c>
      <c r="C162" s="258">
        <f t="shared" ref="C162:E162" si="70">C159/C158*100-100</f>
        <v>-0.85470085470085166</v>
      </c>
      <c r="D162" s="258">
        <f t="shared" si="70"/>
        <v>-4.2735042735042725</v>
      </c>
      <c r="E162" s="259">
        <f t="shared" si="70"/>
        <v>-15.555555555555557</v>
      </c>
      <c r="F162" s="562">
        <f>F159/F158*100-100</f>
        <v>-18.803418803418808</v>
      </c>
      <c r="G162" s="258">
        <f t="shared" ref="G162:I162" si="71">G159/G158*100-100</f>
        <v>-2.3931623931623989</v>
      </c>
      <c r="H162" s="258">
        <f t="shared" si="71"/>
        <v>-1.2820512820512704</v>
      </c>
      <c r="I162" s="259">
        <f t="shared" si="71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72">L159/L158*100-100</f>
        <v>-0.25641025641024839</v>
      </c>
      <c r="M162" s="259">
        <f>M159/M158*100-100</f>
        <v>3.3333333333333428</v>
      </c>
      <c r="N162" s="257">
        <f t="shared" ref="N162:X162" si="73">N159/N158*100-100</f>
        <v>-5.4700854700854791</v>
      </c>
      <c r="O162" s="258">
        <f t="shared" si="73"/>
        <v>-5.9829059829059901</v>
      </c>
      <c r="P162" s="258">
        <f t="shared" si="73"/>
        <v>-4.6153846153846132</v>
      </c>
      <c r="Q162" s="258">
        <f t="shared" si="73"/>
        <v>-1.4529914529914549</v>
      </c>
      <c r="R162" s="259">
        <f t="shared" si="73"/>
        <v>3.9316239316239461</v>
      </c>
      <c r="S162" s="260">
        <f t="shared" si="73"/>
        <v>-7.948717948717956</v>
      </c>
      <c r="T162" s="258">
        <f t="shared" si="73"/>
        <v>-2.7350427350427395</v>
      </c>
      <c r="U162" s="258">
        <f t="shared" si="73"/>
        <v>-2.6495726495726473</v>
      </c>
      <c r="V162" s="258">
        <f t="shared" si="73"/>
        <v>-3.3333333333333286</v>
      </c>
      <c r="W162" s="259">
        <f t="shared" si="73"/>
        <v>-8.5470085470092272E-2</v>
      </c>
      <c r="X162" s="390">
        <f t="shared" si="73"/>
        <v>-2.8205128205128176</v>
      </c>
      <c r="Y162" s="543"/>
      <c r="Z162" s="371"/>
      <c r="AA162" s="371"/>
    </row>
    <row r="163" spans="1:30" ht="13.5" thickBot="1" x14ac:dyDescent="0.25">
      <c r="A163" s="261" t="s">
        <v>27</v>
      </c>
      <c r="B163" s="262">
        <f t="shared" ref="B163:I163" si="74">B159-B145</f>
        <v>39</v>
      </c>
      <c r="C163" s="263">
        <f t="shared" si="74"/>
        <v>85</v>
      </c>
      <c r="D163" s="263">
        <f t="shared" si="74"/>
        <v>80</v>
      </c>
      <c r="E163" s="264">
        <f t="shared" si="74"/>
        <v>46</v>
      </c>
      <c r="F163" s="563">
        <f t="shared" si="74"/>
        <v>-85</v>
      </c>
      <c r="G163" s="263">
        <f t="shared" si="74"/>
        <v>87</v>
      </c>
      <c r="H163" s="263">
        <f t="shared" si="74"/>
        <v>75</v>
      </c>
      <c r="I163" s="264">
        <f t="shared" si="74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75">N159-N145</f>
        <v>161</v>
      </c>
      <c r="O163" s="263">
        <f t="shared" si="75"/>
        <v>81</v>
      </c>
      <c r="P163" s="263">
        <f t="shared" si="75"/>
        <v>52</v>
      </c>
      <c r="Q163" s="263">
        <f t="shared" si="75"/>
        <v>64</v>
      </c>
      <c r="R163" s="264">
        <f t="shared" si="75"/>
        <v>50</v>
      </c>
      <c r="S163" s="317">
        <f t="shared" si="75"/>
        <v>112</v>
      </c>
      <c r="T163" s="263">
        <f t="shared" si="75"/>
        <v>91</v>
      </c>
      <c r="U163" s="263">
        <f t="shared" si="75"/>
        <v>64</v>
      </c>
      <c r="V163" s="263">
        <f t="shared" si="75"/>
        <v>73</v>
      </c>
      <c r="W163" s="264">
        <f t="shared" si="75"/>
        <v>60</v>
      </c>
      <c r="X163" s="400">
        <f t="shared" si="75"/>
        <v>73</v>
      </c>
      <c r="Y163" s="336"/>
      <c r="Z163" s="210"/>
      <c r="AA163" s="371"/>
    </row>
    <row r="164" spans="1:30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30" x14ac:dyDescent="0.2">
      <c r="A165" s="273" t="s">
        <v>28</v>
      </c>
      <c r="B165" s="218">
        <v>55.5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56</v>
      </c>
      <c r="V165" s="554">
        <v>54.5</v>
      </c>
      <c r="W165" s="219">
        <v>52</v>
      </c>
      <c r="X165" s="394"/>
      <c r="Y165" s="543" t="s">
        <v>57</v>
      </c>
      <c r="Z165" s="334">
        <v>52.18</v>
      </c>
      <c r="AA165" s="228"/>
    </row>
    <row r="166" spans="1:30" ht="13.5" thickBot="1" x14ac:dyDescent="0.25">
      <c r="A166" s="274" t="s">
        <v>26</v>
      </c>
      <c r="B166" s="216">
        <f t="shared" ref="B166:W166" si="76">(B165-B151)</f>
        <v>3.5</v>
      </c>
      <c r="C166" s="217">
        <f t="shared" si="76"/>
        <v>3</v>
      </c>
      <c r="D166" s="217">
        <f t="shared" si="76"/>
        <v>3</v>
      </c>
      <c r="E166" s="217">
        <f t="shared" si="76"/>
        <v>3.5</v>
      </c>
      <c r="F166" s="566">
        <f t="shared" si="76"/>
        <v>3.5</v>
      </c>
      <c r="G166" s="217">
        <f t="shared" si="76"/>
        <v>3</v>
      </c>
      <c r="H166" s="217">
        <f t="shared" si="76"/>
        <v>3</v>
      </c>
      <c r="I166" s="217">
        <f t="shared" si="76"/>
        <v>3</v>
      </c>
      <c r="J166" s="217">
        <f t="shared" si="76"/>
        <v>3</v>
      </c>
      <c r="K166" s="217">
        <f t="shared" si="76"/>
        <v>3</v>
      </c>
      <c r="L166" s="217">
        <f t="shared" si="76"/>
        <v>3</v>
      </c>
      <c r="M166" s="217">
        <f t="shared" si="76"/>
        <v>3</v>
      </c>
      <c r="N166" s="217">
        <f t="shared" si="76"/>
        <v>3</v>
      </c>
      <c r="O166" s="217">
        <f t="shared" si="76"/>
        <v>3</v>
      </c>
      <c r="P166" s="217">
        <f t="shared" si="76"/>
        <v>3.5</v>
      </c>
      <c r="Q166" s="217">
        <f t="shared" si="76"/>
        <v>3</v>
      </c>
      <c r="R166" s="217">
        <f t="shared" si="76"/>
        <v>3</v>
      </c>
      <c r="S166" s="217">
        <f t="shared" si="76"/>
        <v>3</v>
      </c>
      <c r="T166" s="217">
        <f t="shared" si="76"/>
        <v>3</v>
      </c>
      <c r="U166" s="217">
        <f t="shared" si="76"/>
        <v>3.5</v>
      </c>
      <c r="V166" s="217">
        <f t="shared" si="76"/>
        <v>3.5</v>
      </c>
      <c r="W166" s="410">
        <f t="shared" si="76"/>
        <v>3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30" ht="13.5" customHeight="1" x14ac:dyDescent="0.2">
      <c r="B167" s="536">
        <v>55</v>
      </c>
      <c r="C167" s="536"/>
      <c r="D167" s="536"/>
      <c r="E167" s="536"/>
      <c r="F167" s="508" t="s">
        <v>197</v>
      </c>
      <c r="G167" s="508"/>
      <c r="H167" s="581" t="s">
        <v>201</v>
      </c>
      <c r="I167" s="581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30" x14ac:dyDescent="0.2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30" ht="13.5" thickBot="1" x14ac:dyDescent="0.25">
      <c r="B169" s="536"/>
      <c r="C169" s="536"/>
      <c r="D169" s="536"/>
      <c r="E169" s="536"/>
      <c r="F169" s="508"/>
      <c r="G169" s="508"/>
      <c r="H169" s="536"/>
      <c r="I169" s="536"/>
      <c r="J169" s="536"/>
      <c r="K169" s="536"/>
      <c r="L169" s="508"/>
      <c r="M169" s="508"/>
      <c r="N169" s="508"/>
      <c r="O169" s="508"/>
      <c r="P169" s="508"/>
      <c r="Q169" s="508"/>
    </row>
    <row r="170" spans="1:30" ht="13.5" thickBot="1" x14ac:dyDescent="0.25">
      <c r="A170" s="571" t="s">
        <v>196</v>
      </c>
      <c r="B170" s="586" t="s">
        <v>53</v>
      </c>
      <c r="C170" s="587"/>
      <c r="D170" s="587"/>
      <c r="E170" s="587"/>
      <c r="F170" s="587"/>
      <c r="G170" s="587"/>
      <c r="H170" s="587"/>
      <c r="I170" s="587"/>
      <c r="J170" s="586" t="s">
        <v>142</v>
      </c>
      <c r="K170" s="587"/>
      <c r="L170" s="587"/>
      <c r="M170" s="587"/>
      <c r="N170" s="586" t="s">
        <v>63</v>
      </c>
      <c r="O170" s="587"/>
      <c r="P170" s="587"/>
      <c r="Q170" s="587"/>
      <c r="R170" s="588"/>
      <c r="S170" s="586" t="s">
        <v>64</v>
      </c>
      <c r="T170" s="587"/>
      <c r="U170" s="587"/>
      <c r="V170" s="587"/>
      <c r="W170" s="588"/>
      <c r="X170" s="298" t="s">
        <v>55</v>
      </c>
      <c r="Y170" s="569"/>
      <c r="Z170" s="569"/>
      <c r="AA170" s="569"/>
      <c r="AB170" s="569"/>
      <c r="AC170" s="569"/>
      <c r="AD170" s="569"/>
    </row>
    <row r="171" spans="1:30" x14ac:dyDescent="0.2">
      <c r="A171" s="231" t="s">
        <v>54</v>
      </c>
      <c r="B171" s="324">
        <v>1</v>
      </c>
      <c r="C171" s="325">
        <v>2</v>
      </c>
      <c r="D171" s="325">
        <v>3</v>
      </c>
      <c r="E171" s="326">
        <v>4</v>
      </c>
      <c r="F171" s="557">
        <v>5</v>
      </c>
      <c r="G171" s="325">
        <v>6</v>
      </c>
      <c r="H171" s="325">
        <v>7</v>
      </c>
      <c r="I171" s="326">
        <v>8</v>
      </c>
      <c r="J171" s="324">
        <v>1</v>
      </c>
      <c r="K171" s="325">
        <v>2</v>
      </c>
      <c r="L171" s="325">
        <v>3</v>
      </c>
      <c r="M171" s="326">
        <v>4</v>
      </c>
      <c r="N171" s="324">
        <v>1</v>
      </c>
      <c r="O171" s="325">
        <v>2</v>
      </c>
      <c r="P171" s="325">
        <v>3</v>
      </c>
      <c r="Q171" s="325">
        <v>4</v>
      </c>
      <c r="R171" s="326">
        <v>5</v>
      </c>
      <c r="S171" s="324">
        <v>1</v>
      </c>
      <c r="T171" s="325">
        <v>2</v>
      </c>
      <c r="U171" s="325">
        <v>3</v>
      </c>
      <c r="V171" s="325">
        <v>4</v>
      </c>
      <c r="W171" s="326">
        <v>5</v>
      </c>
      <c r="X171" s="450">
        <v>708</v>
      </c>
      <c r="Y171" s="569"/>
      <c r="Z171" s="569"/>
      <c r="AA171" s="569"/>
      <c r="AB171" s="569"/>
      <c r="AC171" s="569"/>
      <c r="AD171" s="569"/>
    </row>
    <row r="172" spans="1:30" ht="13.5" thickBot="1" x14ac:dyDescent="0.25">
      <c r="A172" s="231" t="s">
        <v>2</v>
      </c>
      <c r="B172" s="532">
        <v>4</v>
      </c>
      <c r="C172" s="449">
        <v>3</v>
      </c>
      <c r="D172" s="461">
        <v>2</v>
      </c>
      <c r="E172" s="533">
        <v>1</v>
      </c>
      <c r="F172" s="558">
        <v>1</v>
      </c>
      <c r="G172" s="461">
        <v>2</v>
      </c>
      <c r="H172" s="449">
        <v>3</v>
      </c>
      <c r="I172" s="534">
        <v>4</v>
      </c>
      <c r="J172" s="453">
        <v>1</v>
      </c>
      <c r="K172" s="461">
        <v>2</v>
      </c>
      <c r="L172" s="449">
        <v>3</v>
      </c>
      <c r="M172" s="534">
        <v>4</v>
      </c>
      <c r="N172" s="453">
        <v>1</v>
      </c>
      <c r="O172" s="454">
        <v>2</v>
      </c>
      <c r="P172" s="449">
        <v>3</v>
      </c>
      <c r="Q172" s="455">
        <v>4</v>
      </c>
      <c r="R172" s="535">
        <v>5</v>
      </c>
      <c r="S172" s="422">
        <v>1</v>
      </c>
      <c r="T172" s="426">
        <v>2</v>
      </c>
      <c r="U172" s="424">
        <v>3</v>
      </c>
      <c r="V172" s="465">
        <v>4</v>
      </c>
      <c r="W172" s="491">
        <v>5</v>
      </c>
      <c r="X172" s="451" t="s">
        <v>0</v>
      </c>
      <c r="Y172" s="569"/>
      <c r="Z172" s="569"/>
      <c r="AA172" s="569"/>
      <c r="AB172" s="569"/>
      <c r="AC172" s="569"/>
      <c r="AD172" s="569"/>
    </row>
    <row r="173" spans="1:30" x14ac:dyDescent="0.2">
      <c r="A173" s="236" t="s">
        <v>3</v>
      </c>
      <c r="B173" s="456"/>
      <c r="C173" s="457"/>
      <c r="D173" s="457"/>
      <c r="E173" s="459"/>
      <c r="F173" s="559">
        <v>1170</v>
      </c>
      <c r="G173" s="457"/>
      <c r="H173" s="457"/>
      <c r="I173" s="459"/>
      <c r="J173" s="456"/>
      <c r="K173" s="457"/>
      <c r="L173" s="457"/>
      <c r="M173" s="459"/>
      <c r="N173" s="456"/>
      <c r="O173" s="457"/>
      <c r="P173" s="457"/>
      <c r="Q173" s="457"/>
      <c r="R173" s="459"/>
      <c r="S173" s="486"/>
      <c r="T173" s="418"/>
      <c r="U173" s="418"/>
      <c r="V173" s="418"/>
      <c r="W173" s="420"/>
      <c r="X173" s="452"/>
      <c r="Y173" s="328"/>
      <c r="Z173" s="329"/>
      <c r="AA173" s="329"/>
      <c r="AB173" s="569"/>
      <c r="AC173" s="569"/>
      <c r="AD173" s="569"/>
    </row>
    <row r="174" spans="1:30" x14ac:dyDescent="0.2">
      <c r="A174" s="242" t="s">
        <v>6</v>
      </c>
      <c r="B174" s="243"/>
      <c r="C174" s="244"/>
      <c r="D174" s="244"/>
      <c r="E174" s="245"/>
      <c r="F174" s="560">
        <v>1103</v>
      </c>
      <c r="G174" s="244"/>
      <c r="H174" s="244"/>
      <c r="I174" s="245"/>
      <c r="J174" s="243"/>
      <c r="K174" s="244"/>
      <c r="L174" s="244"/>
      <c r="M174" s="245"/>
      <c r="N174" s="243"/>
      <c r="O174" s="244"/>
      <c r="P174" s="244"/>
      <c r="Q174" s="244"/>
      <c r="R174" s="245"/>
      <c r="S174" s="246"/>
      <c r="T174" s="244"/>
      <c r="U174" s="244"/>
      <c r="V174" s="244"/>
      <c r="W174" s="245"/>
      <c r="X174" s="397"/>
      <c r="Y174" s="569"/>
      <c r="Z174" s="329"/>
      <c r="AA174" s="329"/>
      <c r="AB174" s="569"/>
      <c r="AC174" s="569"/>
      <c r="AD174" s="569"/>
    </row>
    <row r="175" spans="1:30" x14ac:dyDescent="0.2">
      <c r="A175" s="231" t="s">
        <v>7</v>
      </c>
      <c r="B175" s="247"/>
      <c r="C175" s="248"/>
      <c r="D175" s="248"/>
      <c r="E175" s="249"/>
      <c r="F175" s="560">
        <v>96</v>
      </c>
      <c r="G175" s="248"/>
      <c r="H175" s="248"/>
      <c r="I175" s="249"/>
      <c r="J175" s="247"/>
      <c r="K175" s="248"/>
      <c r="L175" s="248"/>
      <c r="M175" s="249"/>
      <c r="N175" s="247"/>
      <c r="O175" s="248"/>
      <c r="P175" s="248"/>
      <c r="Q175" s="248"/>
      <c r="R175" s="249"/>
      <c r="S175" s="250"/>
      <c r="T175" s="248"/>
      <c r="U175" s="248"/>
      <c r="V175" s="248"/>
      <c r="W175" s="249"/>
      <c r="X175" s="398"/>
      <c r="Y175" s="525"/>
      <c r="Z175" s="210"/>
      <c r="AA175" s="210"/>
      <c r="AB175" s="569"/>
      <c r="AC175" s="569"/>
      <c r="AD175" s="569"/>
    </row>
    <row r="176" spans="1:30" x14ac:dyDescent="0.2">
      <c r="A176" s="231" t="s">
        <v>8</v>
      </c>
      <c r="B176" s="252"/>
      <c r="C176" s="253"/>
      <c r="D176" s="253"/>
      <c r="E176" s="254"/>
      <c r="F176" s="561">
        <v>4.9000000000000002E-2</v>
      </c>
      <c r="G176" s="253"/>
      <c r="H176" s="253"/>
      <c r="I176" s="254"/>
      <c r="J176" s="252"/>
      <c r="K176" s="253"/>
      <c r="L176" s="253"/>
      <c r="M176" s="254"/>
      <c r="N176" s="252"/>
      <c r="O176" s="253"/>
      <c r="P176" s="253"/>
      <c r="Q176" s="253"/>
      <c r="R176" s="254"/>
      <c r="S176" s="255"/>
      <c r="T176" s="253"/>
      <c r="U176" s="253"/>
      <c r="V176" s="253"/>
      <c r="W176" s="254"/>
      <c r="X176" s="399"/>
      <c r="Y176" s="526"/>
      <c r="Z176" s="371"/>
      <c r="AA176" s="371"/>
      <c r="AB176" s="569"/>
      <c r="AC176" s="569"/>
      <c r="AD176" s="569"/>
    </row>
    <row r="177" spans="1:30" x14ac:dyDescent="0.2">
      <c r="A177" s="242" t="s">
        <v>1</v>
      </c>
      <c r="B177" s="257" t="e">
        <f>B174/B173*100-100</f>
        <v>#DIV/0!</v>
      </c>
      <c r="C177" s="258" t="e">
        <f t="shared" ref="C177:E177" si="77">C174/C173*100-100</f>
        <v>#DIV/0!</v>
      </c>
      <c r="D177" s="258" t="e">
        <f t="shared" si="77"/>
        <v>#DIV/0!</v>
      </c>
      <c r="E177" s="259" t="e">
        <f t="shared" si="77"/>
        <v>#DIV/0!</v>
      </c>
      <c r="F177" s="562">
        <f>F174/F173*100-100</f>
        <v>-5.7264957264957275</v>
      </c>
      <c r="G177" s="258" t="e">
        <f t="shared" ref="G177:I177" si="78">G174/G173*100-100</f>
        <v>#DIV/0!</v>
      </c>
      <c r="H177" s="258" t="e">
        <f t="shared" si="78"/>
        <v>#DIV/0!</v>
      </c>
      <c r="I177" s="259" t="e">
        <f t="shared" si="78"/>
        <v>#DIV/0!</v>
      </c>
      <c r="J177" s="257" t="e">
        <f>J174/J173*100-100</f>
        <v>#DIV/0!</v>
      </c>
      <c r="K177" s="258" t="e">
        <f>K174/K173*100-100</f>
        <v>#DIV/0!</v>
      </c>
      <c r="L177" s="258" t="e">
        <f t="shared" ref="L177" si="79">L174/L173*100-100</f>
        <v>#DIV/0!</v>
      </c>
      <c r="M177" s="259" t="e">
        <f>M174/M173*100-100</f>
        <v>#DIV/0!</v>
      </c>
      <c r="N177" s="257" t="e">
        <f t="shared" ref="N177:X177" si="80">N174/N173*100-100</f>
        <v>#DIV/0!</v>
      </c>
      <c r="O177" s="258" t="e">
        <f t="shared" si="80"/>
        <v>#DIV/0!</v>
      </c>
      <c r="P177" s="258" t="e">
        <f t="shared" si="80"/>
        <v>#DIV/0!</v>
      </c>
      <c r="Q177" s="258" t="e">
        <f t="shared" si="80"/>
        <v>#DIV/0!</v>
      </c>
      <c r="R177" s="259" t="e">
        <f t="shared" si="80"/>
        <v>#DIV/0!</v>
      </c>
      <c r="S177" s="260" t="e">
        <f t="shared" si="80"/>
        <v>#DIV/0!</v>
      </c>
      <c r="T177" s="258" t="e">
        <f t="shared" si="80"/>
        <v>#DIV/0!</v>
      </c>
      <c r="U177" s="258" t="e">
        <f t="shared" si="80"/>
        <v>#DIV/0!</v>
      </c>
      <c r="V177" s="258" t="e">
        <f t="shared" si="80"/>
        <v>#DIV/0!</v>
      </c>
      <c r="W177" s="259" t="e">
        <f t="shared" si="80"/>
        <v>#DIV/0!</v>
      </c>
      <c r="X177" s="390" t="e">
        <f t="shared" si="80"/>
        <v>#DIV/0!</v>
      </c>
      <c r="Y177" s="569"/>
      <c r="Z177" s="371"/>
      <c r="AA177" s="371"/>
      <c r="AB177" s="569"/>
      <c r="AC177" s="569"/>
      <c r="AD177" s="569"/>
    </row>
    <row r="178" spans="1:30" ht="13.5" thickBot="1" x14ac:dyDescent="0.25">
      <c r="A178" s="261" t="s">
        <v>27</v>
      </c>
      <c r="B178" s="262">
        <f t="shared" ref="B178:I178" si="81">B174-B160</f>
        <v>-96.2</v>
      </c>
      <c r="C178" s="263">
        <f t="shared" si="81"/>
        <v>-97.6</v>
      </c>
      <c r="D178" s="263">
        <f t="shared" si="81"/>
        <v>-85.7</v>
      </c>
      <c r="E178" s="264">
        <f t="shared" si="81"/>
        <v>-77.8</v>
      </c>
      <c r="F178" s="563">
        <f t="shared" si="81"/>
        <v>1014.1</v>
      </c>
      <c r="G178" s="263">
        <f t="shared" si="81"/>
        <v>-100</v>
      </c>
      <c r="H178" s="263">
        <f t="shared" si="81"/>
        <v>-97.7</v>
      </c>
      <c r="I178" s="264">
        <f t="shared" si="81"/>
        <v>-90.3</v>
      </c>
      <c r="J178" s="262">
        <f>J174-W160</f>
        <v>-91.8</v>
      </c>
      <c r="K178" s="263">
        <f>K174-Q160</f>
        <v>-92.1</v>
      </c>
      <c r="L178" s="263">
        <f>L174-J160</f>
        <v>-100</v>
      </c>
      <c r="M178" s="264">
        <f>M174-K160</f>
        <v>-100</v>
      </c>
      <c r="N178" s="262">
        <f t="shared" ref="N178:X178" si="82">N174-N160</f>
        <v>-80</v>
      </c>
      <c r="O178" s="263">
        <f t="shared" si="82"/>
        <v>-100</v>
      </c>
      <c r="P178" s="263">
        <f t="shared" si="82"/>
        <v>-97.8</v>
      </c>
      <c r="Q178" s="263">
        <f t="shared" si="82"/>
        <v>-92.1</v>
      </c>
      <c r="R178" s="264">
        <f t="shared" si="82"/>
        <v>-95.5</v>
      </c>
      <c r="S178" s="317">
        <f t="shared" si="82"/>
        <v>-77.8</v>
      </c>
      <c r="T178" s="263">
        <f t="shared" si="82"/>
        <v>-95.3</v>
      </c>
      <c r="U178" s="263">
        <f t="shared" si="82"/>
        <v>-100</v>
      </c>
      <c r="V178" s="263">
        <f t="shared" si="82"/>
        <v>-92.3</v>
      </c>
      <c r="W178" s="264">
        <f t="shared" si="82"/>
        <v>-91.8</v>
      </c>
      <c r="X178" s="400">
        <f t="shared" si="82"/>
        <v>-89</v>
      </c>
      <c r="Y178" s="336"/>
      <c r="Z178" s="210"/>
      <c r="AA178" s="371"/>
      <c r="AB178" s="569"/>
      <c r="AC178" s="569"/>
      <c r="AD178" s="569"/>
    </row>
    <row r="179" spans="1:30" x14ac:dyDescent="0.2">
      <c r="A179" s="266" t="s">
        <v>51</v>
      </c>
      <c r="B179" s="267">
        <v>354</v>
      </c>
      <c r="C179" s="268">
        <v>551</v>
      </c>
      <c r="D179" s="268">
        <v>750</v>
      </c>
      <c r="E179" s="268">
        <v>317</v>
      </c>
      <c r="F179" s="564">
        <v>239</v>
      </c>
      <c r="G179" s="268">
        <v>579</v>
      </c>
      <c r="H179" s="268">
        <v>597</v>
      </c>
      <c r="I179" s="268">
        <v>418</v>
      </c>
      <c r="J179" s="268">
        <v>193</v>
      </c>
      <c r="K179" s="268">
        <v>344</v>
      </c>
      <c r="L179" s="268">
        <v>394</v>
      </c>
      <c r="M179" s="268">
        <v>351</v>
      </c>
      <c r="N179" s="268">
        <v>397</v>
      </c>
      <c r="O179" s="268">
        <v>527</v>
      </c>
      <c r="P179" s="268">
        <v>620</v>
      </c>
      <c r="Q179" s="268">
        <v>531</v>
      </c>
      <c r="R179" s="268">
        <v>300</v>
      </c>
      <c r="S179" s="268">
        <v>369</v>
      </c>
      <c r="T179" s="268">
        <v>542</v>
      </c>
      <c r="U179" s="268">
        <v>637</v>
      </c>
      <c r="V179" s="268">
        <v>490</v>
      </c>
      <c r="W179" s="269">
        <v>314</v>
      </c>
      <c r="X179" s="393">
        <f>SUM(B179:W179)</f>
        <v>9814</v>
      </c>
      <c r="Y179" s="569" t="s">
        <v>56</v>
      </c>
      <c r="Z179" s="271">
        <f>X165-X179</f>
        <v>-9814</v>
      </c>
      <c r="AA179" s="292" t="e">
        <f>Z179/X165</f>
        <v>#DIV/0!</v>
      </c>
      <c r="AB179" s="569"/>
      <c r="AC179" s="569"/>
      <c r="AD179" s="569"/>
    </row>
    <row r="180" spans="1:30" x14ac:dyDescent="0.2">
      <c r="A180" s="273" t="s">
        <v>28</v>
      </c>
      <c r="B180" s="218">
        <v>55.5</v>
      </c>
      <c r="C180" s="570">
        <v>56.5</v>
      </c>
      <c r="D180" s="570">
        <v>57.5</v>
      </c>
      <c r="E180" s="570">
        <v>59.5</v>
      </c>
      <c r="F180" s="565">
        <v>55.5</v>
      </c>
      <c r="G180" s="570">
        <v>54.5</v>
      </c>
      <c r="H180" s="570">
        <v>54</v>
      </c>
      <c r="I180" s="570">
        <v>53</v>
      </c>
      <c r="J180" s="570">
        <v>55.5</v>
      </c>
      <c r="K180" s="570">
        <v>53.5</v>
      </c>
      <c r="L180" s="570">
        <v>52.5</v>
      </c>
      <c r="M180" s="570">
        <v>51.5</v>
      </c>
      <c r="N180" s="570">
        <v>57.5</v>
      </c>
      <c r="O180" s="570">
        <v>56.5</v>
      </c>
      <c r="P180" s="570">
        <v>56</v>
      </c>
      <c r="Q180" s="570">
        <v>54</v>
      </c>
      <c r="R180" s="570">
        <v>53</v>
      </c>
      <c r="S180" s="570">
        <v>58</v>
      </c>
      <c r="T180" s="570">
        <v>56.5</v>
      </c>
      <c r="U180" s="570">
        <v>56</v>
      </c>
      <c r="V180" s="570">
        <v>54.5</v>
      </c>
      <c r="W180" s="219">
        <v>52</v>
      </c>
      <c r="X180" s="394"/>
      <c r="Y180" s="569" t="s">
        <v>57</v>
      </c>
      <c r="Z180" s="334">
        <v>52.18</v>
      </c>
      <c r="AA180" s="228"/>
      <c r="AB180" s="569"/>
      <c r="AC180" s="569"/>
      <c r="AD180" s="569"/>
    </row>
    <row r="181" spans="1:30" ht="13.5" thickBot="1" x14ac:dyDescent="0.25">
      <c r="A181" s="274" t="s">
        <v>26</v>
      </c>
      <c r="B181" s="216">
        <f t="shared" ref="B181" si="83">(B180-B166)</f>
        <v>52</v>
      </c>
      <c r="C181" s="217">
        <f t="shared" ref="C181" si="84">(C180-C166)</f>
        <v>53.5</v>
      </c>
      <c r="D181" s="217">
        <f t="shared" ref="D181" si="85">(D180-D166)</f>
        <v>54.5</v>
      </c>
      <c r="E181" s="217">
        <f t="shared" ref="E181" si="86">(E180-E166)</f>
        <v>56</v>
      </c>
      <c r="F181" s="566">
        <f t="shared" ref="F181" si="87">(F180-F166)</f>
        <v>52</v>
      </c>
      <c r="G181" s="217">
        <f t="shared" ref="G181" si="88">(G180-G166)</f>
        <v>51.5</v>
      </c>
      <c r="H181" s="217">
        <f t="shared" ref="H181" si="89">(H180-H166)</f>
        <v>51</v>
      </c>
      <c r="I181" s="217">
        <f t="shared" ref="I181" si="90">(I180-I166)</f>
        <v>50</v>
      </c>
      <c r="J181" s="217">
        <f t="shared" ref="J181" si="91">(J180-J166)</f>
        <v>52.5</v>
      </c>
      <c r="K181" s="217">
        <f t="shared" ref="K181" si="92">(K180-K166)</f>
        <v>50.5</v>
      </c>
      <c r="L181" s="217">
        <f t="shared" ref="L181" si="93">(L180-L166)</f>
        <v>49.5</v>
      </c>
      <c r="M181" s="217">
        <f t="shared" ref="M181" si="94">(M180-M166)</f>
        <v>48.5</v>
      </c>
      <c r="N181" s="217">
        <f t="shared" ref="N181" si="95">(N180-N166)</f>
        <v>54.5</v>
      </c>
      <c r="O181" s="217">
        <f t="shared" ref="O181" si="96">(O180-O166)</f>
        <v>53.5</v>
      </c>
      <c r="P181" s="217">
        <f t="shared" ref="P181" si="97">(P180-P166)</f>
        <v>52.5</v>
      </c>
      <c r="Q181" s="217">
        <f t="shared" ref="Q181" si="98">(Q180-Q166)</f>
        <v>51</v>
      </c>
      <c r="R181" s="217">
        <f t="shared" ref="R181" si="99">(R180-R166)</f>
        <v>50</v>
      </c>
      <c r="S181" s="217">
        <f t="shared" ref="S181" si="100">(S180-S166)</f>
        <v>55</v>
      </c>
      <c r="T181" s="217">
        <f t="shared" ref="T181" si="101">(T180-T166)</f>
        <v>53.5</v>
      </c>
      <c r="U181" s="217">
        <f t="shared" ref="U181" si="102">(U180-U166)</f>
        <v>52.5</v>
      </c>
      <c r="V181" s="217">
        <f t="shared" ref="V181" si="103">(V180-V166)</f>
        <v>51</v>
      </c>
      <c r="W181" s="410">
        <f t="shared" ref="W181" si="104">(W180-W166)</f>
        <v>49</v>
      </c>
      <c r="X181" s="395"/>
      <c r="Y181" s="569" t="s">
        <v>57</v>
      </c>
      <c r="Z181" s="363">
        <f>Z180-Z166</f>
        <v>52.23</v>
      </c>
      <c r="AA181" s="569" t="s">
        <v>200</v>
      </c>
      <c r="AB181" s="569"/>
      <c r="AC181" s="569"/>
      <c r="AD181" s="569"/>
    </row>
    <row r="182" spans="1:30" x14ac:dyDescent="0.2">
      <c r="A182" s="569"/>
      <c r="B182" s="536">
        <v>55</v>
      </c>
      <c r="C182" s="536"/>
      <c r="D182" s="536"/>
      <c r="E182" s="536"/>
      <c r="F182" s="508" t="s">
        <v>197</v>
      </c>
      <c r="G182" s="508"/>
      <c r="H182" s="581" t="s">
        <v>201</v>
      </c>
      <c r="I182" s="581"/>
      <c r="J182" s="536"/>
      <c r="K182" s="536"/>
      <c r="L182" s="508"/>
      <c r="M182" s="508"/>
      <c r="N182" s="508"/>
      <c r="O182" s="508"/>
      <c r="P182" s="508"/>
      <c r="Q182" s="508"/>
      <c r="R182" s="569"/>
      <c r="S182" s="569"/>
      <c r="T182" s="569"/>
      <c r="U182" s="569">
        <v>55.5</v>
      </c>
      <c r="V182" s="569"/>
      <c r="W182" s="569">
        <v>52.5</v>
      </c>
      <c r="X182" s="569"/>
      <c r="Y182" s="569"/>
      <c r="Z182" s="569"/>
      <c r="AA182" s="569"/>
      <c r="AB182" s="569"/>
      <c r="AC182" s="569"/>
      <c r="AD182" s="569"/>
    </row>
  </sheetData>
  <mergeCells count="60">
    <mergeCell ref="B170:I170"/>
    <mergeCell ref="J170:M170"/>
    <mergeCell ref="N170:R170"/>
    <mergeCell ref="S170:W170"/>
    <mergeCell ref="H182:I182"/>
    <mergeCell ref="N125:R125"/>
    <mergeCell ref="S155:W15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55:I155"/>
    <mergeCell ref="J155:M155"/>
    <mergeCell ref="N155:R155"/>
    <mergeCell ref="K9:L9"/>
    <mergeCell ref="P9:Q9"/>
    <mergeCell ref="B23:I23"/>
    <mergeCell ref="K23:N23"/>
    <mergeCell ref="O23:R23"/>
    <mergeCell ref="Z28:AE28"/>
    <mergeCell ref="S110:W110"/>
    <mergeCell ref="AD54:AI54"/>
    <mergeCell ref="B96:K96"/>
    <mergeCell ref="L96:Q96"/>
    <mergeCell ref="R96:W96"/>
    <mergeCell ref="B38:I38"/>
    <mergeCell ref="B68:K68"/>
    <mergeCell ref="L68:Q68"/>
    <mergeCell ref="R68:W68"/>
    <mergeCell ref="V44:AD46"/>
    <mergeCell ref="AI26:AJ29"/>
    <mergeCell ref="U42:AE42"/>
    <mergeCell ref="K38:N38"/>
    <mergeCell ref="O38:R38"/>
    <mergeCell ref="V27:X28"/>
    <mergeCell ref="AE6:AF6"/>
    <mergeCell ref="F2:I2"/>
    <mergeCell ref="P8:T8"/>
    <mergeCell ref="K8:O8"/>
    <mergeCell ref="B8:I8"/>
    <mergeCell ref="H167:I167"/>
    <mergeCell ref="AF40:AG40"/>
    <mergeCell ref="AH40:AI40"/>
    <mergeCell ref="AJ40:AK40"/>
    <mergeCell ref="B82:K82"/>
    <mergeCell ref="L82:Q82"/>
    <mergeCell ref="R82:W82"/>
    <mergeCell ref="L53:Q53"/>
    <mergeCell ref="R53:U53"/>
    <mergeCell ref="B53:K53"/>
    <mergeCell ref="X58:AA58"/>
    <mergeCell ref="B110:I110"/>
    <mergeCell ref="J110:M110"/>
    <mergeCell ref="N110:R110"/>
    <mergeCell ref="B125:I125"/>
    <mergeCell ref="J125:M125"/>
  </mergeCells>
  <conditionalFormatting sqref="B73:W73">
    <cfRule type="colorScale" priority="82">
      <colorScale>
        <cfvo type="min"/>
        <cfvo type="max"/>
        <color rgb="FFFFEF9C"/>
        <color rgb="FF63BE7B"/>
      </colorScale>
    </cfRule>
  </conditionalFormatting>
  <conditionalFormatting sqref="B74:W74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:W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W87">
    <cfRule type="colorScale" priority="79">
      <colorScale>
        <cfvo type="min"/>
        <cfvo type="max"/>
        <color rgb="FFFFEF9C"/>
        <color rgb="FF63BE7B"/>
      </colorScale>
    </cfRule>
  </conditionalFormatting>
  <conditionalFormatting sqref="B88:W88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0:W9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W10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L118 N118:W11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 N133:W13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K149 N149:W1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W1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K163 N163:W1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K178 N178:W1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2024-05-07T14:17:26Z</dcterms:modified>
</cp:coreProperties>
</file>