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54AE4FE9-256B-4E07-8121-CCB598AD9505}" xr6:coauthVersionLast="36" xr6:coauthVersionMax="36" xr10:uidLastSave="{00000000-0000-0000-0000-000000000000}"/>
  <bookViews>
    <workbookView xWindow="-120" yWindow="-120" windowWidth="29040" windowHeight="1572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9" i="239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<sst xmlns="http://schemas.openxmlformats.org/spreadsheetml/2006/main" count="1273" uniqueCount="202">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</sst>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</cellXfs>
  <cellStyles count="497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Normal" xfId="0" builtinId="0"/>
    <cellStyle name="Normal 2" xfId="2" xr:uid="{00000000-0005-0000-0000-0000D8010000}"/>
    <cellStyle name="Normal 2 2" xfId="10" xr:uid="{00000000-0005-0000-0000-0000D9010000}"/>
    <cellStyle name="Normal 3" xfId="9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5 2" xfId="492" xr:uid="{00000000-0005-0000-0000-0000E2010000}"/>
    <cellStyle name="Porcentaje 6" xfId="487" xr:uid="{00000000-0005-0000-0000-0000E3010000}"/>
    <cellStyle name="Porcentaje 6 2" xfId="493" xr:uid="{00000000-0005-0000-0000-0000E4010000}"/>
    <cellStyle name="Porcentaje 7" xfId="488" xr:uid="{00000000-0005-0000-0000-0000E5010000}"/>
    <cellStyle name="Porcentaje 7 2" xfId="494" xr:uid="{00000000-0005-0000-0000-0000E6010000}"/>
    <cellStyle name="Porcentaje 8" xfId="489" xr:uid="{00000000-0005-0000-0000-0000E7010000}"/>
    <cellStyle name="Porcentaje 8 2" xfId="495" xr:uid="{00000000-0005-0000-0000-0000E8010000}"/>
    <cellStyle name="Porcentaje 9" xfId="490" xr:uid="{00000000-0005-0000-0000-0000E9010000}"/>
    <cellStyle name="Porcentaje 9 2" xfId="496" xr:uid="{00000000-0005-0000-0000-0000EA010000}"/>
    <cellStyle name="Porcentual 2" xfId="4" xr:uid="{00000000-0005-0000-0000-0000EB010000}"/>
    <cellStyle name="Porcentual 2 2" xfId="11" xr:uid="{00000000-0005-0000-0000-0000EC010000}"/>
    <cellStyle name="Porcentual 3" xfId="5" xr:uid="{00000000-0005-0000-0000-0000ED010000}"/>
    <cellStyle name="Porcentual 3 2" xfId="12" xr:uid="{00000000-0005-0000-0000-0000EE010000}"/>
    <cellStyle name="Porcentual 4" xfId="6" xr:uid="{00000000-0005-0000-0000-0000EF010000}"/>
    <cellStyle name="Porcentual 4 2" xfId="13" xr:uid="{00000000-0005-0000-0000-0000F0010000}"/>
  </cellStyles>
  <dxfs count="0"/>
  <tableStyles count="0" defaultTableStyle="TableStyleMedium9" defaultPivotStyle="PivotStyleLight16"/>
  <colors>
    <mruColors>
      <color rgb="FF00FF00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598714</xdr:colOff>
      <xdr:row>63</xdr:row>
      <xdr:rowOff>13606</xdr:rowOff>
    </xdr:from>
    <xdr:to>
      <xdr:col>22</xdr:col>
      <xdr:colOff>299356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570" t="s">
        <v>18</v>
      </c>
      <c r="C4" s="571"/>
      <c r="D4" s="571"/>
      <c r="E4" s="571"/>
      <c r="F4" s="571"/>
      <c r="G4" s="571"/>
      <c r="H4" s="571"/>
      <c r="I4" s="571"/>
      <c r="J4" s="572"/>
      <c r="K4" s="570" t="s">
        <v>21</v>
      </c>
      <c r="L4" s="571"/>
      <c r="M4" s="571"/>
      <c r="N4" s="571"/>
      <c r="O4" s="571"/>
      <c r="P4" s="571"/>
      <c r="Q4" s="571"/>
      <c r="R4" s="571"/>
      <c r="S4" s="571"/>
      <c r="T4" s="572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570" t="s">
        <v>23</v>
      </c>
      <c r="C17" s="571"/>
      <c r="D17" s="571"/>
      <c r="E17" s="571"/>
      <c r="F17" s="572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V150"/>
  <sheetViews>
    <sheetView showGridLines="0" topLeftCell="A120" zoomScale="70" zoomScaleNormal="70" workbookViewId="0">
      <selection activeCell="G150" sqref="G150"/>
    </sheetView>
  </sheetViews>
  <sheetFormatPr baseColWidth="10" defaultColWidth="19.81640625" defaultRowHeight="12.5" x14ac:dyDescent="0.25"/>
  <cols>
    <col min="1" max="1" width="16.81640625" style="200" customWidth="1"/>
    <col min="2" max="6" width="8.81640625" style="200" customWidth="1"/>
    <col min="7" max="8" width="12.7265625" style="200" bestFit="1" customWidth="1"/>
    <col min="9" max="9" width="9.81640625" style="200" bestFit="1" customWidth="1"/>
    <col min="10" max="10" width="9.81640625" style="200" customWidth="1"/>
    <col min="11" max="11" width="9.7265625" style="200" bestFit="1" customWidth="1"/>
    <col min="12" max="12" width="10.453125" style="200" customWidth="1"/>
    <col min="13" max="15" width="11" style="200" customWidth="1"/>
    <col min="16" max="16384" width="19.816406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40.72</v>
      </c>
    </row>
    <row r="3" spans="1:9" x14ac:dyDescent="0.25">
      <c r="A3" s="200" t="s">
        <v>7</v>
      </c>
      <c r="B3" s="227">
        <v>79.166666666666671</v>
      </c>
    </row>
    <row r="4" spans="1:9" x14ac:dyDescent="0.25">
      <c r="A4" s="200" t="s">
        <v>60</v>
      </c>
      <c r="B4" s="200">
        <v>2763</v>
      </c>
    </row>
    <row r="6" spans="1:9" x14ac:dyDescent="0.25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" thickBot="1" x14ac:dyDescent="0.3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3">
      <c r="A8" s="278" t="s">
        <v>49</v>
      </c>
      <c r="B8" s="582" t="s">
        <v>53</v>
      </c>
      <c r="C8" s="583"/>
      <c r="D8" s="583"/>
      <c r="E8" s="583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5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5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5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5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5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" thickBot="1" x14ac:dyDescent="0.3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" thickBot="1" x14ac:dyDescent="0.3"/>
    <row r="21" spans="1:9" ht="13.5" thickBot="1" x14ac:dyDescent="0.3">
      <c r="A21" s="278" t="s">
        <v>72</v>
      </c>
      <c r="B21" s="582" t="s">
        <v>53</v>
      </c>
      <c r="C21" s="583"/>
      <c r="D21" s="583"/>
      <c r="E21" s="583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ht="13" x14ac:dyDescent="0.25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5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5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5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5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" thickBot="1" x14ac:dyDescent="0.3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5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5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" thickBot="1" x14ac:dyDescent="0.3"/>
    <row r="34" spans="1:16" ht="13.5" thickBot="1" x14ac:dyDescent="0.3">
      <c r="A34" s="278" t="s">
        <v>80</v>
      </c>
      <c r="B34" s="575" t="s">
        <v>53</v>
      </c>
      <c r="C34" s="576"/>
      <c r="D34" s="576"/>
      <c r="E34" s="576"/>
      <c r="F34" s="299" t="s">
        <v>0</v>
      </c>
    </row>
    <row r="35" spans="1:16" x14ac:dyDescent="0.25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ht="13" x14ac:dyDescent="0.25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5">
      <c r="A37" s="242" t="s">
        <v>6</v>
      </c>
      <c r="B37" s="306">
        <v>652</v>
      </c>
      <c r="C37" s="307"/>
      <c r="D37" s="307"/>
      <c r="E37" s="407"/>
      <c r="F37" s="397">
        <v>652</v>
      </c>
      <c r="H37" s="596" t="s">
        <v>88</v>
      </c>
      <c r="I37" s="596"/>
      <c r="J37" s="596"/>
      <c r="K37" s="596"/>
      <c r="L37" s="596"/>
      <c r="M37" s="596"/>
      <c r="N37" s="596"/>
      <c r="O37" s="596"/>
      <c r="P37" s="596"/>
    </row>
    <row r="38" spans="1:16" x14ac:dyDescent="0.25">
      <c r="A38" s="231" t="s">
        <v>7</v>
      </c>
      <c r="B38" s="308">
        <v>40</v>
      </c>
      <c r="C38" s="309"/>
      <c r="D38" s="310"/>
      <c r="E38" s="408"/>
      <c r="F38" s="398">
        <v>40</v>
      </c>
      <c r="H38" s="596"/>
      <c r="I38" s="596"/>
      <c r="J38" s="596"/>
      <c r="K38" s="596"/>
      <c r="L38" s="596"/>
      <c r="M38" s="596"/>
      <c r="N38" s="596"/>
      <c r="O38" s="596"/>
      <c r="P38" s="596"/>
    </row>
    <row r="39" spans="1:16" x14ac:dyDescent="0.25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596"/>
      <c r="I39" s="596"/>
      <c r="J39" s="596"/>
      <c r="K39" s="596"/>
      <c r="L39" s="596"/>
      <c r="M39" s="596"/>
      <c r="N39" s="596"/>
      <c r="O39" s="596"/>
      <c r="P39" s="596"/>
    </row>
    <row r="40" spans="1:16" x14ac:dyDescent="0.25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" thickBot="1" x14ac:dyDescent="0.3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5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5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" thickBot="1" x14ac:dyDescent="0.3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5">
      <c r="B45" s="200">
        <v>125</v>
      </c>
    </row>
    <row r="47" spans="1:16" ht="13" thickBot="1" x14ac:dyDescent="0.3"/>
    <row r="48" spans="1:16" ht="13.5" thickBot="1" x14ac:dyDescent="0.3">
      <c r="A48" s="278" t="s">
        <v>100</v>
      </c>
      <c r="B48" s="582" t="s">
        <v>53</v>
      </c>
      <c r="C48" s="583"/>
      <c r="D48" s="583"/>
      <c r="E48" s="583"/>
      <c r="F48" s="299" t="s">
        <v>0</v>
      </c>
    </row>
    <row r="49" spans="1:17" ht="13" thickBot="1" x14ac:dyDescent="0.3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ht="13" x14ac:dyDescent="0.25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5">
      <c r="A51" s="242" t="s">
        <v>6</v>
      </c>
      <c r="B51" s="306">
        <v>1019</v>
      </c>
      <c r="C51" s="307"/>
      <c r="D51" s="307"/>
      <c r="E51" s="407"/>
      <c r="F51" s="397">
        <v>1019</v>
      </c>
      <c r="H51" s="596"/>
      <c r="I51" s="596"/>
      <c r="J51" s="596"/>
      <c r="K51" s="596"/>
      <c r="L51" s="596"/>
      <c r="M51" s="596"/>
      <c r="N51" s="596"/>
      <c r="O51" s="596"/>
      <c r="P51" s="596"/>
    </row>
    <row r="52" spans="1:17" x14ac:dyDescent="0.25">
      <c r="A52" s="231" t="s">
        <v>7</v>
      </c>
      <c r="B52" s="308">
        <v>53.3</v>
      </c>
      <c r="C52" s="309"/>
      <c r="D52" s="310"/>
      <c r="E52" s="408"/>
      <c r="F52" s="398">
        <v>53.3</v>
      </c>
      <c r="H52" s="596"/>
      <c r="I52" s="596"/>
      <c r="J52" s="596"/>
      <c r="K52" s="596"/>
      <c r="L52" s="596"/>
      <c r="M52" s="596"/>
      <c r="N52" s="596"/>
      <c r="O52" s="596"/>
      <c r="P52" s="596"/>
    </row>
    <row r="53" spans="1:17" x14ac:dyDescent="0.25">
      <c r="A53" s="231" t="s">
        <v>8</v>
      </c>
      <c r="B53" s="252">
        <v>0.13</v>
      </c>
      <c r="C53" s="253"/>
      <c r="D53" s="311"/>
      <c r="E53" s="409"/>
      <c r="F53" s="399">
        <v>0.13</v>
      </c>
      <c r="H53" s="596"/>
      <c r="I53" s="596"/>
      <c r="J53" s="596"/>
      <c r="K53" s="596"/>
      <c r="L53" s="596"/>
      <c r="M53" s="596"/>
      <c r="N53" s="596"/>
      <c r="O53" s="596"/>
      <c r="P53" s="596"/>
    </row>
    <row r="54" spans="1:17" x14ac:dyDescent="0.25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" thickBot="1" x14ac:dyDescent="0.3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5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5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" thickBot="1" x14ac:dyDescent="0.3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" thickBot="1" x14ac:dyDescent="0.3"/>
    <row r="61" spans="1:17" ht="13.5" thickBot="1" x14ac:dyDescent="0.3">
      <c r="A61" s="278" t="s">
        <v>122</v>
      </c>
      <c r="B61" s="575" t="s">
        <v>53</v>
      </c>
      <c r="C61" s="576"/>
      <c r="D61" s="576"/>
      <c r="E61" s="576"/>
      <c r="F61" s="443"/>
      <c r="G61" s="299" t="s">
        <v>0</v>
      </c>
    </row>
    <row r="62" spans="1:17" ht="13" thickBot="1" x14ac:dyDescent="0.3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ht="13" x14ac:dyDescent="0.25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5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596" t="s">
        <v>125</v>
      </c>
      <c r="L64" s="596"/>
      <c r="M64" s="596"/>
      <c r="N64" s="596"/>
      <c r="O64" s="596"/>
      <c r="P64" s="475"/>
      <c r="Q64" s="475"/>
    </row>
    <row r="65" spans="1:17" x14ac:dyDescent="0.25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602" t="s">
        <v>131</v>
      </c>
      <c r="L65" s="602"/>
      <c r="M65" s="602"/>
      <c r="N65" s="602"/>
      <c r="O65" s="602"/>
      <c r="P65" s="475"/>
      <c r="Q65" s="475"/>
    </row>
    <row r="66" spans="1:17" x14ac:dyDescent="0.25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602"/>
      <c r="L66" s="602"/>
      <c r="M66" s="602"/>
      <c r="N66" s="602"/>
      <c r="O66" s="602"/>
      <c r="P66" s="475"/>
      <c r="Q66" s="475"/>
    </row>
    <row r="67" spans="1:17" x14ac:dyDescent="0.25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602"/>
      <c r="L67" s="602"/>
      <c r="M67" s="602"/>
      <c r="N67" s="602"/>
      <c r="O67" s="602"/>
    </row>
    <row r="68" spans="1:17" ht="13" thickBot="1" x14ac:dyDescent="0.3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602"/>
      <c r="L68" s="602"/>
      <c r="M68" s="602"/>
      <c r="N68" s="602"/>
      <c r="O68" s="602"/>
    </row>
    <row r="69" spans="1:17" x14ac:dyDescent="0.25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5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" thickBot="1" x14ac:dyDescent="0.3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5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" thickBot="1" x14ac:dyDescent="0.3"/>
    <row r="74" spans="1:17" ht="13.5" thickBot="1" x14ac:dyDescent="0.3">
      <c r="A74" s="278" t="s">
        <v>133</v>
      </c>
      <c r="B74" s="575" t="s">
        <v>53</v>
      </c>
      <c r="C74" s="576"/>
      <c r="D74" s="576"/>
      <c r="E74" s="576"/>
      <c r="F74" s="443"/>
      <c r="G74" s="299" t="s">
        <v>0</v>
      </c>
    </row>
    <row r="75" spans="1:17" ht="13" thickBot="1" x14ac:dyDescent="0.3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ht="13" x14ac:dyDescent="0.25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5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5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5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5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" thickBot="1" x14ac:dyDescent="0.3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5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5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" thickBot="1" x14ac:dyDescent="0.3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5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" thickBot="1" x14ac:dyDescent="0.3"/>
    <row r="87" spans="1:10" ht="13.5" thickBot="1" x14ac:dyDescent="0.3">
      <c r="A87" s="278" t="s">
        <v>136</v>
      </c>
      <c r="B87" s="575" t="s">
        <v>53</v>
      </c>
      <c r="C87" s="576"/>
      <c r="D87" s="576"/>
      <c r="E87" s="576"/>
      <c r="F87" s="443"/>
      <c r="G87" s="299" t="s">
        <v>0</v>
      </c>
    </row>
    <row r="88" spans="1:10" ht="13" thickBot="1" x14ac:dyDescent="0.3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ht="13" x14ac:dyDescent="0.25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5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5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5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5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" thickBot="1" x14ac:dyDescent="0.3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5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5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" thickBot="1" x14ac:dyDescent="0.3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" thickBot="1" x14ac:dyDescent="0.3"/>
    <row r="100" spans="1:10" ht="13.5" thickBot="1" x14ac:dyDescent="0.3">
      <c r="A100" s="278" t="s">
        <v>141</v>
      </c>
      <c r="B100" s="575" t="s">
        <v>53</v>
      </c>
      <c r="C100" s="576"/>
      <c r="D100" s="576"/>
      <c r="E100" s="576"/>
      <c r="F100" s="443"/>
      <c r="G100" s="299" t="s">
        <v>0</v>
      </c>
    </row>
    <row r="101" spans="1:10" ht="13" thickBot="1" x14ac:dyDescent="0.3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ht="13" x14ac:dyDescent="0.25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5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5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5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5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" thickBot="1" x14ac:dyDescent="0.3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5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5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" thickBot="1" x14ac:dyDescent="0.3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5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" thickBot="1" x14ac:dyDescent="0.3"/>
    <row r="113" spans="1:19" ht="13.5" thickBot="1" x14ac:dyDescent="0.3">
      <c r="A113" s="278" t="s">
        <v>154</v>
      </c>
      <c r="B113" s="575" t="s">
        <v>53</v>
      </c>
      <c r="C113" s="576"/>
      <c r="D113" s="576"/>
      <c r="E113" s="576"/>
      <c r="F113" s="443"/>
      <c r="G113" s="299" t="s">
        <v>0</v>
      </c>
    </row>
    <row r="114" spans="1:19" ht="13" thickBot="1" x14ac:dyDescent="0.3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ht="13" x14ac:dyDescent="0.25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5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5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5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5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" thickBot="1" x14ac:dyDescent="0.3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5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5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" thickBot="1" x14ac:dyDescent="0.3">
      <c r="A123" s="274" t="s">
        <v>26</v>
      </c>
      <c r="B123" s="539">
        <f>B122-B109</f>
        <v>1.5</v>
      </c>
      <c r="C123" s="540">
        <f t="shared" ref="C123:F123" si="20">C122-C109</f>
        <v>1.5</v>
      </c>
      <c r="D123" s="540">
        <f t="shared" si="20"/>
        <v>1.5</v>
      </c>
      <c r="E123" s="540">
        <f t="shared" si="20"/>
        <v>1.5</v>
      </c>
      <c r="F123" s="541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5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" thickBot="1" x14ac:dyDescent="0.3"/>
    <row r="126" spans="1:19" ht="13.5" thickBot="1" x14ac:dyDescent="0.3">
      <c r="A126" s="278" t="s">
        <v>181</v>
      </c>
      <c r="B126" s="575" t="s">
        <v>53</v>
      </c>
      <c r="C126" s="576"/>
      <c r="D126" s="576"/>
      <c r="E126" s="576"/>
      <c r="F126" s="510"/>
      <c r="G126" s="299" t="s">
        <v>0</v>
      </c>
      <c r="H126" s="511"/>
      <c r="I126" s="511"/>
    </row>
    <row r="127" spans="1:19" ht="13" thickBot="1" x14ac:dyDescent="0.3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3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603" t="s">
        <v>193</v>
      </c>
      <c r="R128" s="604"/>
      <c r="S128" s="605"/>
    </row>
    <row r="129" spans="1:22" x14ac:dyDescent="0.25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50" t="s">
        <v>187</v>
      </c>
      <c r="R129" s="551" t="s">
        <v>157</v>
      </c>
      <c r="S129" s="552" t="s">
        <v>52</v>
      </c>
      <c r="T129" s="606" t="s">
        <v>194</v>
      </c>
      <c r="U129" s="596"/>
      <c r="V129" s="596"/>
    </row>
    <row r="130" spans="1:22" x14ac:dyDescent="0.25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9" t="s">
        <v>188</v>
      </c>
      <c r="R130" s="437">
        <v>1420</v>
      </c>
      <c r="S130" s="548">
        <v>141</v>
      </c>
      <c r="T130" s="606"/>
      <c r="U130" s="596"/>
      <c r="V130" s="596"/>
    </row>
    <row r="131" spans="1:22" x14ac:dyDescent="0.25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9">
        <v>1</v>
      </c>
      <c r="R131" s="437" t="s">
        <v>189</v>
      </c>
      <c r="S131" s="548">
        <v>217</v>
      </c>
      <c r="T131" s="606"/>
      <c r="U131" s="596"/>
      <c r="V131" s="596"/>
    </row>
    <row r="132" spans="1:22" x14ac:dyDescent="0.25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9">
        <v>2</v>
      </c>
      <c r="R132" s="437" t="s">
        <v>190</v>
      </c>
      <c r="S132" s="548">
        <v>240</v>
      </c>
      <c r="T132" s="606"/>
      <c r="U132" s="596"/>
      <c r="V132" s="596"/>
    </row>
    <row r="133" spans="1:22" ht="13" thickBot="1" x14ac:dyDescent="0.3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9">
        <v>3</v>
      </c>
      <c r="R133" s="437" t="s">
        <v>191</v>
      </c>
      <c r="S133" s="548">
        <v>308</v>
      </c>
      <c r="T133" s="606"/>
      <c r="U133" s="596"/>
      <c r="V133" s="596"/>
    </row>
    <row r="134" spans="1:22" x14ac:dyDescent="0.25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9">
        <v>4</v>
      </c>
      <c r="R134" s="437" t="s">
        <v>192</v>
      </c>
      <c r="S134" s="548">
        <v>263</v>
      </c>
      <c r="T134" s="606"/>
      <c r="U134" s="596"/>
      <c r="V134" s="596"/>
    </row>
    <row r="135" spans="1:22" ht="13" thickBot="1" x14ac:dyDescent="0.3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2" t="s">
        <v>185</v>
      </c>
      <c r="Q135" s="216">
        <v>5</v>
      </c>
      <c r="R135" s="217">
        <v>1660</v>
      </c>
      <c r="S135" s="410">
        <v>302</v>
      </c>
    </row>
    <row r="136" spans="1:22" ht="13" thickBot="1" x14ac:dyDescent="0.3">
      <c r="A136" s="274" t="s">
        <v>26</v>
      </c>
      <c r="B136" s="626">
        <v>2.5</v>
      </c>
      <c r="C136" s="627">
        <v>2.5</v>
      </c>
      <c r="D136" s="627">
        <v>2.5</v>
      </c>
      <c r="E136" s="627">
        <v>2.5</v>
      </c>
      <c r="F136" s="628">
        <v>2.5</v>
      </c>
      <c r="G136" s="395"/>
      <c r="H136" s="511" t="s">
        <v>26</v>
      </c>
      <c r="I136" s="538">
        <f>I135-I122</f>
        <v>0.16999999999998749</v>
      </c>
      <c r="J136" s="553" t="s">
        <v>184</v>
      </c>
      <c r="K136" s="554"/>
    </row>
    <row r="138" spans="1:22" ht="13" thickBot="1" x14ac:dyDescent="0.3">
      <c r="J138" s="602" t="s">
        <v>195</v>
      </c>
      <c r="K138" s="602"/>
      <c r="L138" s="602"/>
      <c r="M138" s="602"/>
      <c r="N138" s="602"/>
      <c r="O138" s="602"/>
      <c r="P138" s="602"/>
    </row>
    <row r="139" spans="1:22" ht="13.5" thickBot="1" x14ac:dyDescent="0.3">
      <c r="A139" s="278" t="s">
        <v>196</v>
      </c>
      <c r="B139" s="575" t="s">
        <v>53</v>
      </c>
      <c r="C139" s="576"/>
      <c r="D139" s="576"/>
      <c r="E139" s="576"/>
      <c r="F139" s="543"/>
      <c r="G139" s="299" t="s">
        <v>0</v>
      </c>
      <c r="H139" s="544"/>
      <c r="I139" s="544"/>
      <c r="J139" s="602"/>
      <c r="K139" s="602"/>
      <c r="L139" s="602"/>
      <c r="M139" s="602"/>
      <c r="N139" s="602"/>
      <c r="O139" s="602"/>
      <c r="P139" s="602"/>
    </row>
    <row r="140" spans="1:22" ht="13" thickBot="1" x14ac:dyDescent="0.3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4"/>
      <c r="I140" s="544"/>
    </row>
    <row r="141" spans="1:22" ht="13" x14ac:dyDescent="0.25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4"/>
      <c r="I141" s="544"/>
    </row>
    <row r="142" spans="1:22" x14ac:dyDescent="0.25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4"/>
      <c r="I142" s="475"/>
    </row>
    <row r="143" spans="1:22" x14ac:dyDescent="0.25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5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4"/>
      <c r="I144" s="475"/>
    </row>
    <row r="145" spans="1:9" x14ac:dyDescent="0.25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4"/>
    </row>
    <row r="146" spans="1:9" ht="13" thickBot="1" x14ac:dyDescent="0.3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4"/>
    </row>
    <row r="147" spans="1:9" x14ac:dyDescent="0.25">
      <c r="A147" s="273" t="s">
        <v>52</v>
      </c>
      <c r="B147" s="568">
        <v>216</v>
      </c>
      <c r="C147" s="557">
        <v>240</v>
      </c>
      <c r="D147" s="557">
        <v>308</v>
      </c>
      <c r="E147" s="557">
        <v>263</v>
      </c>
      <c r="F147" s="569">
        <v>302</v>
      </c>
      <c r="G147" s="393">
        <f>SUM(B147:F147)</f>
        <v>1329</v>
      </c>
      <c r="H147" s="544" t="s">
        <v>56</v>
      </c>
      <c r="I147" s="271">
        <f>G134-G147</f>
        <v>0</v>
      </c>
    </row>
    <row r="148" spans="1:9" x14ac:dyDescent="0.25">
      <c r="A148" s="273" t="s">
        <v>28</v>
      </c>
      <c r="B148" s="218">
        <v>76</v>
      </c>
      <c r="C148" s="555">
        <v>76</v>
      </c>
      <c r="D148" s="555">
        <v>76</v>
      </c>
      <c r="E148" s="555">
        <v>76</v>
      </c>
      <c r="F148" s="219">
        <v>76</v>
      </c>
      <c r="G148" s="394"/>
      <c r="H148" s="544" t="s">
        <v>57</v>
      </c>
      <c r="I148" s="544">
        <v>73.510000000000005</v>
      </c>
    </row>
    <row r="149" spans="1:9" ht="13" thickBot="1" x14ac:dyDescent="0.3">
      <c r="A149" s="274" t="s">
        <v>26</v>
      </c>
      <c r="B149" s="626">
        <f>(B148-B135)</f>
        <v>2.5</v>
      </c>
      <c r="C149" s="627">
        <f t="shared" ref="C149:F149" si="25">(C148-C135)</f>
        <v>2.5</v>
      </c>
      <c r="D149" s="627">
        <f t="shared" si="25"/>
        <v>2.5</v>
      </c>
      <c r="E149" s="627">
        <f t="shared" si="25"/>
        <v>2.5</v>
      </c>
      <c r="F149" s="628">
        <f t="shared" si="25"/>
        <v>2.5</v>
      </c>
      <c r="G149" s="395"/>
      <c r="H149" s="544" t="s">
        <v>26</v>
      </c>
      <c r="I149" s="629">
        <f>I148-I135</f>
        <v>3.0500000000000114</v>
      </c>
    </row>
    <row r="150" spans="1:9" x14ac:dyDescent="0.25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</sheetData>
  <mergeCells count="18">
    <mergeCell ref="Q128:S128"/>
    <mergeCell ref="T129:V134"/>
    <mergeCell ref="J138:P139"/>
    <mergeCell ref="B126:E126"/>
    <mergeCell ref="B113:E113"/>
    <mergeCell ref="B139:E139"/>
    <mergeCell ref="B100:E100"/>
    <mergeCell ref="H51:P53"/>
    <mergeCell ref="B8:E8"/>
    <mergeCell ref="B21:E21"/>
    <mergeCell ref="B34:E34"/>
    <mergeCell ref="H37:P39"/>
    <mergeCell ref="B48:E48"/>
    <mergeCell ref="B87:E87"/>
    <mergeCell ref="B74:E74"/>
    <mergeCell ref="K64:O64"/>
    <mergeCell ref="K65:O68"/>
    <mergeCell ref="B61:E61"/>
  </mergeCells>
  <conditionalFormatting sqref="B91">
    <cfRule type="colorScale" priority="49">
      <colorScale>
        <cfvo type="min"/>
        <cfvo type="max"/>
        <color rgb="FFFFEF9C"/>
        <color rgb="FF63BE7B"/>
      </colorScale>
    </cfRule>
  </conditionalFormatting>
  <conditionalFormatting sqref="B92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60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57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47">
      <colorScale>
        <cfvo type="min"/>
        <cfvo type="max"/>
        <color rgb="FFFFEF9C"/>
        <color rgb="FF63BE7B"/>
      </colorScale>
    </cfRule>
  </conditionalFormatting>
  <conditionalFormatting sqref="C92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45">
      <colorScale>
        <cfvo type="min"/>
        <cfvo type="max"/>
        <color rgb="FFFFEF9C"/>
        <color rgb="FF63BE7B"/>
      </colorScale>
    </cfRule>
  </conditionalFormatting>
  <conditionalFormatting sqref="D92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43">
      <colorScale>
        <cfvo type="min"/>
        <cfvo type="max"/>
        <color rgb="FFFFEF9C"/>
        <color rgb="FF63BE7B"/>
      </colorScale>
    </cfRule>
  </conditionalFormatting>
  <conditionalFormatting sqref="E92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41">
      <colorScale>
        <cfvo type="min"/>
        <cfvo type="max"/>
        <color rgb="FFFFEF9C"/>
        <color rgb="FF63BE7B"/>
      </colorScale>
    </cfRule>
  </conditionalFormatting>
  <conditionalFormatting sqref="F9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F1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W160"/>
  <sheetViews>
    <sheetView showGridLines="0" topLeftCell="A127" zoomScale="67" zoomScaleNormal="67" workbookViewId="0">
      <selection activeCell="L149" sqref="L149"/>
    </sheetView>
  </sheetViews>
  <sheetFormatPr baseColWidth="10" defaultColWidth="11.453125" defaultRowHeight="12.5" x14ac:dyDescent="0.25"/>
  <cols>
    <col min="1" max="1" width="16.26953125" style="200" bestFit="1" customWidth="1"/>
    <col min="2" max="6" width="8.81640625" style="200" customWidth="1"/>
    <col min="7" max="7" width="8.453125" style="200" bestFit="1" customWidth="1"/>
    <col min="8" max="8" width="11.453125" style="200" bestFit="1" customWidth="1"/>
    <col min="9" max="9" width="13" style="200" bestFit="1" customWidth="1"/>
    <col min="10" max="10" width="9.54296875" style="200" bestFit="1" customWidth="1"/>
    <col min="11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44.678571428571431</v>
      </c>
    </row>
    <row r="3" spans="1:15" x14ac:dyDescent="0.25">
      <c r="A3" s="200" t="s">
        <v>7</v>
      </c>
      <c r="B3" s="200">
        <v>80.612244897959187</v>
      </c>
    </row>
    <row r="4" spans="1:15" x14ac:dyDescent="0.25">
      <c r="A4" s="200" t="s">
        <v>60</v>
      </c>
      <c r="B4" s="200">
        <v>3081</v>
      </c>
    </row>
    <row r="6" spans="1:15" x14ac:dyDescent="0.25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" thickBot="1" x14ac:dyDescent="0.3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3">
      <c r="A8" s="278" t="s">
        <v>49</v>
      </c>
      <c r="B8" s="582" t="s">
        <v>50</v>
      </c>
      <c r="C8" s="583"/>
      <c r="D8" s="583"/>
      <c r="E8" s="583"/>
      <c r="F8" s="583"/>
      <c r="G8" s="584"/>
      <c r="H8" s="298" t="s">
        <v>0</v>
      </c>
    </row>
    <row r="9" spans="1:15" x14ac:dyDescent="0.25">
      <c r="A9" s="214" t="s">
        <v>54</v>
      </c>
      <c r="B9" s="585">
        <v>1</v>
      </c>
      <c r="C9" s="586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ht="13" x14ac:dyDescent="0.25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596" t="s">
        <v>67</v>
      </c>
      <c r="L10" s="596"/>
      <c r="M10" s="596"/>
      <c r="N10" s="596"/>
      <c r="O10" s="596"/>
    </row>
    <row r="11" spans="1:15" ht="13" x14ac:dyDescent="0.25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596"/>
      <c r="L11" s="596"/>
      <c r="M11" s="596"/>
      <c r="N11" s="596"/>
      <c r="O11" s="596"/>
    </row>
    <row r="12" spans="1:15" ht="13" x14ac:dyDescent="0.25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596"/>
      <c r="L12" s="596"/>
      <c r="M12" s="596"/>
      <c r="N12" s="596"/>
      <c r="O12" s="596"/>
    </row>
    <row r="13" spans="1:15" ht="13" x14ac:dyDescent="0.25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5" x14ac:dyDescent="0.25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5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5" ht="13" thickBot="1" x14ac:dyDescent="0.3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5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5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" thickBot="1" x14ac:dyDescent="0.3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5">
      <c r="B20" s="200">
        <v>30.5</v>
      </c>
    </row>
    <row r="21" spans="1:15" ht="13" thickBot="1" x14ac:dyDescent="0.3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3">
      <c r="A22" s="278" t="s">
        <v>72</v>
      </c>
      <c r="B22" s="582" t="s">
        <v>50</v>
      </c>
      <c r="C22" s="583"/>
      <c r="D22" s="583"/>
      <c r="E22" s="583"/>
      <c r="F22" s="583"/>
      <c r="G22" s="584"/>
      <c r="H22" s="298" t="s">
        <v>0</v>
      </c>
    </row>
    <row r="23" spans="1:15" x14ac:dyDescent="0.25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5" x14ac:dyDescent="0.25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621" t="s">
        <v>75</v>
      </c>
      <c r="K24" s="621"/>
      <c r="L24" s="621"/>
      <c r="M24" s="621"/>
      <c r="N24" s="621"/>
      <c r="O24" s="621"/>
    </row>
    <row r="25" spans="1:15" ht="13" x14ac:dyDescent="0.25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621"/>
      <c r="K25" s="621"/>
      <c r="L25" s="621"/>
      <c r="M25" s="621"/>
      <c r="N25" s="621"/>
      <c r="O25" s="621"/>
    </row>
    <row r="26" spans="1:15" x14ac:dyDescent="0.25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621"/>
      <c r="K26" s="621"/>
      <c r="L26" s="621"/>
      <c r="M26" s="621"/>
      <c r="N26" s="621"/>
      <c r="O26" s="621"/>
    </row>
    <row r="27" spans="1:15" ht="13" x14ac:dyDescent="0.25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5" x14ac:dyDescent="0.25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5" x14ac:dyDescent="0.25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5" ht="13" thickBot="1" x14ac:dyDescent="0.3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5" x14ac:dyDescent="0.25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5" x14ac:dyDescent="0.25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7" ht="13" thickBot="1" x14ac:dyDescent="0.3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7" x14ac:dyDescent="0.25">
      <c r="D34" s="200">
        <v>35</v>
      </c>
      <c r="E34" s="200">
        <v>34</v>
      </c>
      <c r="H34" s="200">
        <v>34</v>
      </c>
    </row>
    <row r="35" spans="1:17" ht="13" thickBot="1" x14ac:dyDescent="0.3"/>
    <row r="36" spans="1:17" ht="13.5" thickBot="1" x14ac:dyDescent="0.3">
      <c r="A36" s="278" t="s">
        <v>80</v>
      </c>
      <c r="B36" s="575" t="s">
        <v>50</v>
      </c>
      <c r="C36" s="576"/>
      <c r="D36" s="576"/>
      <c r="E36" s="576"/>
      <c r="F36" s="576"/>
      <c r="G36" s="577"/>
      <c r="H36" s="298" t="s">
        <v>0</v>
      </c>
    </row>
    <row r="37" spans="1:17" x14ac:dyDescent="0.25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P37" s="601" t="s">
        <v>99</v>
      </c>
      <c r="Q37" s="601"/>
    </row>
    <row r="38" spans="1:17" x14ac:dyDescent="0.25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621" t="s">
        <v>87</v>
      </c>
      <c r="K38" s="621"/>
      <c r="L38" s="621"/>
      <c r="M38" s="621"/>
      <c r="N38" s="621"/>
      <c r="O38" s="621"/>
      <c r="P38" s="275" t="s">
        <v>90</v>
      </c>
      <c r="Q38" s="275">
        <v>39</v>
      </c>
    </row>
    <row r="39" spans="1:17" ht="13" x14ac:dyDescent="0.25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621"/>
      <c r="K39" s="621"/>
      <c r="L39" s="621"/>
      <c r="M39" s="621"/>
      <c r="N39" s="621"/>
      <c r="O39" s="621"/>
      <c r="P39" s="275" t="s">
        <v>91</v>
      </c>
      <c r="Q39" s="275">
        <v>38.5</v>
      </c>
    </row>
    <row r="40" spans="1:17" x14ac:dyDescent="0.25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621"/>
      <c r="K40" s="621"/>
      <c r="L40" s="621"/>
      <c r="M40" s="621"/>
      <c r="N40" s="621"/>
      <c r="O40" s="621"/>
      <c r="P40" s="275" t="s">
        <v>92</v>
      </c>
      <c r="Q40" s="275">
        <v>38</v>
      </c>
    </row>
    <row r="41" spans="1:17" ht="13" x14ac:dyDescent="0.25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P41" s="275" t="s">
        <v>93</v>
      </c>
      <c r="Q41" s="275">
        <v>38</v>
      </c>
    </row>
    <row r="42" spans="1:17" x14ac:dyDescent="0.25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P42" s="275" t="s">
        <v>94</v>
      </c>
      <c r="Q42" s="275">
        <v>37.5</v>
      </c>
    </row>
    <row r="43" spans="1:17" x14ac:dyDescent="0.25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P43" s="275" t="s">
        <v>95</v>
      </c>
      <c r="Q43" s="275">
        <v>37.5</v>
      </c>
    </row>
    <row r="44" spans="1:17" ht="13" thickBot="1" x14ac:dyDescent="0.3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P44" s="275" t="s">
        <v>96</v>
      </c>
      <c r="Q44" s="275">
        <v>37.5</v>
      </c>
    </row>
    <row r="45" spans="1:17" x14ac:dyDescent="0.25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7" x14ac:dyDescent="0.25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7" ht="13" thickBot="1" x14ac:dyDescent="0.3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7" ht="13" thickBot="1" x14ac:dyDescent="0.3">
      <c r="D48" s="200">
        <v>38.5</v>
      </c>
    </row>
    <row r="49" spans="1:21" ht="13" thickBot="1" x14ac:dyDescent="0.3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1" ht="13.5" thickBot="1" x14ac:dyDescent="0.3">
      <c r="A50" s="278" t="s">
        <v>100</v>
      </c>
      <c r="B50" s="582" t="s">
        <v>50</v>
      </c>
      <c r="C50" s="583"/>
      <c r="D50" s="583"/>
      <c r="E50" s="583"/>
      <c r="F50" s="583"/>
      <c r="G50" s="584"/>
      <c r="H50" s="298" t="s">
        <v>0</v>
      </c>
    </row>
    <row r="51" spans="1:21" x14ac:dyDescent="0.25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1" x14ac:dyDescent="0.25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621" t="s">
        <v>116</v>
      </c>
      <c r="K52" s="621"/>
      <c r="L52" s="621"/>
      <c r="M52" s="621"/>
      <c r="N52" s="621"/>
      <c r="O52" s="621"/>
    </row>
    <row r="53" spans="1:21" ht="13" x14ac:dyDescent="0.25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621"/>
      <c r="K53" s="621"/>
      <c r="L53" s="621"/>
      <c r="M53" s="621"/>
      <c r="N53" s="621"/>
      <c r="O53" s="621"/>
    </row>
    <row r="54" spans="1:21" x14ac:dyDescent="0.25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621"/>
      <c r="K54" s="621"/>
      <c r="L54" s="621"/>
      <c r="M54" s="621"/>
      <c r="N54" s="621"/>
      <c r="O54" s="621"/>
    </row>
    <row r="55" spans="1:21" ht="13" x14ac:dyDescent="0.25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1" x14ac:dyDescent="0.25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1" x14ac:dyDescent="0.25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1" ht="13" thickBot="1" x14ac:dyDescent="0.3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1" x14ac:dyDescent="0.25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1" x14ac:dyDescent="0.25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1" ht="13" thickBot="1" x14ac:dyDescent="0.3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R61" s="589" t="s">
        <v>127</v>
      </c>
      <c r="S61" s="589"/>
      <c r="T61" s="589"/>
    </row>
    <row r="62" spans="1:21" ht="12.75" customHeight="1" x14ac:dyDescent="0.25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</row>
    <row r="63" spans="1:21" ht="13.5" customHeight="1" thickBot="1" x14ac:dyDescent="0.3">
      <c r="B63" s="200">
        <v>44</v>
      </c>
      <c r="M63" s="476"/>
      <c r="N63" s="476"/>
      <c r="O63" s="476"/>
      <c r="P63" s="476"/>
      <c r="Q63" s="476"/>
      <c r="R63" s="476"/>
    </row>
    <row r="64" spans="1:21" ht="13.5" customHeight="1" thickBot="1" x14ac:dyDescent="0.3">
      <c r="A64" s="278" t="s">
        <v>122</v>
      </c>
      <c r="B64" s="582" t="s">
        <v>50</v>
      </c>
      <c r="C64" s="583"/>
      <c r="D64" s="583"/>
      <c r="E64" s="583"/>
      <c r="F64" s="583"/>
      <c r="G64" s="584"/>
      <c r="H64" s="298" t="s">
        <v>0</v>
      </c>
      <c r="T64" s="210"/>
      <c r="U64" s="210"/>
    </row>
    <row r="65" spans="1:23" ht="12.75" customHeight="1" x14ac:dyDescent="0.25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3" ht="13" x14ac:dyDescent="0.25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</row>
    <row r="67" spans="1:23" ht="13" x14ac:dyDescent="0.25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</row>
    <row r="68" spans="1:23" ht="13" x14ac:dyDescent="0.25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</row>
    <row r="69" spans="1:23" ht="13" x14ac:dyDescent="0.25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3" x14ac:dyDescent="0.25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3" x14ac:dyDescent="0.25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3" ht="13" thickBot="1" x14ac:dyDescent="0.3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3" x14ac:dyDescent="0.25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3" x14ac:dyDescent="0.25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3" ht="13" thickBot="1" x14ac:dyDescent="0.3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3" x14ac:dyDescent="0.25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3" ht="13" thickBot="1" x14ac:dyDescent="0.3"/>
    <row r="78" spans="1:23" ht="13.5" thickBot="1" x14ac:dyDescent="0.3">
      <c r="A78" s="278" t="s">
        <v>133</v>
      </c>
      <c r="B78" s="582" t="s">
        <v>50</v>
      </c>
      <c r="C78" s="583"/>
      <c r="D78" s="583"/>
      <c r="E78" s="583"/>
      <c r="F78" s="583"/>
      <c r="G78" s="584"/>
      <c r="H78" s="298" t="s">
        <v>0</v>
      </c>
    </row>
    <row r="79" spans="1:23" x14ac:dyDescent="0.25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O79" s="596" t="s">
        <v>132</v>
      </c>
      <c r="P79" s="596"/>
      <c r="Q79" s="596"/>
      <c r="R79" s="596"/>
      <c r="S79" s="596"/>
      <c r="T79" s="596"/>
      <c r="U79" s="596"/>
      <c r="V79" s="596"/>
      <c r="W79" s="596"/>
    </row>
    <row r="80" spans="1:23" ht="13" x14ac:dyDescent="0.25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O80" s="596"/>
      <c r="P80" s="596"/>
      <c r="Q80" s="596"/>
      <c r="R80" s="596"/>
      <c r="S80" s="596"/>
      <c r="T80" s="596"/>
      <c r="U80" s="596"/>
      <c r="V80" s="596"/>
      <c r="W80" s="596"/>
    </row>
    <row r="81" spans="1:23" ht="13" x14ac:dyDescent="0.25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O81" s="596"/>
      <c r="P81" s="596"/>
      <c r="Q81" s="596"/>
      <c r="R81" s="596"/>
      <c r="S81" s="596"/>
      <c r="T81" s="596"/>
      <c r="U81" s="596"/>
      <c r="V81" s="596"/>
      <c r="W81" s="596"/>
    </row>
    <row r="82" spans="1:23" ht="13" x14ac:dyDescent="0.25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</row>
    <row r="83" spans="1:23" ht="13" x14ac:dyDescent="0.25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3" x14ac:dyDescent="0.25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3" x14ac:dyDescent="0.25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3" ht="13" thickBot="1" x14ac:dyDescent="0.3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3" x14ac:dyDescent="0.25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3" x14ac:dyDescent="0.25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3" ht="13" thickBot="1" x14ac:dyDescent="0.3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3" x14ac:dyDescent="0.25">
      <c r="G90" s="200">
        <v>48</v>
      </c>
    </row>
    <row r="91" spans="1:23" ht="13" thickBot="1" x14ac:dyDescent="0.3"/>
    <row r="92" spans="1:23" ht="13.5" thickBot="1" x14ac:dyDescent="0.3">
      <c r="A92" s="278" t="s">
        <v>136</v>
      </c>
      <c r="B92" s="582" t="s">
        <v>50</v>
      </c>
      <c r="C92" s="583"/>
      <c r="D92" s="583"/>
      <c r="E92" s="583"/>
      <c r="F92" s="583"/>
      <c r="G92" s="584"/>
      <c r="H92" s="298" t="s">
        <v>0</v>
      </c>
    </row>
    <row r="93" spans="1:23" x14ac:dyDescent="0.25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3" ht="13" x14ac:dyDescent="0.25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3" ht="13.5" thickBot="1" x14ac:dyDescent="0.3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3" ht="13" x14ac:dyDescent="0.25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614" t="s">
        <v>137</v>
      </c>
      <c r="L96" s="615"/>
      <c r="M96" s="616"/>
      <c r="N96" s="228" t="s">
        <v>138</v>
      </c>
    </row>
    <row r="97" spans="1:23" ht="13.5" thickBot="1" x14ac:dyDescent="0.3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617"/>
      <c r="L97" s="618"/>
      <c r="M97" s="619"/>
      <c r="N97" s="228" t="s">
        <v>139</v>
      </c>
    </row>
    <row r="98" spans="1:23" x14ac:dyDescent="0.25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U98" s="607" t="s">
        <v>140</v>
      </c>
      <c r="V98" s="608"/>
      <c r="W98" s="609"/>
    </row>
    <row r="99" spans="1:23" x14ac:dyDescent="0.25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U99" s="606"/>
      <c r="V99" s="596"/>
      <c r="W99" s="610"/>
    </row>
    <row r="100" spans="1:23" ht="13" thickBot="1" x14ac:dyDescent="0.3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U100" s="611"/>
      <c r="V100" s="612"/>
      <c r="W100" s="613"/>
    </row>
    <row r="101" spans="1:23" x14ac:dyDescent="0.25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3" x14ac:dyDescent="0.25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3" ht="13" thickBot="1" x14ac:dyDescent="0.3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3" x14ac:dyDescent="0.25">
      <c r="F104" s="200">
        <v>51</v>
      </c>
    </row>
    <row r="105" spans="1:23" ht="13" thickBot="1" x14ac:dyDescent="0.3">
      <c r="M105" s="620" t="s">
        <v>150</v>
      </c>
      <c r="N105" s="620"/>
      <c r="O105" s="620"/>
      <c r="P105" s="620"/>
      <c r="Q105" s="620"/>
    </row>
    <row r="106" spans="1:23" ht="38" thickBot="1" x14ac:dyDescent="0.3">
      <c r="A106" s="278" t="s">
        <v>141</v>
      </c>
      <c r="B106" s="582" t="s">
        <v>50</v>
      </c>
      <c r="C106" s="583"/>
      <c r="D106" s="583"/>
      <c r="E106" s="583"/>
      <c r="F106" s="583"/>
      <c r="G106" s="584"/>
      <c r="H106" s="298" t="s">
        <v>0</v>
      </c>
      <c r="M106" s="275" t="s">
        <v>113</v>
      </c>
      <c r="N106" s="275" t="s">
        <v>149</v>
      </c>
      <c r="O106" s="437" t="s">
        <v>147</v>
      </c>
      <c r="P106" s="275" t="s">
        <v>148</v>
      </c>
      <c r="Q106" s="437" t="s">
        <v>176</v>
      </c>
    </row>
    <row r="107" spans="1:23" x14ac:dyDescent="0.25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275">
        <v>790</v>
      </c>
      <c r="O107" s="275">
        <v>73.400000000000006</v>
      </c>
      <c r="P107" s="275">
        <v>200</v>
      </c>
      <c r="Q107" s="438">
        <v>57.5</v>
      </c>
    </row>
    <row r="108" spans="1:23" ht="13" x14ac:dyDescent="0.25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275" t="s">
        <v>143</v>
      </c>
      <c r="O108" s="275">
        <v>73.400000000000006</v>
      </c>
      <c r="P108" s="275">
        <v>508</v>
      </c>
      <c r="Q108" s="438">
        <v>57</v>
      </c>
    </row>
    <row r="109" spans="1:23" ht="13" x14ac:dyDescent="0.25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275" t="s">
        <v>144</v>
      </c>
      <c r="O109" s="275">
        <v>73.400000000000006</v>
      </c>
      <c r="P109" s="275">
        <v>765</v>
      </c>
      <c r="Q109" s="438">
        <v>56.5</v>
      </c>
    </row>
    <row r="110" spans="1:23" ht="13" x14ac:dyDescent="0.25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275" t="s">
        <v>145</v>
      </c>
      <c r="O110" s="275">
        <v>73.400000000000006</v>
      </c>
      <c r="P110" s="275">
        <v>607</v>
      </c>
      <c r="Q110" s="438">
        <v>55.5</v>
      </c>
    </row>
    <row r="111" spans="1:23" ht="13" x14ac:dyDescent="0.25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275" t="s">
        <v>146</v>
      </c>
      <c r="O111" s="275">
        <v>73.400000000000006</v>
      </c>
      <c r="P111" s="275">
        <v>540</v>
      </c>
      <c r="Q111" s="438">
        <v>54</v>
      </c>
    </row>
    <row r="112" spans="1:23" x14ac:dyDescent="0.25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275">
        <v>1070</v>
      </c>
      <c r="O112" s="275">
        <v>73.400000000000006</v>
      </c>
      <c r="P112" s="275">
        <v>331</v>
      </c>
      <c r="Q112" s="438">
        <v>53</v>
      </c>
    </row>
    <row r="113" spans="1:11" x14ac:dyDescent="0.25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" thickBot="1" x14ac:dyDescent="0.3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5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5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" thickBot="1" x14ac:dyDescent="0.3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" thickBot="1" x14ac:dyDescent="0.3"/>
    <row r="120" spans="1:11" ht="13.5" thickBot="1" x14ac:dyDescent="0.3">
      <c r="A120" s="278" t="s">
        <v>154</v>
      </c>
      <c r="B120" s="582" t="s">
        <v>50</v>
      </c>
      <c r="C120" s="583"/>
      <c r="D120" s="583"/>
      <c r="E120" s="583"/>
      <c r="F120" s="583"/>
      <c r="G120" s="584"/>
      <c r="H120" s="298" t="s">
        <v>0</v>
      </c>
    </row>
    <row r="121" spans="1:11" x14ac:dyDescent="0.25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ht="13" x14ac:dyDescent="0.25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ht="13" x14ac:dyDescent="0.25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ht="13" x14ac:dyDescent="0.25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ht="13" x14ac:dyDescent="0.25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5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5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" thickBot="1" x14ac:dyDescent="0.3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5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5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" thickBot="1" x14ac:dyDescent="0.3">
      <c r="A131" s="297" t="s">
        <v>26</v>
      </c>
      <c r="B131" s="348">
        <f>B130-Q107</f>
        <v>3.5</v>
      </c>
      <c r="C131" s="348">
        <f>C130-Q108</f>
        <v>3.5</v>
      </c>
      <c r="D131" s="348">
        <f>D130-Q109</f>
        <v>3</v>
      </c>
      <c r="E131" s="348">
        <f>E130-Q110</f>
        <v>3</v>
      </c>
      <c r="F131" s="348">
        <f>F130-Q111</f>
        <v>2.5</v>
      </c>
      <c r="G131" s="226">
        <f>G130-Q112</f>
        <v>2.5</v>
      </c>
      <c r="H131" s="395"/>
      <c r="I131" s="200" t="s">
        <v>26</v>
      </c>
      <c r="J131" s="200">
        <f>J130-J116</f>
        <v>3.6599999999999966</v>
      </c>
    </row>
    <row r="133" spans="1:11" ht="13" thickBot="1" x14ac:dyDescent="0.3"/>
    <row r="134" spans="1:11" ht="13.5" thickBot="1" x14ac:dyDescent="0.3">
      <c r="A134" s="278" t="s">
        <v>181</v>
      </c>
      <c r="B134" s="582" t="s">
        <v>50</v>
      </c>
      <c r="C134" s="583"/>
      <c r="D134" s="583"/>
      <c r="E134" s="583"/>
      <c r="F134" s="583"/>
      <c r="G134" s="584"/>
      <c r="H134" s="298" t="s">
        <v>0</v>
      </c>
      <c r="I134" s="511"/>
      <c r="J134" s="511"/>
      <c r="K134" s="511"/>
    </row>
    <row r="135" spans="1:11" x14ac:dyDescent="0.25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ht="13" x14ac:dyDescent="0.25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ht="13" x14ac:dyDescent="0.25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ht="13" x14ac:dyDescent="0.25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ht="13" x14ac:dyDescent="0.25">
      <c r="A139" s="231" t="s">
        <v>7</v>
      </c>
      <c r="B139" s="523">
        <v>71.400000000000006</v>
      </c>
      <c r="C139" s="532">
        <v>86.8</v>
      </c>
      <c r="D139" s="532">
        <v>82.1</v>
      </c>
      <c r="E139" s="532">
        <v>90</v>
      </c>
      <c r="F139" s="532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5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5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" thickBot="1" x14ac:dyDescent="0.3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5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5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" thickBot="1" x14ac:dyDescent="0.3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5">
      <c r="C146" s="200">
        <v>63.5</v>
      </c>
    </row>
    <row r="147" spans="1:11" ht="13" thickBot="1" x14ac:dyDescent="0.3"/>
    <row r="148" spans="1:11" ht="13.5" thickBot="1" x14ac:dyDescent="0.3">
      <c r="A148" s="278" t="s">
        <v>196</v>
      </c>
      <c r="B148" s="582" t="s">
        <v>50</v>
      </c>
      <c r="C148" s="583"/>
      <c r="D148" s="583"/>
      <c r="E148" s="583"/>
      <c r="F148" s="583"/>
      <c r="G148" s="584"/>
      <c r="H148" s="298" t="s">
        <v>0</v>
      </c>
      <c r="I148" s="544"/>
      <c r="J148" s="544"/>
      <c r="K148" s="544"/>
    </row>
    <row r="149" spans="1:11" x14ac:dyDescent="0.25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4"/>
      <c r="K149" s="544"/>
    </row>
    <row r="150" spans="1:11" ht="13" x14ac:dyDescent="0.25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ht="13" x14ac:dyDescent="0.25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ht="13" x14ac:dyDescent="0.25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4"/>
      <c r="J152" s="473"/>
      <c r="K152" s="473"/>
    </row>
    <row r="153" spans="1:11" ht="13" x14ac:dyDescent="0.25">
      <c r="A153" s="231" t="s">
        <v>7</v>
      </c>
      <c r="B153" s="523">
        <v>71.400000000000006</v>
      </c>
      <c r="C153" s="532">
        <v>81.599999999999994</v>
      </c>
      <c r="D153" s="532">
        <v>80.7</v>
      </c>
      <c r="E153" s="532">
        <v>90</v>
      </c>
      <c r="F153" s="532">
        <v>95.8</v>
      </c>
      <c r="G153" s="524">
        <v>77.3</v>
      </c>
      <c r="H153" s="388">
        <v>76.400000000000006</v>
      </c>
      <c r="I153" s="525"/>
      <c r="J153" s="547"/>
      <c r="K153" s="473"/>
    </row>
    <row r="154" spans="1:11" x14ac:dyDescent="0.25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4"/>
    </row>
    <row r="155" spans="1:11" x14ac:dyDescent="0.25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4"/>
      <c r="J155" s="293"/>
      <c r="K155" s="544"/>
    </row>
    <row r="156" spans="1:11" ht="13" thickBot="1" x14ac:dyDescent="0.3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4"/>
    </row>
    <row r="157" spans="1:11" x14ac:dyDescent="0.25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5">
      <c r="A158" s="295" t="s">
        <v>28</v>
      </c>
      <c r="B158" s="218">
        <v>67.5</v>
      </c>
      <c r="C158" s="545">
        <v>66.5</v>
      </c>
      <c r="D158" s="545">
        <v>66</v>
      </c>
      <c r="E158" s="545">
        <v>64.5</v>
      </c>
      <c r="F158" s="322">
        <v>62.5</v>
      </c>
      <c r="G158" s="219">
        <v>62</v>
      </c>
      <c r="H158" s="394"/>
      <c r="I158" s="544" t="s">
        <v>57</v>
      </c>
      <c r="J158" s="544">
        <v>61.64</v>
      </c>
      <c r="K158" s="228"/>
    </row>
    <row r="159" spans="1:11" ht="13" thickBot="1" x14ac:dyDescent="0.3">
      <c r="A159" s="297" t="s">
        <v>26</v>
      </c>
      <c r="B159" s="348">
        <f>(B158-B144)</f>
        <v>3.5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4" t="s">
        <v>26</v>
      </c>
      <c r="J159" s="544">
        <f>J158-J144</f>
        <v>4.5200000000000031</v>
      </c>
      <c r="K159" s="544"/>
    </row>
    <row r="160" spans="1:11" x14ac:dyDescent="0.25">
      <c r="B160" s="200">
        <v>67</v>
      </c>
    </row>
  </sheetData>
  <mergeCells count="22">
    <mergeCell ref="B8:G8"/>
    <mergeCell ref="K10:O12"/>
    <mergeCell ref="B9:C9"/>
    <mergeCell ref="J24:O26"/>
    <mergeCell ref="B22:G22"/>
    <mergeCell ref="O79:W81"/>
    <mergeCell ref="M105:Q105"/>
    <mergeCell ref="B120:G120"/>
    <mergeCell ref="B36:G36"/>
    <mergeCell ref="B64:G64"/>
    <mergeCell ref="B50:G50"/>
    <mergeCell ref="J52:O54"/>
    <mergeCell ref="P37:Q37"/>
    <mergeCell ref="J38:O40"/>
    <mergeCell ref="R61:T61"/>
    <mergeCell ref="B78:G78"/>
    <mergeCell ref="B106:G106"/>
    <mergeCell ref="B148:G148"/>
    <mergeCell ref="B134:G134"/>
    <mergeCell ref="U98:W100"/>
    <mergeCell ref="K96:M97"/>
    <mergeCell ref="B92:G92"/>
  </mergeCells>
  <conditionalFormatting sqref="B69:G69">
    <cfRule type="colorScale" priority="29">
      <colorScale>
        <cfvo type="min"/>
        <cfvo type="max"/>
        <color rgb="FFFFEF9C"/>
        <color rgb="FF63BE7B"/>
      </colorScale>
    </cfRule>
  </conditionalFormatting>
  <conditionalFormatting sqref="B70:G70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2:G7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83">
    <cfRule type="colorScale" priority="26">
      <colorScale>
        <cfvo type="min"/>
        <cfvo type="max"/>
        <color rgb="FFFFEF9C"/>
        <color rgb="FF63BE7B"/>
      </colorScale>
    </cfRule>
  </conditionalFormatting>
  <conditionalFormatting sqref="B84:G84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6:G8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9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98:G9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0:G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G1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G1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G1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G1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G1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Q149"/>
  <sheetViews>
    <sheetView showGridLines="0" topLeftCell="A117" zoomScale="70" zoomScaleNormal="70" workbookViewId="0">
      <selection activeCell="I139" sqref="I139:L140"/>
    </sheetView>
  </sheetViews>
  <sheetFormatPr baseColWidth="10" defaultColWidth="11.453125" defaultRowHeight="12.5" x14ac:dyDescent="0.25"/>
  <cols>
    <col min="1" max="1" width="16.26953125" style="200" bestFit="1" customWidth="1"/>
    <col min="2" max="6" width="9" style="200" customWidth="1"/>
    <col min="7" max="7" width="13" style="200" customWidth="1"/>
    <col min="8" max="8" width="11.1796875" style="200" customWidth="1"/>
    <col min="9" max="9" width="10.54296875" style="200" customWidth="1"/>
    <col min="10" max="13" width="11.453125" style="200"/>
    <col min="14" max="14" width="31.1796875" style="200" bestFit="1" customWidth="1"/>
    <col min="15" max="16384" width="11.453125" style="200"/>
  </cols>
  <sheetData>
    <row r="1" spans="1:9" x14ac:dyDescent="0.25">
      <c r="A1" s="200" t="s">
        <v>58</v>
      </c>
    </row>
    <row r="2" spans="1:9" x14ac:dyDescent="0.25">
      <c r="A2" s="200" t="s">
        <v>59</v>
      </c>
      <c r="B2" s="227">
        <v>39.36434108527132</v>
      </c>
    </row>
    <row r="3" spans="1:9" x14ac:dyDescent="0.25">
      <c r="A3" s="200" t="s">
        <v>7</v>
      </c>
      <c r="B3" s="227">
        <v>19.379844961240309</v>
      </c>
    </row>
    <row r="4" spans="1:9" x14ac:dyDescent="0.25">
      <c r="A4" s="200" t="s">
        <v>60</v>
      </c>
      <c r="B4" s="200">
        <v>2748</v>
      </c>
    </row>
    <row r="6" spans="1:9" x14ac:dyDescent="0.25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" thickBot="1" x14ac:dyDescent="0.3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3">
      <c r="A8" s="278" t="s">
        <v>49</v>
      </c>
      <c r="B8" s="582" t="s">
        <v>53</v>
      </c>
      <c r="C8" s="583"/>
      <c r="D8" s="583"/>
      <c r="E8" s="583"/>
      <c r="F8" s="299" t="s">
        <v>0</v>
      </c>
    </row>
    <row r="9" spans="1:9" x14ac:dyDescent="0.25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ht="13" x14ac:dyDescent="0.25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5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5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5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5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" thickBot="1" x14ac:dyDescent="0.3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5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5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" thickBot="1" x14ac:dyDescent="0.3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5">
      <c r="B19" s="200">
        <v>60</v>
      </c>
      <c r="C19" s="200">
        <v>60</v>
      </c>
      <c r="D19" s="200">
        <v>60</v>
      </c>
      <c r="E19" s="200">
        <v>60</v>
      </c>
    </row>
    <row r="20" spans="1:9" ht="13" thickBot="1" x14ac:dyDescent="0.3"/>
    <row r="21" spans="1:9" ht="13.5" thickBot="1" x14ac:dyDescent="0.3">
      <c r="A21" s="278" t="s">
        <v>72</v>
      </c>
      <c r="B21" s="582" t="s">
        <v>53</v>
      </c>
      <c r="C21" s="583"/>
      <c r="D21" s="583"/>
      <c r="E21" s="583"/>
      <c r="F21" s="299" t="s">
        <v>0</v>
      </c>
    </row>
    <row r="22" spans="1:9" x14ac:dyDescent="0.25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ht="13" x14ac:dyDescent="0.25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5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5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5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5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" thickBot="1" x14ac:dyDescent="0.3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5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5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" thickBot="1" x14ac:dyDescent="0.3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" thickBot="1" x14ac:dyDescent="0.3"/>
    <row r="34" spans="1:9" ht="13.5" thickBot="1" x14ac:dyDescent="0.3">
      <c r="A34" s="278" t="s">
        <v>80</v>
      </c>
      <c r="B34" s="582" t="s">
        <v>53</v>
      </c>
      <c r="C34" s="583"/>
      <c r="D34" s="583"/>
      <c r="E34" s="583"/>
      <c r="F34" s="299" t="s">
        <v>0</v>
      </c>
    </row>
    <row r="35" spans="1:9" x14ac:dyDescent="0.25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ht="13" x14ac:dyDescent="0.25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5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5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5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5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" thickBot="1" x14ac:dyDescent="0.3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5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5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" thickBot="1" x14ac:dyDescent="0.3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" thickBot="1" x14ac:dyDescent="0.3"/>
    <row r="47" spans="1:9" ht="13.5" thickBot="1" x14ac:dyDescent="0.3">
      <c r="A47" s="278" t="s">
        <v>100</v>
      </c>
      <c r="B47" s="582" t="s">
        <v>53</v>
      </c>
      <c r="C47" s="583"/>
      <c r="D47" s="583"/>
      <c r="E47" s="583"/>
      <c r="F47" s="299" t="s">
        <v>0</v>
      </c>
    </row>
    <row r="48" spans="1:9" x14ac:dyDescent="0.25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ht="13" x14ac:dyDescent="0.25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5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5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5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5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" thickBot="1" x14ac:dyDescent="0.3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5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5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" thickBot="1" x14ac:dyDescent="0.3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" thickBot="1" x14ac:dyDescent="0.3"/>
    <row r="60" spans="1:9" ht="13.5" thickBot="1" x14ac:dyDescent="0.3">
      <c r="A60" s="278" t="s">
        <v>122</v>
      </c>
      <c r="B60" s="575" t="s">
        <v>53</v>
      </c>
      <c r="C60" s="576"/>
      <c r="D60" s="576"/>
      <c r="E60" s="576"/>
      <c r="F60" s="299" t="s">
        <v>0</v>
      </c>
    </row>
    <row r="61" spans="1:9" x14ac:dyDescent="0.25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ht="13" x14ac:dyDescent="0.25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5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5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5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624" t="s">
        <v>128</v>
      </c>
      <c r="J65" s="625"/>
      <c r="K65" s="625"/>
      <c r="L65" s="625"/>
      <c r="M65" s="625"/>
      <c r="N65" s="364" t="s">
        <v>129</v>
      </c>
    </row>
    <row r="66" spans="1:17" ht="13" thickBot="1" x14ac:dyDescent="0.3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" thickBot="1" x14ac:dyDescent="0.3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607" t="s">
        <v>130</v>
      </c>
      <c r="O67" s="608"/>
      <c r="P67" s="609"/>
    </row>
    <row r="68" spans="1:17" x14ac:dyDescent="0.25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606"/>
      <c r="O68" s="596"/>
      <c r="P68" s="610"/>
      <c r="Q68" s="228" t="s">
        <v>134</v>
      </c>
    </row>
    <row r="69" spans="1:17" x14ac:dyDescent="0.25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606"/>
      <c r="O69" s="596"/>
      <c r="P69" s="610"/>
      <c r="Q69" s="228" t="s">
        <v>135</v>
      </c>
    </row>
    <row r="70" spans="1:17" ht="13" thickBot="1" x14ac:dyDescent="0.3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606"/>
      <c r="O70" s="596"/>
      <c r="P70" s="610"/>
    </row>
    <row r="71" spans="1:17" ht="13" thickBot="1" x14ac:dyDescent="0.3">
      <c r="N71" s="611"/>
      <c r="O71" s="612"/>
      <c r="P71" s="613"/>
    </row>
    <row r="72" spans="1:17" ht="13" thickBot="1" x14ac:dyDescent="0.3"/>
    <row r="73" spans="1:17" ht="13.5" thickBot="1" x14ac:dyDescent="0.3">
      <c r="A73" s="278" t="s">
        <v>133</v>
      </c>
      <c r="B73" s="575" t="s">
        <v>53</v>
      </c>
      <c r="C73" s="576"/>
      <c r="D73" s="576"/>
      <c r="E73" s="576"/>
      <c r="F73" s="299"/>
    </row>
    <row r="74" spans="1:17" x14ac:dyDescent="0.25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ht="13" x14ac:dyDescent="0.25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5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5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5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5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" thickBot="1" x14ac:dyDescent="0.3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5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5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" thickBot="1" x14ac:dyDescent="0.3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5">
      <c r="B84" s="200">
        <v>62.5</v>
      </c>
      <c r="C84" s="200">
        <v>62.5</v>
      </c>
      <c r="D84" s="200">
        <v>62.5</v>
      </c>
    </row>
    <row r="85" spans="1:9" ht="13" thickBot="1" x14ac:dyDescent="0.3"/>
    <row r="86" spans="1:9" ht="13.5" thickBot="1" x14ac:dyDescent="0.3">
      <c r="A86" s="278" t="s">
        <v>136</v>
      </c>
      <c r="B86" s="575" t="s">
        <v>53</v>
      </c>
      <c r="C86" s="576"/>
      <c r="D86" s="576"/>
      <c r="E86" s="576"/>
      <c r="F86" s="299"/>
    </row>
    <row r="87" spans="1:9" x14ac:dyDescent="0.25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ht="13" x14ac:dyDescent="0.25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5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5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5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5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" thickBot="1" x14ac:dyDescent="0.3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5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5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" thickBot="1" x14ac:dyDescent="0.3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5">
      <c r="B97" s="200" t="s">
        <v>76</v>
      </c>
    </row>
    <row r="98" spans="1:14" ht="13" thickBot="1" x14ac:dyDescent="0.3"/>
    <row r="99" spans="1:14" ht="13.5" thickBot="1" x14ac:dyDescent="0.3">
      <c r="A99" s="278" t="s">
        <v>141</v>
      </c>
      <c r="B99" s="575" t="s">
        <v>53</v>
      </c>
      <c r="C99" s="576"/>
      <c r="D99" s="576"/>
      <c r="E99" s="576"/>
      <c r="F99" s="299"/>
    </row>
    <row r="100" spans="1:14" x14ac:dyDescent="0.25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589"/>
      <c r="J100" s="589"/>
      <c r="K100" s="589"/>
      <c r="L100" s="589"/>
      <c r="N100" s="191"/>
    </row>
    <row r="101" spans="1:14" ht="13" x14ac:dyDescent="0.25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589"/>
      <c r="J101" s="589"/>
      <c r="K101" s="589"/>
      <c r="L101" s="589"/>
    </row>
    <row r="102" spans="1:14" x14ac:dyDescent="0.25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5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5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5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" thickBot="1" x14ac:dyDescent="0.3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5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5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" thickBot="1" x14ac:dyDescent="0.3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" thickBot="1" x14ac:dyDescent="0.3"/>
    <row r="112" spans="1:14" ht="13.5" thickBot="1" x14ac:dyDescent="0.3">
      <c r="A112" s="278" t="s">
        <v>154</v>
      </c>
      <c r="B112" s="575" t="s">
        <v>53</v>
      </c>
      <c r="C112" s="576"/>
      <c r="D112" s="576"/>
      <c r="E112" s="576"/>
      <c r="F112" s="299"/>
    </row>
    <row r="113" spans="1:14" x14ac:dyDescent="0.25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589"/>
      <c r="J113" s="589"/>
      <c r="K113" s="589"/>
      <c r="L113" s="589"/>
    </row>
    <row r="114" spans="1:14" ht="13" x14ac:dyDescent="0.25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589"/>
      <c r="J114" s="589"/>
      <c r="K114" s="589"/>
      <c r="L114" s="589"/>
    </row>
    <row r="115" spans="1:14" x14ac:dyDescent="0.25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5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5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5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" thickBot="1" x14ac:dyDescent="0.3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5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5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" thickBot="1" x14ac:dyDescent="0.3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5">
      <c r="B123" s="200">
        <v>67.5</v>
      </c>
      <c r="C123" s="496">
        <v>67.5</v>
      </c>
      <c r="D123" s="496">
        <v>67.5</v>
      </c>
    </row>
    <row r="124" spans="1:14" ht="13" thickBot="1" x14ac:dyDescent="0.3"/>
    <row r="125" spans="1:14" ht="13.5" thickBot="1" x14ac:dyDescent="0.3">
      <c r="A125" s="278" t="s">
        <v>181</v>
      </c>
      <c r="B125" s="575" t="s">
        <v>53</v>
      </c>
      <c r="C125" s="576"/>
      <c r="D125" s="576"/>
      <c r="E125" s="576"/>
      <c r="F125" s="299"/>
      <c r="G125" s="511"/>
      <c r="H125" s="511"/>
      <c r="I125" s="511"/>
      <c r="J125" s="511"/>
      <c r="K125" s="511"/>
      <c r="L125" s="511"/>
    </row>
    <row r="126" spans="1:14" x14ac:dyDescent="0.25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589"/>
      <c r="J126" s="589"/>
      <c r="K126" s="589"/>
      <c r="L126" s="589"/>
    </row>
    <row r="127" spans="1:14" ht="13.5" thickBot="1" x14ac:dyDescent="0.3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589"/>
      <c r="J127" s="589"/>
      <c r="K127" s="589"/>
      <c r="L127" s="589"/>
    </row>
    <row r="128" spans="1:14" ht="12.75" customHeight="1" x14ac:dyDescent="0.25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622" t="s">
        <v>198</v>
      </c>
      <c r="L128" s="622"/>
      <c r="M128" s="622"/>
      <c r="N128" s="622"/>
    </row>
    <row r="129" spans="1:15" x14ac:dyDescent="0.25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623"/>
      <c r="L129" s="623"/>
      <c r="M129" s="623"/>
      <c r="N129" s="623"/>
    </row>
    <row r="130" spans="1:15" x14ac:dyDescent="0.25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623"/>
      <c r="L130" s="623"/>
      <c r="M130" s="623"/>
      <c r="N130" s="623"/>
      <c r="O130" s="228" t="s">
        <v>199</v>
      </c>
    </row>
    <row r="131" spans="1:15" x14ac:dyDescent="0.25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623"/>
      <c r="L131" s="623"/>
      <c r="M131" s="623"/>
      <c r="N131" s="623"/>
    </row>
    <row r="132" spans="1:15" ht="13" thickBot="1" x14ac:dyDescent="0.3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623"/>
      <c r="L132" s="623"/>
      <c r="M132" s="623"/>
      <c r="N132" s="623"/>
    </row>
    <row r="133" spans="1:15" x14ac:dyDescent="0.25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623"/>
      <c r="L133" s="623"/>
      <c r="M133" s="623"/>
      <c r="N133" s="623"/>
    </row>
    <row r="134" spans="1:15" x14ac:dyDescent="0.25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623"/>
      <c r="L134" s="623"/>
      <c r="M134" s="623"/>
      <c r="N134" s="623"/>
    </row>
    <row r="135" spans="1:15" ht="13" thickBot="1" x14ac:dyDescent="0.3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5">
      <c r="B136" s="200" t="s">
        <v>76</v>
      </c>
    </row>
    <row r="137" spans="1:15" ht="13" thickBot="1" x14ac:dyDescent="0.3"/>
    <row r="138" spans="1:15" ht="13.5" thickBot="1" x14ac:dyDescent="0.3">
      <c r="A138" s="278" t="s">
        <v>196</v>
      </c>
      <c r="B138" s="575" t="s">
        <v>53</v>
      </c>
      <c r="C138" s="576"/>
      <c r="D138" s="576"/>
      <c r="E138" s="576"/>
      <c r="F138" s="299"/>
      <c r="G138" s="544"/>
      <c r="H138" s="544"/>
      <c r="I138" s="544"/>
      <c r="J138" s="544"/>
      <c r="K138" s="544"/>
      <c r="L138" s="544"/>
      <c r="M138" s="544"/>
      <c r="N138" s="544"/>
    </row>
    <row r="139" spans="1:15" x14ac:dyDescent="0.25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4"/>
      <c r="H139" s="544"/>
      <c r="I139" s="589"/>
      <c r="J139" s="589"/>
      <c r="K139" s="589"/>
      <c r="L139" s="589"/>
      <c r="M139" s="544"/>
      <c r="N139" s="544"/>
    </row>
    <row r="140" spans="1:15" ht="13" x14ac:dyDescent="0.25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4"/>
      <c r="H140" s="544"/>
      <c r="I140" s="589"/>
      <c r="J140" s="589"/>
      <c r="K140" s="589"/>
      <c r="L140" s="589"/>
      <c r="M140" s="544"/>
      <c r="N140" s="544"/>
    </row>
    <row r="141" spans="1:15" ht="12.75" customHeight="1" x14ac:dyDescent="0.25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4"/>
      <c r="H141" s="544"/>
      <c r="I141" s="544"/>
      <c r="J141" s="544"/>
    </row>
    <row r="142" spans="1:15" x14ac:dyDescent="0.25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4"/>
      <c r="H142" s="544"/>
      <c r="I142" s="544"/>
      <c r="J142" s="544"/>
    </row>
    <row r="143" spans="1:15" x14ac:dyDescent="0.25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4"/>
      <c r="H143" s="544"/>
      <c r="I143" s="544"/>
      <c r="J143" s="544"/>
    </row>
    <row r="144" spans="1:15" x14ac:dyDescent="0.25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4"/>
      <c r="H144" s="544"/>
      <c r="I144" s="544"/>
      <c r="J144" s="544"/>
    </row>
    <row r="145" spans="1:14" ht="13" thickBot="1" x14ac:dyDescent="0.3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4"/>
      <c r="I145" s="544"/>
      <c r="J145" s="544"/>
    </row>
    <row r="146" spans="1:14" x14ac:dyDescent="0.25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4" t="s">
        <v>56</v>
      </c>
      <c r="H146" s="271">
        <f>F133-F146</f>
        <v>0</v>
      </c>
      <c r="I146" s="312">
        <f>H146/F133</f>
        <v>0</v>
      </c>
      <c r="J146" s="544"/>
    </row>
    <row r="147" spans="1:14" x14ac:dyDescent="0.25">
      <c r="A147" s="295" t="s">
        <v>28</v>
      </c>
      <c r="B147" s="218">
        <v>71.5</v>
      </c>
      <c r="C147" s="545">
        <v>71.5</v>
      </c>
      <c r="D147" s="545">
        <v>71.5</v>
      </c>
      <c r="E147" s="545"/>
      <c r="F147" s="222"/>
      <c r="G147" s="544" t="s">
        <v>57</v>
      </c>
      <c r="H147" s="544">
        <v>69.59</v>
      </c>
      <c r="I147" s="228"/>
      <c r="J147" s="544"/>
    </row>
    <row r="148" spans="1:14" ht="13" thickBot="1" x14ac:dyDescent="0.3">
      <c r="A148" s="297" t="s">
        <v>26</v>
      </c>
      <c r="B148" s="471">
        <f>B147-B134</f>
        <v>2</v>
      </c>
      <c r="C148" s="472">
        <f t="shared" ref="C148:D148" si="32">C147-C134</f>
        <v>2</v>
      </c>
      <c r="D148" s="472">
        <f t="shared" si="32"/>
        <v>2</v>
      </c>
      <c r="E148" s="217"/>
      <c r="F148" s="223"/>
      <c r="G148" s="544" t="s">
        <v>26</v>
      </c>
      <c r="H148" s="544">
        <f>H147-H134</f>
        <v>1.6200000000000045</v>
      </c>
      <c r="I148" s="544"/>
      <c r="J148" s="544"/>
      <c r="K148" s="544"/>
      <c r="L148" s="544"/>
      <c r="M148" s="544"/>
      <c r="N148" s="544"/>
    </row>
    <row r="149" spans="1:14" x14ac:dyDescent="0.25">
      <c r="B149" s="200">
        <v>72</v>
      </c>
      <c r="C149" s="556">
        <v>72</v>
      </c>
      <c r="D149" s="556">
        <v>72</v>
      </c>
    </row>
  </sheetData>
  <mergeCells count="18">
    <mergeCell ref="I126:L127"/>
    <mergeCell ref="B112:E112"/>
    <mergeCell ref="I113:L114"/>
    <mergeCell ref="B138:E138"/>
    <mergeCell ref="I139:L140"/>
    <mergeCell ref="B8:E8"/>
    <mergeCell ref="B21:E21"/>
    <mergeCell ref="B34:E34"/>
    <mergeCell ref="B47:E47"/>
    <mergeCell ref="B60:E60"/>
    <mergeCell ref="K128:N134"/>
    <mergeCell ref="N67:P71"/>
    <mergeCell ref="I65:M65"/>
    <mergeCell ref="I100:L101"/>
    <mergeCell ref="B99:E99"/>
    <mergeCell ref="B86:E86"/>
    <mergeCell ref="B73:E73"/>
    <mergeCell ref="B125:E125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570" t="s">
        <v>18</v>
      </c>
      <c r="C4" s="571"/>
      <c r="D4" s="571"/>
      <c r="E4" s="571"/>
      <c r="F4" s="571"/>
      <c r="G4" s="571"/>
      <c r="H4" s="571"/>
      <c r="I4" s="571"/>
      <c r="J4" s="572"/>
      <c r="K4" s="570" t="s">
        <v>21</v>
      </c>
      <c r="L4" s="571"/>
      <c r="M4" s="571"/>
      <c r="N4" s="571"/>
      <c r="O4" s="571"/>
      <c r="P4" s="571"/>
      <c r="Q4" s="571"/>
      <c r="R4" s="571"/>
      <c r="S4" s="571"/>
      <c r="T4" s="571"/>
      <c r="U4" s="571"/>
      <c r="V4" s="571"/>
      <c r="W4" s="57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570" t="s">
        <v>23</v>
      </c>
      <c r="C17" s="571"/>
      <c r="D17" s="571"/>
      <c r="E17" s="571"/>
      <c r="F17" s="572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570" t="s">
        <v>18</v>
      </c>
      <c r="C4" s="571"/>
      <c r="D4" s="571"/>
      <c r="E4" s="571"/>
      <c r="F4" s="571"/>
      <c r="G4" s="571"/>
      <c r="H4" s="571"/>
      <c r="I4" s="571"/>
      <c r="J4" s="572"/>
      <c r="K4" s="570" t="s">
        <v>21</v>
      </c>
      <c r="L4" s="571"/>
      <c r="M4" s="571"/>
      <c r="N4" s="571"/>
      <c r="O4" s="571"/>
      <c r="P4" s="571"/>
      <c r="Q4" s="571"/>
      <c r="R4" s="571"/>
      <c r="S4" s="571"/>
      <c r="T4" s="571"/>
      <c r="U4" s="571"/>
      <c r="V4" s="571"/>
      <c r="W4" s="57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570" t="s">
        <v>23</v>
      </c>
      <c r="C17" s="571"/>
      <c r="D17" s="571"/>
      <c r="E17" s="571"/>
      <c r="F17" s="572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570" t="s">
        <v>18</v>
      </c>
      <c r="C4" s="571"/>
      <c r="D4" s="571"/>
      <c r="E4" s="571"/>
      <c r="F4" s="571"/>
      <c r="G4" s="571"/>
      <c r="H4" s="571"/>
      <c r="I4" s="571"/>
      <c r="J4" s="572"/>
      <c r="K4" s="570" t="s">
        <v>21</v>
      </c>
      <c r="L4" s="571"/>
      <c r="M4" s="571"/>
      <c r="N4" s="571"/>
      <c r="O4" s="571"/>
      <c r="P4" s="571"/>
      <c r="Q4" s="571"/>
      <c r="R4" s="571"/>
      <c r="S4" s="571"/>
      <c r="T4" s="571"/>
      <c r="U4" s="571"/>
      <c r="V4" s="571"/>
      <c r="W4" s="572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570" t="s">
        <v>23</v>
      </c>
      <c r="C17" s="571"/>
      <c r="D17" s="571"/>
      <c r="E17" s="571"/>
      <c r="F17" s="572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573" t="s">
        <v>42</v>
      </c>
      <c r="B1" s="573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573" t="s">
        <v>42</v>
      </c>
      <c r="B1" s="573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574" t="s">
        <v>42</v>
      </c>
      <c r="B1" s="574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573" t="s">
        <v>42</v>
      </c>
      <c r="B1" s="573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R172"/>
  <sheetViews>
    <sheetView showGridLines="0" tabSelected="1" topLeftCell="A137" zoomScale="64" zoomScaleNormal="64" workbookViewId="0">
      <selection activeCell="J168" sqref="J168"/>
    </sheetView>
  </sheetViews>
  <sheetFormatPr baseColWidth="10" defaultColWidth="11.453125" defaultRowHeight="12.5" x14ac:dyDescent="0.25"/>
  <cols>
    <col min="1" max="1" width="16.26953125" style="200" bestFit="1" customWidth="1"/>
    <col min="2" max="10" width="9" style="200" customWidth="1"/>
    <col min="11" max="11" width="9.453125" style="200" customWidth="1"/>
    <col min="12" max="19" width="9" style="200" customWidth="1"/>
    <col min="20" max="20" width="11.1796875" style="200" customWidth="1"/>
    <col min="21" max="21" width="9" style="200" customWidth="1"/>
    <col min="22" max="22" width="9.81640625" style="200" customWidth="1"/>
    <col min="23" max="23" width="10.26953125" style="200" customWidth="1"/>
    <col min="24" max="24" width="12" style="200" bestFit="1" customWidth="1"/>
    <col min="25" max="16384" width="11.453125" style="200"/>
  </cols>
  <sheetData>
    <row r="1" spans="1:32" x14ac:dyDescent="0.25">
      <c r="A1" s="200" t="s">
        <v>58</v>
      </c>
    </row>
    <row r="2" spans="1:32" x14ac:dyDescent="0.25">
      <c r="A2" s="200" t="s">
        <v>59</v>
      </c>
      <c r="B2" s="227">
        <v>41.932631578947365</v>
      </c>
      <c r="F2" s="589"/>
      <c r="G2" s="589"/>
      <c r="H2" s="589"/>
      <c r="I2" s="589"/>
    </row>
    <row r="3" spans="1:32" x14ac:dyDescent="0.25">
      <c r="A3" s="200" t="s">
        <v>7</v>
      </c>
      <c r="B3" s="227">
        <v>86.526315789473685</v>
      </c>
    </row>
    <row r="4" spans="1:32" x14ac:dyDescent="0.25">
      <c r="A4" s="200" t="s">
        <v>60</v>
      </c>
      <c r="B4" s="200">
        <v>10214</v>
      </c>
    </row>
    <row r="6" spans="1:32" x14ac:dyDescent="0.25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589"/>
      <c r="AF6" s="589"/>
    </row>
    <row r="7" spans="1:32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3">
      <c r="A8" s="230" t="s">
        <v>49</v>
      </c>
      <c r="B8" s="587" t="s">
        <v>53</v>
      </c>
      <c r="C8" s="588"/>
      <c r="D8" s="588"/>
      <c r="E8" s="588"/>
      <c r="F8" s="588"/>
      <c r="G8" s="588"/>
      <c r="H8" s="588"/>
      <c r="I8" s="588"/>
      <c r="J8" s="320"/>
      <c r="K8" s="599" t="s">
        <v>63</v>
      </c>
      <c r="L8" s="600"/>
      <c r="M8" s="600"/>
      <c r="N8" s="600"/>
      <c r="O8" s="600"/>
      <c r="P8" s="597" t="s">
        <v>64</v>
      </c>
      <c r="Q8" s="598"/>
      <c r="R8" s="598"/>
      <c r="S8" s="598"/>
      <c r="T8" s="598"/>
      <c r="U8" s="318" t="s">
        <v>55</v>
      </c>
    </row>
    <row r="9" spans="1:32" x14ac:dyDescent="0.25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585">
        <v>1</v>
      </c>
      <c r="L9" s="586"/>
      <c r="M9" s="325">
        <v>2</v>
      </c>
      <c r="N9" s="325">
        <v>3</v>
      </c>
      <c r="O9" s="326">
        <v>4</v>
      </c>
      <c r="P9" s="585">
        <v>1</v>
      </c>
      <c r="Q9" s="586"/>
      <c r="R9" s="232">
        <v>2</v>
      </c>
      <c r="S9" s="232">
        <v>3</v>
      </c>
      <c r="T9" s="232">
        <v>4</v>
      </c>
      <c r="U9" s="222"/>
    </row>
    <row r="10" spans="1:32" x14ac:dyDescent="0.25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ht="13" x14ac:dyDescent="0.25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5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5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5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5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" thickBot="1" x14ac:dyDescent="0.3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5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5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" thickBot="1" x14ac:dyDescent="0.3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5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" thickBot="1" x14ac:dyDescent="0.3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3">
      <c r="A23" s="230" t="s">
        <v>72</v>
      </c>
      <c r="B23" s="587" t="s">
        <v>53</v>
      </c>
      <c r="C23" s="588"/>
      <c r="D23" s="588"/>
      <c r="E23" s="588"/>
      <c r="F23" s="588"/>
      <c r="G23" s="588"/>
      <c r="H23" s="588"/>
      <c r="I23" s="588"/>
      <c r="J23" s="320"/>
      <c r="K23" s="582" t="s">
        <v>63</v>
      </c>
      <c r="L23" s="583"/>
      <c r="M23" s="583"/>
      <c r="N23" s="584"/>
      <c r="O23" s="582" t="s">
        <v>64</v>
      </c>
      <c r="P23" s="583"/>
      <c r="Q23" s="583"/>
      <c r="R23" s="584"/>
      <c r="S23" s="345" t="s">
        <v>55</v>
      </c>
    </row>
    <row r="24" spans="1:36" x14ac:dyDescent="0.25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5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ht="13" x14ac:dyDescent="0.25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595" t="s">
        <v>83</v>
      </c>
      <c r="AJ26" s="595"/>
    </row>
    <row r="27" spans="1:36" x14ac:dyDescent="0.25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596" t="s">
        <v>74</v>
      </c>
      <c r="W27" s="596"/>
      <c r="X27" s="596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595"/>
      <c r="AJ27" s="595"/>
    </row>
    <row r="28" spans="1:36" x14ac:dyDescent="0.25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596"/>
      <c r="W28" s="596"/>
      <c r="X28" s="596"/>
      <c r="Z28" s="589" t="s">
        <v>85</v>
      </c>
      <c r="AA28" s="589"/>
      <c r="AB28" s="589"/>
      <c r="AC28" s="589"/>
      <c r="AD28" s="589"/>
      <c r="AE28" s="589"/>
      <c r="AH28"/>
      <c r="AI28" s="595"/>
      <c r="AJ28" s="595"/>
    </row>
    <row r="29" spans="1:36" x14ac:dyDescent="0.25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595"/>
      <c r="AJ29" s="595"/>
    </row>
    <row r="30" spans="1:36" x14ac:dyDescent="0.25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</row>
    <row r="31" spans="1:36" ht="13" thickBot="1" x14ac:dyDescent="0.3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48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" thickBot="1" x14ac:dyDescent="0.3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5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" thickBot="1" x14ac:dyDescent="0.3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5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5">
      <c r="I36" s="200" t="s">
        <v>76</v>
      </c>
    </row>
    <row r="37" spans="1:37" ht="13" thickBot="1" x14ac:dyDescent="0.3"/>
    <row r="38" spans="1:37" ht="13.5" thickBot="1" x14ac:dyDescent="0.3">
      <c r="A38" s="230" t="s">
        <v>80</v>
      </c>
      <c r="B38" s="587" t="s">
        <v>53</v>
      </c>
      <c r="C38" s="588"/>
      <c r="D38" s="588"/>
      <c r="E38" s="588"/>
      <c r="F38" s="588"/>
      <c r="G38" s="588"/>
      <c r="H38" s="588"/>
      <c r="I38" s="588"/>
      <c r="J38" s="320"/>
      <c r="K38" s="582" t="s">
        <v>63</v>
      </c>
      <c r="L38" s="583"/>
      <c r="M38" s="583"/>
      <c r="N38" s="584"/>
      <c r="O38" s="582" t="s">
        <v>64</v>
      </c>
      <c r="P38" s="583"/>
      <c r="Q38" s="583"/>
      <c r="R38" s="584"/>
      <c r="S38" s="345" t="s">
        <v>55</v>
      </c>
    </row>
    <row r="39" spans="1:37" x14ac:dyDescent="0.25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5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601" t="s">
        <v>89</v>
      </c>
      <c r="AG40" s="601"/>
      <c r="AH40" s="601" t="s">
        <v>97</v>
      </c>
      <c r="AI40" s="601"/>
      <c r="AJ40" s="601" t="s">
        <v>98</v>
      </c>
      <c r="AK40" s="601"/>
    </row>
    <row r="41" spans="1:37" ht="13" x14ac:dyDescent="0.25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5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594" t="s">
        <v>81</v>
      </c>
      <c r="V42" s="594"/>
      <c r="W42" s="594"/>
      <c r="X42" s="594"/>
      <c r="Y42" s="594"/>
      <c r="Z42" s="594"/>
      <c r="AA42" s="594"/>
      <c r="AB42" s="594"/>
      <c r="AC42" s="594"/>
      <c r="AD42" s="594"/>
      <c r="AE42" s="594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5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5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594" t="s">
        <v>82</v>
      </c>
      <c r="W44" s="594"/>
      <c r="X44" s="594"/>
      <c r="Y44" s="594"/>
      <c r="Z44" s="594"/>
      <c r="AA44" s="594"/>
      <c r="AB44" s="594"/>
      <c r="AC44" s="594"/>
      <c r="AD44" s="594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5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U45" s="371"/>
      <c r="V45" s="594"/>
      <c r="W45" s="594"/>
      <c r="X45" s="594"/>
      <c r="Y45" s="594"/>
      <c r="Z45" s="594"/>
      <c r="AA45" s="594"/>
      <c r="AB45" s="594"/>
      <c r="AC45" s="594"/>
      <c r="AD45" s="594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3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48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594"/>
      <c r="W46" s="594"/>
      <c r="X46" s="594"/>
      <c r="Y46" s="594"/>
      <c r="Z46" s="594"/>
      <c r="AA46" s="594"/>
      <c r="AB46" s="594"/>
      <c r="AC46" s="594"/>
      <c r="AD46" s="594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" thickBot="1" x14ac:dyDescent="0.3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5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" thickBot="1" x14ac:dyDescent="0.3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1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200" t="s">
        <v>26</v>
      </c>
      <c r="U49" s="200">
        <f>U48-U33</f>
        <v>4.5100000000000051</v>
      </c>
    </row>
    <row r="50" spans="1:36" x14ac:dyDescent="0.25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" thickBot="1" x14ac:dyDescent="0.3"/>
    <row r="52" spans="1:36" ht="13" thickBot="1" x14ac:dyDescent="0.3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3">
      <c r="A53" s="230" t="s">
        <v>100</v>
      </c>
      <c r="B53" s="582" t="s">
        <v>53</v>
      </c>
      <c r="C53" s="583"/>
      <c r="D53" s="583"/>
      <c r="E53" s="583"/>
      <c r="F53" s="583"/>
      <c r="G53" s="583"/>
      <c r="H53" s="583"/>
      <c r="I53" s="583"/>
      <c r="J53" s="583"/>
      <c r="K53" s="584"/>
      <c r="L53" s="575" t="s">
        <v>63</v>
      </c>
      <c r="M53" s="576"/>
      <c r="N53" s="576"/>
      <c r="O53" s="576"/>
      <c r="P53" s="576"/>
      <c r="Q53" s="577"/>
      <c r="R53" s="582" t="s">
        <v>64</v>
      </c>
      <c r="S53" s="583"/>
      <c r="T53" s="583"/>
      <c r="U53" s="584"/>
      <c r="V53" s="345" t="s">
        <v>55</v>
      </c>
    </row>
    <row r="54" spans="1:36" x14ac:dyDescent="0.25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590" t="s">
        <v>119</v>
      </c>
      <c r="AE54" s="590"/>
      <c r="AF54" s="590"/>
      <c r="AG54" s="590"/>
      <c r="AH54" s="590"/>
      <c r="AI54" s="590"/>
    </row>
    <row r="55" spans="1:36" ht="25.5" thickBot="1" x14ac:dyDescent="0.3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ht="13" x14ac:dyDescent="0.25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21">((AF56*AG56)/1000)</f>
        <v>9.234</v>
      </c>
      <c r="AI56" s="438">
        <v>41.5</v>
      </c>
      <c r="AJ56" s="200">
        <v>41.5</v>
      </c>
    </row>
    <row r="57" spans="1:36" ht="12.75" customHeight="1" x14ac:dyDescent="0.25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21"/>
        <v>21.824999999999999</v>
      </c>
      <c r="AI57" s="438">
        <v>41</v>
      </c>
    </row>
    <row r="58" spans="1:36" ht="12.75" customHeight="1" x14ac:dyDescent="0.25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594" t="s">
        <v>101</v>
      </c>
      <c r="Y58" s="594"/>
      <c r="Z58" s="594"/>
      <c r="AA58" s="594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21"/>
        <v>18.87</v>
      </c>
      <c r="AI58" s="439">
        <v>40.5</v>
      </c>
    </row>
    <row r="59" spans="1:36" ht="12.75" customHeight="1" x14ac:dyDescent="0.25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21"/>
        <v>19.61</v>
      </c>
      <c r="AI59" s="438">
        <v>40</v>
      </c>
    </row>
    <row r="60" spans="1:36" ht="12.75" customHeight="1" x14ac:dyDescent="0.25">
      <c r="A60" s="242" t="s">
        <v>1</v>
      </c>
      <c r="B60" s="257">
        <f>B57/B56*100-100</f>
        <v>-8.2692307692307736</v>
      </c>
      <c r="C60" s="258">
        <f t="shared" ref="C60:E60" si="22">C57/C56*100-100</f>
        <v>-4.2307692307692264</v>
      </c>
      <c r="D60" s="441">
        <f t="shared" si="22"/>
        <v>-18.65384615384616</v>
      </c>
      <c r="E60" s="258">
        <f t="shared" si="22"/>
        <v>-0.3846153846153868</v>
      </c>
      <c r="F60" s="258">
        <f>F57/F56*100-100</f>
        <v>5.3846153846153868</v>
      </c>
      <c r="G60" s="258">
        <f t="shared" ref="G60:L60" si="23">G57/G56*100-100</f>
        <v>7.1153846153846132</v>
      </c>
      <c r="H60" s="258">
        <f t="shared" si="23"/>
        <v>9.8076923076923208</v>
      </c>
      <c r="I60" s="258">
        <f t="shared" si="23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23"/>
        <v>-5.961538461538467</v>
      </c>
      <c r="M60" s="258">
        <f>M57/M56*100-100</f>
        <v>1.538461538461533</v>
      </c>
      <c r="N60" s="258">
        <f t="shared" ref="N60:V60" si="24">N57/N56*100-100</f>
        <v>6.3461538461538396</v>
      </c>
      <c r="O60" s="258">
        <f t="shared" si="24"/>
        <v>7.5</v>
      </c>
      <c r="P60" s="258">
        <f t="shared" ref="P60:Q60" si="25">P57/P56*100-100</f>
        <v>14.038461538461533</v>
      </c>
      <c r="Q60" s="258">
        <f t="shared" si="25"/>
        <v>25.384615384615387</v>
      </c>
      <c r="R60" s="257">
        <f t="shared" si="24"/>
        <v>9.8076923076923208</v>
      </c>
      <c r="S60" s="258">
        <f t="shared" si="24"/>
        <v>2.8846153846153726</v>
      </c>
      <c r="T60" s="258">
        <f t="shared" si="24"/>
        <v>3.8461538461538538</v>
      </c>
      <c r="U60" s="315">
        <f t="shared" si="24"/>
        <v>9.6153846153846274</v>
      </c>
      <c r="V60" s="333">
        <f t="shared" si="24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21"/>
        <v>17.52</v>
      </c>
      <c r="AI60" s="438">
        <v>39.5</v>
      </c>
    </row>
    <row r="61" spans="1:36" ht="13.5" customHeight="1" thickBot="1" x14ac:dyDescent="0.3">
      <c r="A61" s="261" t="s">
        <v>27</v>
      </c>
      <c r="B61" s="262">
        <f>B57-B42</f>
        <v>51</v>
      </c>
      <c r="C61" s="263">
        <f t="shared" ref="C61:I61" si="26">C57-C42</f>
        <v>77</v>
      </c>
      <c r="D61" s="263">
        <f t="shared" si="26"/>
        <v>43</v>
      </c>
      <c r="E61" s="263">
        <f t="shared" si="26"/>
        <v>97</v>
      </c>
      <c r="F61" s="263">
        <f t="shared" si="26"/>
        <v>131</v>
      </c>
      <c r="G61" s="263">
        <f t="shared" si="26"/>
        <v>138</v>
      </c>
      <c r="H61" s="263">
        <f t="shared" si="26"/>
        <v>142</v>
      </c>
      <c r="I61" s="263">
        <f t="shared" si="26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27">P57-O42</f>
        <v>169</v>
      </c>
      <c r="Q61" s="221">
        <f t="shared" si="27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21"/>
        <v>10.366</v>
      </c>
      <c r="AI61" s="438">
        <v>39.5</v>
      </c>
      <c r="AJ61" s="200">
        <v>39.5</v>
      </c>
    </row>
    <row r="62" spans="1:36" x14ac:dyDescent="0.25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5">
      <c r="A63" s="273" t="s">
        <v>28</v>
      </c>
      <c r="B63" s="218">
        <v>42</v>
      </c>
      <c r="C63" s="275">
        <v>41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" thickBot="1" x14ac:dyDescent="0.3">
      <c r="A64" s="274" t="s">
        <v>26</v>
      </c>
      <c r="B64" s="216">
        <f>(B63-B52)</f>
        <v>4</v>
      </c>
      <c r="C64" s="217">
        <f>(C63-C52)</f>
        <v>3.5</v>
      </c>
      <c r="D64" s="217">
        <f t="shared" ref="D64:U64" si="28">(D63-D52)</f>
        <v>4.5</v>
      </c>
      <c r="E64" s="217">
        <f t="shared" si="28"/>
        <v>4</v>
      </c>
      <c r="F64" s="217">
        <f t="shared" si="28"/>
        <v>3.5</v>
      </c>
      <c r="G64" s="217">
        <f t="shared" si="28"/>
        <v>3.5</v>
      </c>
      <c r="H64" s="217">
        <f t="shared" si="28"/>
        <v>3.5</v>
      </c>
      <c r="I64" s="217">
        <f t="shared" si="28"/>
        <v>3.5</v>
      </c>
      <c r="J64" s="217">
        <f t="shared" si="28"/>
        <v>3.5</v>
      </c>
      <c r="K64" s="416">
        <f t="shared" si="28"/>
        <v>3</v>
      </c>
      <c r="L64" s="216">
        <f t="shared" si="28"/>
        <v>4</v>
      </c>
      <c r="M64" s="217">
        <f t="shared" si="28"/>
        <v>3.5</v>
      </c>
      <c r="N64" s="217">
        <f t="shared" si="28"/>
        <v>3.5</v>
      </c>
      <c r="O64" s="217">
        <f t="shared" si="28"/>
        <v>3.5</v>
      </c>
      <c r="P64" s="217">
        <f t="shared" si="28"/>
        <v>3.5</v>
      </c>
      <c r="Q64" s="217">
        <f t="shared" si="28"/>
        <v>3</v>
      </c>
      <c r="R64" s="216">
        <f t="shared" si="28"/>
        <v>0</v>
      </c>
      <c r="S64" s="217">
        <f t="shared" si="28"/>
        <v>0</v>
      </c>
      <c r="T64" s="217">
        <f t="shared" si="28"/>
        <v>0</v>
      </c>
      <c r="U64" s="416">
        <f t="shared" si="28"/>
        <v>0</v>
      </c>
      <c r="V64" s="223"/>
      <c r="W64" s="200" t="s">
        <v>26</v>
      </c>
      <c r="X64" s="200">
        <f>X63-U48</f>
        <v>3.25</v>
      </c>
    </row>
    <row r="65" spans="1:31" x14ac:dyDescent="0.25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" thickBot="1" x14ac:dyDescent="0.3">
      <c r="D66" s="191" t="s">
        <v>76</v>
      </c>
    </row>
    <row r="67" spans="1:31" ht="13" thickBot="1" x14ac:dyDescent="0.3">
      <c r="R67" s="429"/>
      <c r="S67" s="430"/>
      <c r="T67" s="430"/>
      <c r="U67" s="430"/>
      <c r="V67" s="430"/>
      <c r="W67" s="431"/>
    </row>
    <row r="68" spans="1:31" ht="13.5" thickBot="1" x14ac:dyDescent="0.3">
      <c r="A68" s="230" t="s">
        <v>122</v>
      </c>
      <c r="B68" s="582" t="s">
        <v>53</v>
      </c>
      <c r="C68" s="583"/>
      <c r="D68" s="583"/>
      <c r="E68" s="583"/>
      <c r="F68" s="583"/>
      <c r="G68" s="583"/>
      <c r="H68" s="583"/>
      <c r="I68" s="583"/>
      <c r="J68" s="583"/>
      <c r="K68" s="584"/>
      <c r="L68" s="575" t="s">
        <v>63</v>
      </c>
      <c r="M68" s="576"/>
      <c r="N68" s="576"/>
      <c r="O68" s="576"/>
      <c r="P68" s="576"/>
      <c r="Q68" s="576"/>
      <c r="R68" s="591" t="s">
        <v>64</v>
      </c>
      <c r="S68" s="592"/>
      <c r="T68" s="592"/>
      <c r="U68" s="592"/>
      <c r="V68" s="592"/>
      <c r="W68" s="593"/>
      <c r="X68" s="298" t="s">
        <v>55</v>
      </c>
    </row>
    <row r="69" spans="1:31" x14ac:dyDescent="0.25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" thickBot="1" x14ac:dyDescent="0.3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ht="13" x14ac:dyDescent="0.25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5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5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5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5">
      <c r="A75" s="242" t="s">
        <v>1</v>
      </c>
      <c r="B75" s="257">
        <f>B72/B71*100-100</f>
        <v>-10.322580645161295</v>
      </c>
      <c r="C75" s="258">
        <f t="shared" ref="C75:E75" si="29">C72/C71*100-100</f>
        <v>-5.6451612903225765</v>
      </c>
      <c r="D75" s="258">
        <f t="shared" si="29"/>
        <v>-5.3225806451612954</v>
      </c>
      <c r="E75" s="258">
        <f t="shared" si="29"/>
        <v>-5.4838709677419359</v>
      </c>
      <c r="F75" s="258">
        <f>F72/F71*100-100</f>
        <v>1.6129032258064484</v>
      </c>
      <c r="G75" s="258">
        <f t="shared" ref="G75:I75" si="30">G72/G71*100-100</f>
        <v>0.48387096774193594</v>
      </c>
      <c r="H75" s="258">
        <f t="shared" si="30"/>
        <v>2.4193548387096797</v>
      </c>
      <c r="I75" s="258">
        <f t="shared" si="30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31">L72/L71*100-100</f>
        <v>-11.774193548387103</v>
      </c>
      <c r="M75" s="258">
        <f>M72/M71*100-100</f>
        <v>-4.3548387096774235</v>
      </c>
      <c r="N75" s="258">
        <f t="shared" ref="N75:X75" si="32">N72/N71*100-100</f>
        <v>-2.0967741935483843</v>
      </c>
      <c r="O75" s="258">
        <f t="shared" si="32"/>
        <v>1.6129032258064484</v>
      </c>
      <c r="P75" s="258">
        <f t="shared" si="32"/>
        <v>4.6774193548387188</v>
      </c>
      <c r="Q75" s="315">
        <f t="shared" si="32"/>
        <v>8.709677419354847</v>
      </c>
      <c r="R75" s="257">
        <f t="shared" si="32"/>
        <v>-12.096774193548384</v>
      </c>
      <c r="S75" s="258">
        <f t="shared" si="32"/>
        <v>-5.3225806451612954</v>
      </c>
      <c r="T75" s="258">
        <f t="shared" si="32"/>
        <v>-1.774193548387089</v>
      </c>
      <c r="U75" s="258">
        <f t="shared" si="32"/>
        <v>1.4516129032257936</v>
      </c>
      <c r="V75" s="258">
        <f t="shared" ref="V75:W75" si="33">V72/V71*100-100</f>
        <v>6.774193548387089</v>
      </c>
      <c r="W75" s="259">
        <f t="shared" si="33"/>
        <v>14.677419354838705</v>
      </c>
      <c r="X75" s="390">
        <f t="shared" si="32"/>
        <v>-0.64516129032257652</v>
      </c>
      <c r="Z75" s="371"/>
      <c r="AA75" s="371"/>
      <c r="AB75" s="371"/>
      <c r="AC75" s="371"/>
    </row>
    <row r="76" spans="1:31" ht="13" thickBot="1" x14ac:dyDescent="0.3">
      <c r="A76" s="261" t="s">
        <v>27</v>
      </c>
      <c r="B76" s="220">
        <f>B72-B57</f>
        <v>79</v>
      </c>
      <c r="C76" s="221">
        <f t="shared" ref="C76:I76" si="34">C72-C57</f>
        <v>87</v>
      </c>
      <c r="D76" s="221">
        <f t="shared" si="34"/>
        <v>164</v>
      </c>
      <c r="E76" s="221">
        <f t="shared" si="34"/>
        <v>68</v>
      </c>
      <c r="F76" s="221">
        <f t="shared" si="34"/>
        <v>82</v>
      </c>
      <c r="G76" s="221">
        <f t="shared" si="34"/>
        <v>66</v>
      </c>
      <c r="H76" s="221">
        <f t="shared" si="34"/>
        <v>64</v>
      </c>
      <c r="I76" s="221">
        <f t="shared" si="34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35">P72-O57</f>
        <v>90</v>
      </c>
      <c r="Q76" s="348">
        <f t="shared" ref="Q76" si="36">Q72-P57</f>
        <v>81</v>
      </c>
      <c r="R76" s="262">
        <f t="shared" ref="R76:W76" si="37">R72-O57</f>
        <v>-14</v>
      </c>
      <c r="S76" s="263">
        <f t="shared" si="37"/>
        <v>-6</v>
      </c>
      <c r="T76" s="263">
        <f t="shared" si="37"/>
        <v>-43</v>
      </c>
      <c r="U76" s="263">
        <f t="shared" si="37"/>
        <v>58</v>
      </c>
      <c r="V76" s="263">
        <f t="shared" si="37"/>
        <v>127</v>
      </c>
      <c r="W76" s="264">
        <f t="shared" si="37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5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5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" thickBot="1" x14ac:dyDescent="0.3">
      <c r="A79" s="274" t="s">
        <v>26</v>
      </c>
      <c r="B79" s="216">
        <f>(B78-B63)</f>
        <v>3</v>
      </c>
      <c r="C79" s="217">
        <f t="shared" ref="C79:V79" si="38">(C78-C63)</f>
        <v>2.5</v>
      </c>
      <c r="D79" s="217">
        <f t="shared" si="38"/>
        <v>2</v>
      </c>
      <c r="E79" s="217">
        <f t="shared" si="38"/>
        <v>2.5</v>
      </c>
      <c r="F79" s="217">
        <f t="shared" si="38"/>
        <v>2.5</v>
      </c>
      <c r="G79" s="217">
        <f t="shared" si="38"/>
        <v>2.5</v>
      </c>
      <c r="H79" s="217">
        <f t="shared" si="38"/>
        <v>2.5</v>
      </c>
      <c r="I79" s="217">
        <f t="shared" si="38"/>
        <v>2.5</v>
      </c>
      <c r="J79" s="217">
        <f t="shared" si="38"/>
        <v>2.5</v>
      </c>
      <c r="K79" s="416">
        <f t="shared" si="38"/>
        <v>2.5</v>
      </c>
      <c r="L79" s="216">
        <f t="shared" si="38"/>
        <v>3</v>
      </c>
      <c r="M79" s="217">
        <f t="shared" si="38"/>
        <v>2.5</v>
      </c>
      <c r="N79" s="217">
        <f t="shared" si="38"/>
        <v>2.5</v>
      </c>
      <c r="O79" s="217">
        <f t="shared" si="38"/>
        <v>2.5</v>
      </c>
      <c r="P79" s="217">
        <f t="shared" si="38"/>
        <v>2.5</v>
      </c>
      <c r="Q79" s="416">
        <f t="shared" si="38"/>
        <v>3</v>
      </c>
      <c r="R79" s="216">
        <f t="shared" si="38"/>
        <v>44.5</v>
      </c>
      <c r="S79" s="217">
        <f t="shared" si="38"/>
        <v>43.5</v>
      </c>
      <c r="T79" s="217">
        <f t="shared" si="38"/>
        <v>43</v>
      </c>
      <c r="U79" s="217">
        <f t="shared" si="38"/>
        <v>42.5</v>
      </c>
      <c r="V79" s="217">
        <f t="shared" si="38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5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" thickBot="1" x14ac:dyDescent="0.3"/>
    <row r="82" spans="1:27" ht="13.5" thickBot="1" x14ac:dyDescent="0.3">
      <c r="A82" s="230" t="s">
        <v>133</v>
      </c>
      <c r="B82" s="582" t="s">
        <v>53</v>
      </c>
      <c r="C82" s="583"/>
      <c r="D82" s="583"/>
      <c r="E82" s="583"/>
      <c r="F82" s="583"/>
      <c r="G82" s="583"/>
      <c r="H82" s="583"/>
      <c r="I82" s="583"/>
      <c r="J82" s="583"/>
      <c r="K82" s="584"/>
      <c r="L82" s="575" t="s">
        <v>63</v>
      </c>
      <c r="M82" s="576"/>
      <c r="N82" s="576"/>
      <c r="O82" s="576"/>
      <c r="P82" s="576"/>
      <c r="Q82" s="576"/>
      <c r="R82" s="582" t="s">
        <v>64</v>
      </c>
      <c r="S82" s="583"/>
      <c r="T82" s="583"/>
      <c r="U82" s="583"/>
      <c r="V82" s="583"/>
      <c r="W82" s="584"/>
      <c r="X82" s="298" t="s">
        <v>55</v>
      </c>
    </row>
    <row r="83" spans="1:27" x14ac:dyDescent="0.25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" thickBot="1" x14ac:dyDescent="0.3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ht="13" x14ac:dyDescent="0.25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5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5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5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5">
      <c r="A89" s="242" t="s">
        <v>1</v>
      </c>
      <c r="B89" s="257">
        <f>B86/B85*100-100</f>
        <v>-9.4444444444444429</v>
      </c>
      <c r="C89" s="258">
        <f t="shared" ref="C89:E89" si="39">C86/C85*100-100</f>
        <v>-7.6388888888888857</v>
      </c>
      <c r="D89" s="258">
        <f t="shared" si="39"/>
        <v>-4.5833333333333286</v>
      </c>
      <c r="E89" s="258">
        <f t="shared" si="39"/>
        <v>-4.4444444444444429</v>
      </c>
      <c r="F89" s="258">
        <f>F86/F85*100-100</f>
        <v>0</v>
      </c>
      <c r="G89" s="258">
        <f t="shared" ref="G89:I89" si="40">G86/G85*100-100</f>
        <v>-4.1666666666666572</v>
      </c>
      <c r="H89" s="258">
        <f t="shared" si="40"/>
        <v>2.7777777777777715</v>
      </c>
      <c r="I89" s="258">
        <f t="shared" si="40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41">L86/L85*100-100</f>
        <v>-9.7222222222222143</v>
      </c>
      <c r="M89" s="258">
        <f>M86/M85*100-100</f>
        <v>-4.0277777777777715</v>
      </c>
      <c r="N89" s="258">
        <f t="shared" ref="N89:X89" si="42">N86/N85*100-100</f>
        <v>-1.3888888888888857</v>
      </c>
      <c r="O89" s="258">
        <f t="shared" si="42"/>
        <v>1.25</v>
      </c>
      <c r="P89" s="258">
        <f t="shared" si="42"/>
        <v>3.3333333333333428</v>
      </c>
      <c r="Q89" s="315">
        <f t="shared" si="42"/>
        <v>7.0833333333333286</v>
      </c>
      <c r="R89" s="257">
        <f t="shared" si="42"/>
        <v>-15.277777777777786</v>
      </c>
      <c r="S89" s="258">
        <f t="shared" si="42"/>
        <v>-10.416666666666657</v>
      </c>
      <c r="T89" s="258">
        <f t="shared" si="42"/>
        <v>-1.6666666666666714</v>
      </c>
      <c r="U89" s="258">
        <f t="shared" si="42"/>
        <v>0</v>
      </c>
      <c r="V89" s="258">
        <f t="shared" si="42"/>
        <v>5.5555555555555571</v>
      </c>
      <c r="W89" s="259">
        <f t="shared" si="42"/>
        <v>7.9166666666666572</v>
      </c>
      <c r="X89" s="390">
        <f t="shared" si="42"/>
        <v>-1.6666666666666714</v>
      </c>
      <c r="Z89" s="371"/>
      <c r="AA89" s="371"/>
    </row>
    <row r="90" spans="1:27" ht="13" thickBot="1" x14ac:dyDescent="0.3">
      <c r="A90" s="261" t="s">
        <v>27</v>
      </c>
      <c r="B90" s="220">
        <f>B86-B72</f>
        <v>96</v>
      </c>
      <c r="C90" s="221">
        <f t="shared" ref="C90:W90" si="43">C86-C72</f>
        <v>80</v>
      </c>
      <c r="D90" s="221">
        <f t="shared" si="43"/>
        <v>100</v>
      </c>
      <c r="E90" s="221">
        <f t="shared" si="43"/>
        <v>102</v>
      </c>
      <c r="F90" s="221">
        <f t="shared" si="43"/>
        <v>90</v>
      </c>
      <c r="G90" s="221">
        <f t="shared" si="43"/>
        <v>67</v>
      </c>
      <c r="H90" s="221">
        <f t="shared" si="43"/>
        <v>105</v>
      </c>
      <c r="I90" s="221">
        <f t="shared" si="43"/>
        <v>89</v>
      </c>
      <c r="J90" s="348">
        <f t="shared" si="43"/>
        <v>97</v>
      </c>
      <c r="K90" s="226">
        <f t="shared" si="43"/>
        <v>108</v>
      </c>
      <c r="L90" s="220">
        <f t="shared" si="43"/>
        <v>103</v>
      </c>
      <c r="M90" s="221">
        <f t="shared" si="43"/>
        <v>98</v>
      </c>
      <c r="N90" s="221">
        <f t="shared" si="43"/>
        <v>103</v>
      </c>
      <c r="O90" s="221">
        <f t="shared" si="43"/>
        <v>99</v>
      </c>
      <c r="P90" s="221">
        <f t="shared" si="43"/>
        <v>95</v>
      </c>
      <c r="Q90" s="348">
        <f t="shared" si="43"/>
        <v>97</v>
      </c>
      <c r="R90" s="262">
        <f t="shared" si="43"/>
        <v>65</v>
      </c>
      <c r="S90" s="263">
        <f t="shared" si="43"/>
        <v>58</v>
      </c>
      <c r="T90" s="263">
        <f t="shared" si="43"/>
        <v>99</v>
      </c>
      <c r="U90" s="263">
        <f t="shared" si="43"/>
        <v>91</v>
      </c>
      <c r="V90" s="263">
        <f t="shared" si="43"/>
        <v>98</v>
      </c>
      <c r="W90" s="264">
        <f t="shared" si="43"/>
        <v>66</v>
      </c>
      <c r="X90" s="400">
        <f>X86-X71</f>
        <v>88</v>
      </c>
      <c r="Y90" s="336"/>
      <c r="Z90" s="210"/>
      <c r="AA90" s="371"/>
    </row>
    <row r="91" spans="1:27" x14ac:dyDescent="0.25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5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" thickBot="1" x14ac:dyDescent="0.3">
      <c r="A93" s="274" t="s">
        <v>26</v>
      </c>
      <c r="B93" s="216">
        <f>(B92-B78)</f>
        <v>2</v>
      </c>
      <c r="C93" s="217">
        <f t="shared" ref="C93:W93" si="44">(C92-C78)</f>
        <v>2</v>
      </c>
      <c r="D93" s="217">
        <f t="shared" si="44"/>
        <v>2</v>
      </c>
      <c r="E93" s="217">
        <f t="shared" si="44"/>
        <v>2</v>
      </c>
      <c r="F93" s="217">
        <f t="shared" si="44"/>
        <v>2</v>
      </c>
      <c r="G93" s="217">
        <f t="shared" si="44"/>
        <v>2</v>
      </c>
      <c r="H93" s="217">
        <f t="shared" si="44"/>
        <v>1.5</v>
      </c>
      <c r="I93" s="217">
        <f t="shared" si="44"/>
        <v>2</v>
      </c>
      <c r="J93" s="217">
        <f t="shared" si="44"/>
        <v>1.5</v>
      </c>
      <c r="K93" s="416">
        <f t="shared" si="44"/>
        <v>1.5</v>
      </c>
      <c r="L93" s="216">
        <f t="shared" si="44"/>
        <v>2</v>
      </c>
      <c r="M93" s="217">
        <f t="shared" si="44"/>
        <v>2</v>
      </c>
      <c r="N93" s="217">
        <f t="shared" si="44"/>
        <v>2</v>
      </c>
      <c r="O93" s="217">
        <f t="shared" si="44"/>
        <v>1.5</v>
      </c>
      <c r="P93" s="217">
        <f t="shared" si="44"/>
        <v>1.5</v>
      </c>
      <c r="Q93" s="416">
        <f t="shared" si="44"/>
        <v>1.5</v>
      </c>
      <c r="R93" s="216">
        <f t="shared" si="44"/>
        <v>2</v>
      </c>
      <c r="S93" s="217">
        <f t="shared" si="44"/>
        <v>2</v>
      </c>
      <c r="T93" s="217">
        <f t="shared" si="44"/>
        <v>2</v>
      </c>
      <c r="U93" s="217">
        <f t="shared" si="44"/>
        <v>1.5</v>
      </c>
      <c r="V93" s="217">
        <f t="shared" si="44"/>
        <v>1.5</v>
      </c>
      <c r="W93" s="410">
        <f t="shared" si="44"/>
        <v>1.5</v>
      </c>
      <c r="X93" s="223"/>
      <c r="Y93" s="200" t="s">
        <v>57</v>
      </c>
      <c r="Z93" s="200">
        <f>Z92-Z78</f>
        <v>2.2800000000000011</v>
      </c>
    </row>
    <row r="94" spans="1:27" x14ac:dyDescent="0.25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" thickBot="1" x14ac:dyDescent="0.3"/>
    <row r="96" spans="1:27" ht="13.5" thickBot="1" x14ac:dyDescent="0.3">
      <c r="A96" s="230" t="s">
        <v>136</v>
      </c>
      <c r="B96" s="582" t="s">
        <v>53</v>
      </c>
      <c r="C96" s="583"/>
      <c r="D96" s="583"/>
      <c r="E96" s="583"/>
      <c r="F96" s="583"/>
      <c r="G96" s="583"/>
      <c r="H96" s="583"/>
      <c r="I96" s="583"/>
      <c r="J96" s="583"/>
      <c r="K96" s="584"/>
      <c r="L96" s="575" t="s">
        <v>63</v>
      </c>
      <c r="M96" s="576"/>
      <c r="N96" s="576"/>
      <c r="O96" s="576"/>
      <c r="P96" s="576"/>
      <c r="Q96" s="576"/>
      <c r="R96" s="582" t="s">
        <v>64</v>
      </c>
      <c r="S96" s="583"/>
      <c r="T96" s="583"/>
      <c r="U96" s="583"/>
      <c r="V96" s="583"/>
      <c r="W96" s="584"/>
      <c r="X96" s="298" t="s">
        <v>55</v>
      </c>
    </row>
    <row r="97" spans="1:27" x14ac:dyDescent="0.25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" thickBot="1" x14ac:dyDescent="0.3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ht="13" x14ac:dyDescent="0.25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5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5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5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5">
      <c r="A103" s="242" t="s">
        <v>1</v>
      </c>
      <c r="B103" s="257">
        <f>B100/B99*100-100</f>
        <v>-9.7530864197530889</v>
      </c>
      <c r="C103" s="258">
        <f t="shared" ref="C103:E103" si="45">C100/C99*100-100</f>
        <v>-5.1851851851851762</v>
      </c>
      <c r="D103" s="258">
        <f t="shared" si="45"/>
        <v>-3.8271604938271651</v>
      </c>
      <c r="E103" s="258">
        <f t="shared" si="45"/>
        <v>-2.4691358024691397</v>
      </c>
      <c r="F103" s="258">
        <f>F100/F99*100-100</f>
        <v>0.61728395061729202</v>
      </c>
      <c r="G103" s="258">
        <f t="shared" ref="G103:I103" si="46">G100/G99*100-100</f>
        <v>-3.4567901234567842</v>
      </c>
      <c r="H103" s="258">
        <f t="shared" si="46"/>
        <v>0.3703703703703809</v>
      </c>
      <c r="I103" s="258">
        <f t="shared" si="46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47">L100/L99*100-100</f>
        <v>-11.23456790123457</v>
      </c>
      <c r="M103" s="258">
        <f>M100/M99*100-100</f>
        <v>-3.5802469135802397</v>
      </c>
      <c r="N103" s="258">
        <f t="shared" ref="N103:X103" si="48">N100/N99*100-100</f>
        <v>-1.481481481481481</v>
      </c>
      <c r="O103" s="258">
        <f t="shared" si="48"/>
        <v>-0.49382716049383646</v>
      </c>
      <c r="P103" s="258">
        <f t="shared" si="48"/>
        <v>-0.74074074074074758</v>
      </c>
      <c r="Q103" s="315">
        <f t="shared" si="48"/>
        <v>1.9753086419753032</v>
      </c>
      <c r="R103" s="257">
        <f t="shared" si="48"/>
        <v>-11.111111111111114</v>
      </c>
      <c r="S103" s="258">
        <f t="shared" si="48"/>
        <v>-9.5061728395061778</v>
      </c>
      <c r="T103" s="258">
        <f t="shared" si="48"/>
        <v>-2.3456790123456841</v>
      </c>
      <c r="U103" s="258">
        <f t="shared" si="48"/>
        <v>-3.0864197530864175</v>
      </c>
      <c r="V103" s="258">
        <f t="shared" si="48"/>
        <v>1.481481481481481</v>
      </c>
      <c r="W103" s="259">
        <f t="shared" si="48"/>
        <v>2.5925925925925952</v>
      </c>
      <c r="X103" s="390">
        <f t="shared" si="48"/>
        <v>-2.7160493827160508</v>
      </c>
      <c r="Z103" s="371"/>
      <c r="AA103" s="371"/>
    </row>
    <row r="104" spans="1:27" ht="13" thickBot="1" x14ac:dyDescent="0.3">
      <c r="A104" s="261" t="s">
        <v>27</v>
      </c>
      <c r="B104" s="220">
        <f>B100-B86</f>
        <v>79</v>
      </c>
      <c r="C104" s="221">
        <f t="shared" ref="C104:W104" si="49">C100-C86</f>
        <v>103</v>
      </c>
      <c r="D104" s="221">
        <f t="shared" si="49"/>
        <v>92</v>
      </c>
      <c r="E104" s="221">
        <f t="shared" si="49"/>
        <v>102</v>
      </c>
      <c r="F104" s="221">
        <f t="shared" si="49"/>
        <v>95</v>
      </c>
      <c r="G104" s="221">
        <f t="shared" si="49"/>
        <v>92</v>
      </c>
      <c r="H104" s="221">
        <f t="shared" si="49"/>
        <v>73</v>
      </c>
      <c r="I104" s="221">
        <f t="shared" si="49"/>
        <v>99</v>
      </c>
      <c r="J104" s="348">
        <f t="shared" si="49"/>
        <v>57</v>
      </c>
      <c r="K104" s="226">
        <f t="shared" si="49"/>
        <v>49</v>
      </c>
      <c r="L104" s="220">
        <f t="shared" si="49"/>
        <v>69</v>
      </c>
      <c r="M104" s="221">
        <f t="shared" si="49"/>
        <v>90</v>
      </c>
      <c r="N104" s="221">
        <f t="shared" si="49"/>
        <v>88</v>
      </c>
      <c r="O104" s="221">
        <f t="shared" si="49"/>
        <v>77</v>
      </c>
      <c r="P104" s="221">
        <f t="shared" si="49"/>
        <v>60</v>
      </c>
      <c r="Q104" s="348">
        <f t="shared" si="49"/>
        <v>55</v>
      </c>
      <c r="R104" s="262">
        <f t="shared" si="49"/>
        <v>110</v>
      </c>
      <c r="S104" s="263">
        <f t="shared" si="49"/>
        <v>88</v>
      </c>
      <c r="T104" s="263">
        <f t="shared" si="49"/>
        <v>83</v>
      </c>
      <c r="U104" s="263">
        <f t="shared" si="49"/>
        <v>65</v>
      </c>
      <c r="V104" s="263">
        <f t="shared" si="49"/>
        <v>62</v>
      </c>
      <c r="W104" s="264">
        <f t="shared" si="49"/>
        <v>54</v>
      </c>
      <c r="X104" s="400">
        <f>X100-X85</f>
        <v>68</v>
      </c>
      <c r="Y104" s="336"/>
      <c r="Z104" s="210"/>
      <c r="AA104" s="371"/>
    </row>
    <row r="105" spans="1:27" x14ac:dyDescent="0.25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5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" thickBot="1" x14ac:dyDescent="0.3">
      <c r="A107" s="274" t="s">
        <v>26</v>
      </c>
      <c r="B107" s="216">
        <f>(B106-B92)</f>
        <v>2.5</v>
      </c>
      <c r="C107" s="217">
        <f t="shared" ref="C107:W107" si="50">(C106-C92)</f>
        <v>2</v>
      </c>
      <c r="D107" s="217">
        <f t="shared" si="50"/>
        <v>2</v>
      </c>
      <c r="E107" s="217">
        <f t="shared" si="50"/>
        <v>2</v>
      </c>
      <c r="F107" s="217">
        <f t="shared" si="50"/>
        <v>1.5</v>
      </c>
      <c r="G107" s="217">
        <f t="shared" si="50"/>
        <v>2</v>
      </c>
      <c r="H107" s="217">
        <f t="shared" si="50"/>
        <v>2</v>
      </c>
      <c r="I107" s="217">
        <f t="shared" si="50"/>
        <v>1.5</v>
      </c>
      <c r="J107" s="217">
        <f t="shared" si="50"/>
        <v>2</v>
      </c>
      <c r="K107" s="416">
        <f t="shared" si="50"/>
        <v>2</v>
      </c>
      <c r="L107" s="216">
        <f t="shared" si="50"/>
        <v>2.5</v>
      </c>
      <c r="M107" s="217">
        <f t="shared" si="50"/>
        <v>2</v>
      </c>
      <c r="N107" s="217">
        <f t="shared" si="50"/>
        <v>2</v>
      </c>
      <c r="O107" s="217">
        <f t="shared" si="50"/>
        <v>2</v>
      </c>
      <c r="P107" s="217">
        <f t="shared" si="50"/>
        <v>2</v>
      </c>
      <c r="Q107" s="416">
        <f t="shared" si="50"/>
        <v>2</v>
      </c>
      <c r="R107" s="216">
        <f t="shared" si="50"/>
        <v>2.5</v>
      </c>
      <c r="S107" s="217">
        <f t="shared" si="50"/>
        <v>2.5</v>
      </c>
      <c r="T107" s="217">
        <f t="shared" si="50"/>
        <v>2</v>
      </c>
      <c r="U107" s="217">
        <f t="shared" si="50"/>
        <v>2</v>
      </c>
      <c r="V107" s="217">
        <f t="shared" si="50"/>
        <v>2</v>
      </c>
      <c r="W107" s="410">
        <f t="shared" si="50"/>
        <v>2</v>
      </c>
      <c r="X107" s="223"/>
      <c r="Y107" s="200" t="s">
        <v>57</v>
      </c>
      <c r="Z107" s="200">
        <f>Z106-Z92</f>
        <v>1.7899999999999991</v>
      </c>
    </row>
    <row r="108" spans="1:27" x14ac:dyDescent="0.25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" thickBot="1" x14ac:dyDescent="0.3"/>
    <row r="110" spans="1:27" ht="13.5" thickBot="1" x14ac:dyDescent="0.3">
      <c r="A110" s="230" t="s">
        <v>141</v>
      </c>
      <c r="B110" s="582" t="s">
        <v>53</v>
      </c>
      <c r="C110" s="583"/>
      <c r="D110" s="583"/>
      <c r="E110" s="583"/>
      <c r="F110" s="583"/>
      <c r="G110" s="583"/>
      <c r="H110" s="583"/>
      <c r="I110" s="583"/>
      <c r="J110" s="575" t="s">
        <v>142</v>
      </c>
      <c r="K110" s="576"/>
      <c r="L110" s="576"/>
      <c r="M110" s="576"/>
      <c r="N110" s="582" t="s">
        <v>63</v>
      </c>
      <c r="O110" s="583"/>
      <c r="P110" s="583"/>
      <c r="Q110" s="583"/>
      <c r="R110" s="584"/>
      <c r="S110" s="582" t="s">
        <v>64</v>
      </c>
      <c r="T110" s="583"/>
      <c r="U110" s="583"/>
      <c r="V110" s="583"/>
      <c r="W110" s="584"/>
      <c r="X110" s="298" t="s">
        <v>55</v>
      </c>
    </row>
    <row r="111" spans="1:27" x14ac:dyDescent="0.25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" thickBot="1" x14ac:dyDescent="0.3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ht="13" x14ac:dyDescent="0.25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5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5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5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5">
      <c r="A117" s="242" t="s">
        <v>1</v>
      </c>
      <c r="B117" s="257">
        <f>B114/B113*100-100</f>
        <v>-5.2222222222222143</v>
      </c>
      <c r="C117" s="258">
        <f t="shared" ref="C117:E117" si="51">C114/C113*100-100</f>
        <v>-1.1111111111111143</v>
      </c>
      <c r="D117" s="258">
        <f t="shared" si="51"/>
        <v>-2.5555555555555571</v>
      </c>
      <c r="E117" s="258">
        <f t="shared" si="51"/>
        <v>-1.5555555555555571</v>
      </c>
      <c r="F117" s="258">
        <f>F114/F113*100-100</f>
        <v>0.66666666666665719</v>
      </c>
      <c r="G117" s="258">
        <f t="shared" ref="G117:I117" si="52">G114/G113*100-100</f>
        <v>-2.5555555555555571</v>
      </c>
      <c r="H117" s="258">
        <f t="shared" si="52"/>
        <v>-0.55555555555555713</v>
      </c>
      <c r="I117" s="315">
        <f t="shared" si="52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53">M114/M113*100-100</f>
        <v>1.8888888888888999</v>
      </c>
      <c r="N117" s="257">
        <f t="shared" ref="N117:X117" si="54">N114/N113*100-100</f>
        <v>-5.8888888888888857</v>
      </c>
      <c r="O117" s="258">
        <f t="shared" si="54"/>
        <v>-1.5555555555555571</v>
      </c>
      <c r="P117" s="258">
        <f t="shared" si="54"/>
        <v>0.66666666666665719</v>
      </c>
      <c r="Q117" s="258">
        <f t="shared" si="54"/>
        <v>1.2222222222222143</v>
      </c>
      <c r="R117" s="259">
        <f t="shared" si="54"/>
        <v>0.55555555555555713</v>
      </c>
      <c r="S117" s="260">
        <f t="shared" si="54"/>
        <v>-12</v>
      </c>
      <c r="T117" s="258">
        <f t="shared" si="54"/>
        <v>-9.5555555555555571</v>
      </c>
      <c r="U117" s="258">
        <f t="shared" si="54"/>
        <v>0.11111111111110006</v>
      </c>
      <c r="V117" s="258">
        <f t="shared" si="54"/>
        <v>-2.3333333333333286</v>
      </c>
      <c r="W117" s="259">
        <f t="shared" si="54"/>
        <v>3.6666666666666572</v>
      </c>
      <c r="X117" s="390">
        <f t="shared" si="54"/>
        <v>-1.2222222222222285</v>
      </c>
      <c r="Z117" s="371"/>
      <c r="AA117" s="371"/>
    </row>
    <row r="118" spans="1:44" ht="13" thickBot="1" x14ac:dyDescent="0.3">
      <c r="A118" s="261" t="s">
        <v>27</v>
      </c>
      <c r="B118" s="220">
        <f>B114-B100</f>
        <v>122</v>
      </c>
      <c r="C118" s="221">
        <f t="shared" ref="C118:W118" si="55">C114-C100</f>
        <v>122</v>
      </c>
      <c r="D118" s="221">
        <f t="shared" si="55"/>
        <v>98</v>
      </c>
      <c r="E118" s="221">
        <f t="shared" si="55"/>
        <v>96</v>
      </c>
      <c r="F118" s="221">
        <f t="shared" si="55"/>
        <v>91</v>
      </c>
      <c r="G118" s="221">
        <f t="shared" si="55"/>
        <v>95</v>
      </c>
      <c r="H118" s="221">
        <f t="shared" si="55"/>
        <v>82</v>
      </c>
      <c r="I118" s="348">
        <f t="shared" si="55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55"/>
        <v>49</v>
      </c>
      <c r="O118" s="221">
        <f t="shared" si="55"/>
        <v>80</v>
      </c>
      <c r="P118" s="221">
        <f t="shared" si="55"/>
        <v>102</v>
      </c>
      <c r="Q118" s="221">
        <f t="shared" si="55"/>
        <v>85</v>
      </c>
      <c r="R118" s="226">
        <f t="shared" si="55"/>
        <v>185</v>
      </c>
      <c r="S118" s="380">
        <f t="shared" si="55"/>
        <v>59</v>
      </c>
      <c r="T118" s="221">
        <f t="shared" si="55"/>
        <v>23</v>
      </c>
      <c r="U118" s="221">
        <f t="shared" si="55"/>
        <v>116</v>
      </c>
      <c r="V118" s="221">
        <f t="shared" si="55"/>
        <v>57</v>
      </c>
      <c r="W118" s="226">
        <f t="shared" si="55"/>
        <v>102</v>
      </c>
      <c r="X118" s="400">
        <f>X114-X99</f>
        <v>79</v>
      </c>
      <c r="Y118" s="336"/>
      <c r="Z118" s="210"/>
      <c r="AA118" s="371"/>
    </row>
    <row r="119" spans="1:44" x14ac:dyDescent="0.25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5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" thickBot="1" x14ac:dyDescent="0.3">
      <c r="A121" s="274" t="s">
        <v>26</v>
      </c>
      <c r="B121" s="216">
        <f>(B120-B106)</f>
        <v>2.5</v>
      </c>
      <c r="C121" s="217">
        <f t="shared" ref="C121:I121" si="56">(C120-C106)</f>
        <v>2</v>
      </c>
      <c r="D121" s="217">
        <v>2.5</v>
      </c>
      <c r="E121" s="217">
        <v>2</v>
      </c>
      <c r="F121" s="217">
        <f t="shared" si="56"/>
        <v>2</v>
      </c>
      <c r="G121" s="217">
        <f t="shared" si="56"/>
        <v>2</v>
      </c>
      <c r="H121" s="217">
        <f t="shared" si="56"/>
        <v>2.5</v>
      </c>
      <c r="I121" s="416">
        <f t="shared" si="56"/>
        <v>2</v>
      </c>
      <c r="J121" s="216">
        <f>(J120-W106)</f>
        <v>2.5</v>
      </c>
      <c r="K121" s="217">
        <f>(K120-Q106)</f>
        <v>1.5</v>
      </c>
      <c r="L121" s="416">
        <f t="shared" ref="L121:R121" si="57">(L120-J106)</f>
        <v>1.5</v>
      </c>
      <c r="M121" s="217">
        <f t="shared" si="57"/>
        <v>2.5</v>
      </c>
      <c r="N121" s="471">
        <f t="shared" si="57"/>
        <v>2.5</v>
      </c>
      <c r="O121" s="217">
        <f t="shared" si="57"/>
        <v>2</v>
      </c>
      <c r="P121" s="217">
        <f t="shared" si="57"/>
        <v>2</v>
      </c>
      <c r="Q121" s="217">
        <f t="shared" si="57"/>
        <v>2</v>
      </c>
      <c r="R121" s="410">
        <f t="shared" si="57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5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5">
      <c r="J123" s="200">
        <v>47.5</v>
      </c>
    </row>
    <row r="124" spans="1:44" s="496" customFormat="1" ht="13" thickBot="1" x14ac:dyDescent="0.3"/>
    <row r="125" spans="1:44" ht="13.5" customHeight="1" thickBot="1" x14ac:dyDescent="0.3">
      <c r="A125" s="230" t="s">
        <v>154</v>
      </c>
      <c r="B125" s="582" t="s">
        <v>53</v>
      </c>
      <c r="C125" s="583"/>
      <c r="D125" s="583"/>
      <c r="E125" s="583"/>
      <c r="F125" s="583"/>
      <c r="G125" s="583"/>
      <c r="H125" s="583"/>
      <c r="I125" s="583"/>
      <c r="J125" s="575" t="s">
        <v>142</v>
      </c>
      <c r="K125" s="576"/>
      <c r="L125" s="576"/>
      <c r="M125" s="576"/>
      <c r="N125" s="582" t="s">
        <v>63</v>
      </c>
      <c r="O125" s="583"/>
      <c r="P125" s="583"/>
      <c r="Q125" s="583"/>
      <c r="R125" s="584"/>
      <c r="S125" s="582" t="s">
        <v>64</v>
      </c>
      <c r="T125" s="583"/>
      <c r="U125" s="583"/>
      <c r="V125" s="583"/>
      <c r="W125" s="584"/>
      <c r="X125" s="298" t="s">
        <v>55</v>
      </c>
      <c r="AD125" s="579" t="s">
        <v>155</v>
      </c>
      <c r="AE125" s="580"/>
      <c r="AF125" s="580"/>
      <c r="AG125" s="581"/>
      <c r="AJ125" s="578" t="s">
        <v>163</v>
      </c>
      <c r="AK125" s="578"/>
      <c r="AL125" s="578"/>
      <c r="AM125" s="578"/>
      <c r="AO125" s="578" t="s">
        <v>182</v>
      </c>
      <c r="AP125" s="578"/>
      <c r="AQ125" s="578"/>
      <c r="AR125" s="578"/>
    </row>
    <row r="126" spans="1:44" ht="12" customHeight="1" thickBot="1" x14ac:dyDescent="0.3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" thickBot="1" x14ac:dyDescent="0.3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ht="13" x14ac:dyDescent="0.25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5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5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5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5" customHeight="1" x14ac:dyDescent="0.25">
      <c r="A132" s="242" t="s">
        <v>1</v>
      </c>
      <c r="B132" s="257">
        <f>B129/B128*100-100</f>
        <v>4.0404040404040416</v>
      </c>
      <c r="C132" s="258">
        <f t="shared" ref="C132:E132" si="58">C129/C128*100-100</f>
        <v>1.7171717171717233</v>
      </c>
      <c r="D132" s="258">
        <f t="shared" si="58"/>
        <v>-6.2626262626262559</v>
      </c>
      <c r="E132" s="315">
        <f t="shared" si="58"/>
        <v>-13.939393939393938</v>
      </c>
      <c r="F132" s="257">
        <f>F129/F128*100-100</f>
        <v>-5.3535353535353494</v>
      </c>
      <c r="G132" s="258">
        <f t="shared" ref="G132:I132" si="59">G129/G128*100-100</f>
        <v>-2.3232323232323324</v>
      </c>
      <c r="H132" s="258">
        <f t="shared" si="59"/>
        <v>1.6161616161616337</v>
      </c>
      <c r="I132" s="259">
        <f t="shared" si="59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60">L129/L128*100-100</f>
        <v>-0.80808080808081684</v>
      </c>
      <c r="M132" s="315">
        <f>M129/M128*100-100</f>
        <v>5.7575757575757649</v>
      </c>
      <c r="N132" s="257">
        <f t="shared" ref="N132:X132" si="61">N129/N128*100-100</f>
        <v>-14.545454545454547</v>
      </c>
      <c r="O132" s="258">
        <f t="shared" si="61"/>
        <v>-7.0707070707070727</v>
      </c>
      <c r="P132" s="258">
        <f t="shared" si="61"/>
        <v>-3.5353535353535364</v>
      </c>
      <c r="Q132" s="258">
        <f t="shared" si="61"/>
        <v>0.30303030303029743</v>
      </c>
      <c r="R132" s="259">
        <f t="shared" si="61"/>
        <v>8.2828282828282909</v>
      </c>
      <c r="S132" s="260">
        <f t="shared" si="61"/>
        <v>-15.656565656565661</v>
      </c>
      <c r="T132" s="258">
        <f t="shared" si="61"/>
        <v>-6.9696969696969688</v>
      </c>
      <c r="U132" s="258">
        <f t="shared" si="61"/>
        <v>-4.5454545454545467</v>
      </c>
      <c r="V132" s="258">
        <f t="shared" si="61"/>
        <v>-0.20202020202020776</v>
      </c>
      <c r="W132" s="259">
        <f t="shared" si="61"/>
        <v>3.5353535353535221</v>
      </c>
      <c r="X132" s="390">
        <f t="shared" si="61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" thickBot="1" x14ac:dyDescent="0.3">
      <c r="A133" s="261" t="s">
        <v>27</v>
      </c>
      <c r="B133" s="220">
        <f>B129-B114</f>
        <v>177</v>
      </c>
      <c r="C133" s="221">
        <f t="shared" ref="C133:I133" si="62">C129-C114</f>
        <v>117</v>
      </c>
      <c r="D133" s="221">
        <f t="shared" si="62"/>
        <v>51</v>
      </c>
      <c r="E133" s="348">
        <f t="shared" si="62"/>
        <v>-34</v>
      </c>
      <c r="F133" s="220">
        <f t="shared" si="62"/>
        <v>31</v>
      </c>
      <c r="G133" s="221">
        <f t="shared" si="62"/>
        <v>90</v>
      </c>
      <c r="H133" s="221">
        <f t="shared" si="62"/>
        <v>111</v>
      </c>
      <c r="I133" s="226">
        <f t="shared" si="62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63">N129-N114</f>
        <v>-1</v>
      </c>
      <c r="O133" s="221">
        <f t="shared" si="63"/>
        <v>34</v>
      </c>
      <c r="P133" s="221">
        <f t="shared" si="63"/>
        <v>49</v>
      </c>
      <c r="Q133" s="221">
        <f t="shared" si="63"/>
        <v>82</v>
      </c>
      <c r="R133" s="226">
        <f t="shared" si="63"/>
        <v>167</v>
      </c>
      <c r="S133" s="380">
        <f t="shared" si="63"/>
        <v>43</v>
      </c>
      <c r="T133" s="221">
        <f t="shared" si="63"/>
        <v>107</v>
      </c>
      <c r="U133" s="221">
        <f t="shared" si="63"/>
        <v>44</v>
      </c>
      <c r="V133" s="221">
        <f t="shared" si="63"/>
        <v>109</v>
      </c>
      <c r="W133" s="226">
        <f t="shared" si="63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5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5">
      <c r="A135" s="273" t="s">
        <v>28</v>
      </c>
      <c r="B135" s="218">
        <v>52</v>
      </c>
      <c r="C135" s="275">
        <v>53.5</v>
      </c>
      <c r="D135" s="275">
        <v>55</v>
      </c>
      <c r="E135" s="322">
        <v>55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53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" thickBot="1" x14ac:dyDescent="0.3">
      <c r="A136" s="274" t="s">
        <v>26</v>
      </c>
      <c r="B136" s="216">
        <f>(B135-AG136)</f>
        <v>2</v>
      </c>
      <c r="C136" s="217">
        <f>(C135-AG135)</f>
        <v>2.5</v>
      </c>
      <c r="D136" s="217">
        <f>(D135-AG134)</f>
        <v>3</v>
      </c>
      <c r="E136" s="416">
        <f>(E135-AG133)</f>
        <v>2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3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5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5">
      <c r="E138" s="200" t="s">
        <v>177</v>
      </c>
    </row>
    <row r="139" spans="1:44" s="556" customFormat="1" x14ac:dyDescent="0.25"/>
    <row r="140" spans="1:44" ht="13" thickBot="1" x14ac:dyDescent="0.3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3">
      <c r="A141" s="513" t="s">
        <v>181</v>
      </c>
      <c r="B141" s="575" t="s">
        <v>53</v>
      </c>
      <c r="C141" s="576"/>
      <c r="D141" s="576"/>
      <c r="E141" s="576"/>
      <c r="F141" s="576"/>
      <c r="G141" s="576"/>
      <c r="H141" s="576"/>
      <c r="I141" s="576"/>
      <c r="J141" s="575" t="s">
        <v>142</v>
      </c>
      <c r="K141" s="576"/>
      <c r="L141" s="576"/>
      <c r="M141" s="576"/>
      <c r="N141" s="575" t="s">
        <v>63</v>
      </c>
      <c r="O141" s="576"/>
      <c r="P141" s="576"/>
      <c r="Q141" s="576"/>
      <c r="R141" s="577"/>
      <c r="S141" s="575" t="s">
        <v>64</v>
      </c>
      <c r="T141" s="576"/>
      <c r="U141" s="576"/>
      <c r="V141" s="576"/>
      <c r="W141" s="577"/>
      <c r="X141" s="298" t="s">
        <v>55</v>
      </c>
      <c r="Y141" s="511"/>
      <c r="Z141" s="511"/>
      <c r="AA141" s="511"/>
    </row>
    <row r="142" spans="1:44" x14ac:dyDescent="0.25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" thickBot="1" x14ac:dyDescent="0.3">
      <c r="A143" s="231" t="s">
        <v>2</v>
      </c>
      <c r="B143" s="533">
        <v>4</v>
      </c>
      <c r="C143" s="449">
        <v>3</v>
      </c>
      <c r="D143" s="461">
        <v>2</v>
      </c>
      <c r="E143" s="534">
        <v>1</v>
      </c>
      <c r="F143" s="453">
        <v>1</v>
      </c>
      <c r="G143" s="461">
        <v>2</v>
      </c>
      <c r="H143" s="449">
        <v>3</v>
      </c>
      <c r="I143" s="535">
        <v>4</v>
      </c>
      <c r="J143" s="453">
        <v>1</v>
      </c>
      <c r="K143" s="461">
        <v>2</v>
      </c>
      <c r="L143" s="449">
        <v>3</v>
      </c>
      <c r="M143" s="535">
        <v>4</v>
      </c>
      <c r="N143" s="453">
        <v>1</v>
      </c>
      <c r="O143" s="454">
        <v>2</v>
      </c>
      <c r="P143" s="449">
        <v>3</v>
      </c>
      <c r="Q143" s="455">
        <v>4</v>
      </c>
      <c r="R143" s="536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ht="13" x14ac:dyDescent="0.25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5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5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5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5">
      <c r="A148" s="242" t="s">
        <v>1</v>
      </c>
      <c r="B148" s="257">
        <f>B145/B144*100-100</f>
        <v>5</v>
      </c>
      <c r="C148" s="258">
        <f t="shared" ref="C148:E148" si="64">C145/C144*100-100</f>
        <v>-0.46296296296296191</v>
      </c>
      <c r="D148" s="258">
        <f t="shared" si="64"/>
        <v>-3.7037037037037095</v>
      </c>
      <c r="E148" s="259">
        <f t="shared" si="64"/>
        <v>-12.777777777777771</v>
      </c>
      <c r="F148" s="257">
        <f>F145/F144*100-100</f>
        <v>-4.1666666666666572</v>
      </c>
      <c r="G148" s="258">
        <f t="shared" ref="G148:I148" si="65">G145/G144*100-100</f>
        <v>-2.3148148148148096</v>
      </c>
      <c r="H148" s="258">
        <f t="shared" si="65"/>
        <v>0</v>
      </c>
      <c r="I148" s="259">
        <f t="shared" si="65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66">L145/L144*100-100</f>
        <v>2.1296296296296333</v>
      </c>
      <c r="M148" s="259">
        <f>M145/M144*100-100</f>
        <v>7.8703703703703667</v>
      </c>
      <c r="N148" s="257">
        <f t="shared" ref="N148:X148" si="67">N145/N144*100-100</f>
        <v>-12.5</v>
      </c>
      <c r="O148" s="258">
        <f t="shared" si="67"/>
        <v>-5.6481481481481524</v>
      </c>
      <c r="P148" s="258">
        <f t="shared" si="67"/>
        <v>-1.481481481481481</v>
      </c>
      <c r="Q148" s="258">
        <f t="shared" si="67"/>
        <v>0.8333333333333286</v>
      </c>
      <c r="R148" s="259">
        <f t="shared" si="67"/>
        <v>7.9629629629629761</v>
      </c>
      <c r="S148" s="260">
        <f t="shared" si="67"/>
        <v>-10.648148148148152</v>
      </c>
      <c r="T148" s="258">
        <f t="shared" si="67"/>
        <v>-3.0555555555555571</v>
      </c>
      <c r="U148" s="258">
        <f t="shared" si="67"/>
        <v>-0.46296296296296191</v>
      </c>
      <c r="V148" s="258">
        <f t="shared" si="67"/>
        <v>-2.0370370370370381</v>
      </c>
      <c r="W148" s="259">
        <f t="shared" si="67"/>
        <v>2.6851851851851904</v>
      </c>
      <c r="X148" s="390">
        <f t="shared" si="67"/>
        <v>-1.481481481481481</v>
      </c>
      <c r="Y148" s="511"/>
      <c r="Z148" s="371"/>
      <c r="AA148" s="371"/>
    </row>
    <row r="149" spans="1:27" ht="13" thickBot="1" x14ac:dyDescent="0.3">
      <c r="A149" s="261" t="s">
        <v>27</v>
      </c>
      <c r="B149" s="220">
        <f>B145-B129</f>
        <v>104</v>
      </c>
      <c r="C149" s="221">
        <f t="shared" ref="C149:I149" si="68">C145-C129</f>
        <v>68</v>
      </c>
      <c r="D149" s="221">
        <f t="shared" si="68"/>
        <v>112</v>
      </c>
      <c r="E149" s="226">
        <f t="shared" si="68"/>
        <v>90</v>
      </c>
      <c r="F149" s="220">
        <f t="shared" si="68"/>
        <v>98</v>
      </c>
      <c r="G149" s="221">
        <f t="shared" si="68"/>
        <v>88</v>
      </c>
      <c r="H149" s="221">
        <f t="shared" si="68"/>
        <v>74</v>
      </c>
      <c r="I149" s="226">
        <f t="shared" si="68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9">N145-N129</f>
        <v>99</v>
      </c>
      <c r="O149" s="221">
        <f t="shared" si="69"/>
        <v>99</v>
      </c>
      <c r="P149" s="221">
        <f t="shared" si="69"/>
        <v>109</v>
      </c>
      <c r="Q149" s="221">
        <f t="shared" si="69"/>
        <v>96</v>
      </c>
      <c r="R149" s="226">
        <f t="shared" si="69"/>
        <v>94</v>
      </c>
      <c r="S149" s="380">
        <f t="shared" si="69"/>
        <v>130</v>
      </c>
      <c r="T149" s="221">
        <f t="shared" si="69"/>
        <v>126</v>
      </c>
      <c r="U149" s="221">
        <f t="shared" si="69"/>
        <v>130</v>
      </c>
      <c r="V149" s="221">
        <f t="shared" si="69"/>
        <v>70</v>
      </c>
      <c r="W149" s="226">
        <f t="shared" si="69"/>
        <v>84</v>
      </c>
      <c r="X149" s="400">
        <f>X145-X129</f>
        <v>99</v>
      </c>
      <c r="Y149" s="336"/>
      <c r="Z149" s="210"/>
      <c r="AA149" s="371"/>
    </row>
    <row r="150" spans="1:27" x14ac:dyDescent="0.25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5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" thickBot="1" x14ac:dyDescent="0.3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5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" thickBot="1" x14ac:dyDescent="0.3"/>
    <row r="155" spans="1:27" ht="13.5" thickBot="1" x14ac:dyDescent="0.3">
      <c r="A155" s="546" t="s">
        <v>196</v>
      </c>
      <c r="B155" s="575" t="s">
        <v>53</v>
      </c>
      <c r="C155" s="576"/>
      <c r="D155" s="576"/>
      <c r="E155" s="576"/>
      <c r="F155" s="576"/>
      <c r="G155" s="576"/>
      <c r="H155" s="576"/>
      <c r="I155" s="576"/>
      <c r="J155" s="575" t="s">
        <v>142</v>
      </c>
      <c r="K155" s="576"/>
      <c r="L155" s="576"/>
      <c r="M155" s="576"/>
      <c r="N155" s="575" t="s">
        <v>63</v>
      </c>
      <c r="O155" s="576"/>
      <c r="P155" s="576"/>
      <c r="Q155" s="576"/>
      <c r="R155" s="577"/>
      <c r="S155" s="575" t="s">
        <v>64</v>
      </c>
      <c r="T155" s="576"/>
      <c r="U155" s="576"/>
      <c r="V155" s="576"/>
      <c r="W155" s="577"/>
      <c r="X155" s="298" t="s">
        <v>55</v>
      </c>
      <c r="Y155" s="544"/>
      <c r="Z155" s="544"/>
      <c r="AA155" s="544"/>
    </row>
    <row r="156" spans="1:27" x14ac:dyDescent="0.25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8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4"/>
      <c r="Z156" s="544"/>
      <c r="AA156" s="544"/>
    </row>
    <row r="157" spans="1:27" ht="13" thickBot="1" x14ac:dyDescent="0.3">
      <c r="A157" s="231" t="s">
        <v>2</v>
      </c>
      <c r="B157" s="533">
        <v>4</v>
      </c>
      <c r="C157" s="449">
        <v>3</v>
      </c>
      <c r="D157" s="461">
        <v>2</v>
      </c>
      <c r="E157" s="534">
        <v>1</v>
      </c>
      <c r="F157" s="559">
        <v>1</v>
      </c>
      <c r="G157" s="461">
        <v>2</v>
      </c>
      <c r="H157" s="449">
        <v>3</v>
      </c>
      <c r="I157" s="535">
        <v>4</v>
      </c>
      <c r="J157" s="453">
        <v>1</v>
      </c>
      <c r="K157" s="461">
        <v>2</v>
      </c>
      <c r="L157" s="449">
        <v>3</v>
      </c>
      <c r="M157" s="535">
        <v>4</v>
      </c>
      <c r="N157" s="453">
        <v>1</v>
      </c>
      <c r="O157" s="454">
        <v>2</v>
      </c>
      <c r="P157" s="449">
        <v>3</v>
      </c>
      <c r="Q157" s="455">
        <v>4</v>
      </c>
      <c r="R157" s="536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4"/>
      <c r="Z157" s="544"/>
      <c r="AA157" s="544"/>
    </row>
    <row r="158" spans="1:27" ht="13" x14ac:dyDescent="0.25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60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5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1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4"/>
      <c r="Z159" s="329"/>
      <c r="AA159" s="329"/>
    </row>
    <row r="160" spans="1:27" x14ac:dyDescent="0.25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1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27" x14ac:dyDescent="0.25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2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27" x14ac:dyDescent="0.25">
      <c r="A162" s="242" t="s">
        <v>1</v>
      </c>
      <c r="B162" s="257">
        <f>B159/B158*100-100</f>
        <v>0.25641025641024839</v>
      </c>
      <c r="C162" s="258">
        <f t="shared" ref="C162:E162" si="70">C159/C158*100-100</f>
        <v>-0.85470085470085166</v>
      </c>
      <c r="D162" s="258">
        <f t="shared" si="70"/>
        <v>-4.2735042735042725</v>
      </c>
      <c r="E162" s="259">
        <f t="shared" si="70"/>
        <v>-15.555555555555557</v>
      </c>
      <c r="F162" s="563">
        <f>F159/F158*100-100</f>
        <v>-18.803418803418808</v>
      </c>
      <c r="G162" s="258">
        <f t="shared" ref="G162:I162" si="71">G159/G158*100-100</f>
        <v>-2.3931623931623989</v>
      </c>
      <c r="H162" s="258">
        <f t="shared" si="71"/>
        <v>-1.2820512820512704</v>
      </c>
      <c r="I162" s="259">
        <f t="shared" si="71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72">L159/L158*100-100</f>
        <v>-0.25641025641024839</v>
      </c>
      <c r="M162" s="259">
        <f>M159/M158*100-100</f>
        <v>3.3333333333333428</v>
      </c>
      <c r="N162" s="257">
        <f t="shared" ref="N162:X162" si="73">N159/N158*100-100</f>
        <v>-5.4700854700854791</v>
      </c>
      <c r="O162" s="258">
        <f t="shared" si="73"/>
        <v>-5.9829059829059901</v>
      </c>
      <c r="P162" s="258">
        <f t="shared" si="73"/>
        <v>-4.6153846153846132</v>
      </c>
      <c r="Q162" s="258">
        <f t="shared" si="73"/>
        <v>-1.4529914529914549</v>
      </c>
      <c r="R162" s="259">
        <f t="shared" si="73"/>
        <v>3.9316239316239461</v>
      </c>
      <c r="S162" s="260">
        <f t="shared" si="73"/>
        <v>-7.948717948717956</v>
      </c>
      <c r="T162" s="258">
        <f t="shared" si="73"/>
        <v>-2.7350427350427395</v>
      </c>
      <c r="U162" s="258">
        <f t="shared" si="73"/>
        <v>-2.6495726495726473</v>
      </c>
      <c r="V162" s="258">
        <f t="shared" si="73"/>
        <v>-3.3333333333333286</v>
      </c>
      <c r="W162" s="259">
        <f t="shared" si="73"/>
        <v>-8.5470085470092272E-2</v>
      </c>
      <c r="X162" s="390">
        <f t="shared" si="73"/>
        <v>-2.8205128205128176</v>
      </c>
      <c r="Y162" s="544"/>
      <c r="Z162" s="371"/>
      <c r="AA162" s="371"/>
    </row>
    <row r="163" spans="1:27" ht="13" thickBot="1" x14ac:dyDescent="0.3">
      <c r="A163" s="261" t="s">
        <v>27</v>
      </c>
      <c r="B163" s="262">
        <f>B159-B145</f>
        <v>39</v>
      </c>
      <c r="C163" s="263">
        <f>C159-C145</f>
        <v>85</v>
      </c>
      <c r="D163" s="263">
        <f>D159-D145</f>
        <v>80</v>
      </c>
      <c r="E163" s="264">
        <f>E159-E145</f>
        <v>46</v>
      </c>
      <c r="F163" s="564">
        <f>F159-F145</f>
        <v>-85</v>
      </c>
      <c r="G163" s="263">
        <f>G159-G145</f>
        <v>87</v>
      </c>
      <c r="H163" s="263">
        <f>H159-H145</f>
        <v>75</v>
      </c>
      <c r="I163" s="264">
        <f>I159-I145</f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>N159-N145</f>
        <v>161</v>
      </c>
      <c r="O163" s="263">
        <f>O159-O145</f>
        <v>81</v>
      </c>
      <c r="P163" s="263">
        <f>P159-P145</f>
        <v>52</v>
      </c>
      <c r="Q163" s="263">
        <f>Q159-Q145</f>
        <v>64</v>
      </c>
      <c r="R163" s="264">
        <f>R159-R145</f>
        <v>50</v>
      </c>
      <c r="S163" s="317">
        <f>S159-S145</f>
        <v>112</v>
      </c>
      <c r="T163" s="263">
        <f>T159-T145</f>
        <v>91</v>
      </c>
      <c r="U163" s="263">
        <f>U159-U145</f>
        <v>64</v>
      </c>
      <c r="V163" s="263">
        <f>V159-V145</f>
        <v>73</v>
      </c>
      <c r="W163" s="264">
        <f>W159-W145</f>
        <v>60</v>
      </c>
      <c r="X163" s="400">
        <f>X159-X145</f>
        <v>73</v>
      </c>
      <c r="Y163" s="336"/>
      <c r="Z163" s="210"/>
      <c r="AA163" s="371"/>
    </row>
    <row r="164" spans="1:27" x14ac:dyDescent="0.25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5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4" t="s">
        <v>56</v>
      </c>
      <c r="Z164" s="271">
        <f>X150-X164</f>
        <v>6</v>
      </c>
      <c r="AA164" s="292">
        <f>Z164/X150</f>
        <v>6.1099796334012225E-4</v>
      </c>
    </row>
    <row r="165" spans="1:27" x14ac:dyDescent="0.25">
      <c r="A165" s="273" t="s">
        <v>28</v>
      </c>
      <c r="B165" s="218">
        <v>55.5</v>
      </c>
      <c r="C165" s="555">
        <v>56.5</v>
      </c>
      <c r="D165" s="555">
        <v>57.5</v>
      </c>
      <c r="E165" s="555">
        <v>59.5</v>
      </c>
      <c r="F165" s="566">
        <v>55.5</v>
      </c>
      <c r="G165" s="555">
        <v>54.5</v>
      </c>
      <c r="H165" s="555">
        <v>54</v>
      </c>
      <c r="I165" s="555">
        <v>53</v>
      </c>
      <c r="J165" s="555">
        <v>55.5</v>
      </c>
      <c r="K165" s="555">
        <v>53.5</v>
      </c>
      <c r="L165" s="555">
        <v>52.5</v>
      </c>
      <c r="M165" s="555">
        <v>51.5</v>
      </c>
      <c r="N165" s="555">
        <v>57.5</v>
      </c>
      <c r="O165" s="555">
        <v>56.5</v>
      </c>
      <c r="P165" s="555">
        <v>56</v>
      </c>
      <c r="Q165" s="555">
        <v>54</v>
      </c>
      <c r="R165" s="555">
        <v>53</v>
      </c>
      <c r="S165" s="555">
        <v>58</v>
      </c>
      <c r="T165" s="555">
        <v>56.5</v>
      </c>
      <c r="U165" s="555">
        <v>56</v>
      </c>
      <c r="V165" s="555">
        <v>54.5</v>
      </c>
      <c r="W165" s="219">
        <v>52</v>
      </c>
      <c r="X165" s="394"/>
      <c r="Y165" s="544" t="s">
        <v>57</v>
      </c>
      <c r="Z165" s="334">
        <v>52.18</v>
      </c>
      <c r="AA165" s="228"/>
    </row>
    <row r="166" spans="1:27" ht="13" thickBot="1" x14ac:dyDescent="0.3">
      <c r="A166" s="274" t="s">
        <v>26</v>
      </c>
      <c r="B166" s="216">
        <f>(B165-B151)</f>
        <v>3.5</v>
      </c>
      <c r="C166" s="217">
        <f>(C165-C151)</f>
        <v>3</v>
      </c>
      <c r="D166" s="217">
        <f>(D165-D151)</f>
        <v>3</v>
      </c>
      <c r="E166" s="217">
        <f>(E165-E151)</f>
        <v>3.5</v>
      </c>
      <c r="F166" s="567">
        <f>(F165-F151)</f>
        <v>3.5</v>
      </c>
      <c r="G166" s="217">
        <f>(G165-G151)</f>
        <v>3</v>
      </c>
      <c r="H166" s="217">
        <f>(H165-H151)</f>
        <v>3</v>
      </c>
      <c r="I166" s="217">
        <f>(I165-I151)</f>
        <v>3</v>
      </c>
      <c r="J166" s="217">
        <f>(J165-J151)</f>
        <v>3</v>
      </c>
      <c r="K166" s="217">
        <f>(K165-K151)</f>
        <v>3</v>
      </c>
      <c r="L166" s="217">
        <f>(L165-L151)</f>
        <v>3</v>
      </c>
      <c r="M166" s="217">
        <f>(M165-M151)</f>
        <v>3</v>
      </c>
      <c r="N166" s="217">
        <f>(N165-N151)</f>
        <v>3</v>
      </c>
      <c r="O166" s="217">
        <f>(O165-O151)</f>
        <v>3</v>
      </c>
      <c r="P166" s="217">
        <f>(P165-P151)</f>
        <v>3.5</v>
      </c>
      <c r="Q166" s="217">
        <f>(Q165-Q151)</f>
        <v>3</v>
      </c>
      <c r="R166" s="217">
        <f>(R165-R151)</f>
        <v>3</v>
      </c>
      <c r="S166" s="217">
        <f>(S165-S151)</f>
        <v>3</v>
      </c>
      <c r="T166" s="217">
        <f>(T165-T151)</f>
        <v>3</v>
      </c>
      <c r="U166" s="217">
        <f>(U165-U151)</f>
        <v>3.5</v>
      </c>
      <c r="V166" s="217">
        <f>(V165-V151)</f>
        <v>3.5</v>
      </c>
      <c r="W166" s="410">
        <f>(W165-W151)</f>
        <v>3</v>
      </c>
      <c r="X166" s="395"/>
      <c r="Y166" s="544" t="s">
        <v>57</v>
      </c>
      <c r="Z166" s="363">
        <f>Z165-Z151</f>
        <v>-4.9999999999997158E-2</v>
      </c>
      <c r="AA166" s="544" t="s">
        <v>200</v>
      </c>
    </row>
    <row r="167" spans="1:27" ht="13.5" customHeight="1" x14ac:dyDescent="0.25">
      <c r="B167" s="537">
        <v>55</v>
      </c>
      <c r="C167" s="537"/>
      <c r="D167" s="537"/>
      <c r="E167" s="537"/>
      <c r="F167" s="508" t="s">
        <v>197</v>
      </c>
      <c r="G167" s="508"/>
      <c r="H167" s="630" t="s">
        <v>201</v>
      </c>
      <c r="I167" s="630"/>
      <c r="J167" s="537"/>
      <c r="K167" s="537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27" x14ac:dyDescent="0.25">
      <c r="B168" s="537"/>
      <c r="C168" s="537"/>
      <c r="D168" s="537"/>
      <c r="E168" s="537"/>
      <c r="F168" s="508"/>
      <c r="G168" s="508"/>
      <c r="H168" s="537"/>
      <c r="I168" s="537"/>
      <c r="J168" s="537"/>
      <c r="K168" s="537"/>
      <c r="L168" s="508"/>
      <c r="M168" s="508"/>
      <c r="N168" s="508"/>
      <c r="O168" s="508"/>
      <c r="P168" s="508"/>
      <c r="Q168" s="508"/>
    </row>
    <row r="169" spans="1:27" x14ac:dyDescent="0.25">
      <c r="B169" s="537"/>
      <c r="C169" s="537"/>
      <c r="D169" s="537"/>
      <c r="E169" s="537"/>
      <c r="F169" s="508"/>
      <c r="G169" s="508"/>
      <c r="H169" s="537"/>
      <c r="I169" s="537"/>
      <c r="J169" s="537"/>
      <c r="K169" s="537"/>
      <c r="L169" s="508"/>
      <c r="M169" s="508"/>
      <c r="N169" s="508"/>
      <c r="O169" s="508"/>
      <c r="P169" s="508"/>
      <c r="Q169" s="508"/>
    </row>
    <row r="170" spans="1:27" x14ac:dyDescent="0.25">
      <c r="B170" s="537"/>
      <c r="C170" s="537"/>
      <c r="D170" s="537"/>
      <c r="E170" s="537"/>
      <c r="F170" s="508"/>
      <c r="G170" s="508"/>
      <c r="H170" s="537"/>
      <c r="I170" s="537"/>
      <c r="J170" s="537"/>
      <c r="K170" s="537"/>
      <c r="L170" s="508"/>
      <c r="M170" s="508"/>
      <c r="N170" s="508"/>
      <c r="O170" s="508"/>
      <c r="P170" s="508"/>
      <c r="Q170" s="508"/>
    </row>
    <row r="171" spans="1:27" x14ac:dyDescent="0.25">
      <c r="B171" s="508"/>
      <c r="C171" s="508"/>
      <c r="D171" s="508"/>
      <c r="E171" s="508"/>
      <c r="F171" s="508"/>
      <c r="G171" s="508"/>
      <c r="H171" s="508"/>
      <c r="I171" s="508"/>
      <c r="J171" s="508"/>
      <c r="K171" s="508"/>
      <c r="L171" s="508"/>
      <c r="M171" s="508"/>
      <c r="N171" s="508"/>
      <c r="O171" s="508"/>
      <c r="P171" s="508"/>
      <c r="Q171" s="508"/>
    </row>
    <row r="172" spans="1:27" x14ac:dyDescent="0.25">
      <c r="B172" s="531"/>
      <c r="C172" s="531"/>
      <c r="D172" s="531"/>
      <c r="E172" s="531"/>
      <c r="F172" s="531"/>
      <c r="G172" s="531"/>
      <c r="H172" s="531"/>
      <c r="I172" s="531"/>
      <c r="J172" s="531"/>
      <c r="K172" s="531"/>
    </row>
  </sheetData>
  <mergeCells count="55">
    <mergeCell ref="H167:I167"/>
    <mergeCell ref="AF40:AG40"/>
    <mergeCell ref="AH40:AI40"/>
    <mergeCell ref="AJ40:AK40"/>
    <mergeCell ref="B82:K82"/>
    <mergeCell ref="L82:Q82"/>
    <mergeCell ref="R82:W82"/>
    <mergeCell ref="L53:Q53"/>
    <mergeCell ref="R53:U53"/>
    <mergeCell ref="B53:K53"/>
    <mergeCell ref="X58:AA58"/>
    <mergeCell ref="AE6:AF6"/>
    <mergeCell ref="F2:I2"/>
    <mergeCell ref="P8:T8"/>
    <mergeCell ref="K8:O8"/>
    <mergeCell ref="B8:I8"/>
    <mergeCell ref="Z28:AE28"/>
    <mergeCell ref="S110:W110"/>
    <mergeCell ref="AD54:AI54"/>
    <mergeCell ref="B96:K96"/>
    <mergeCell ref="L96:Q96"/>
    <mergeCell ref="R96:W96"/>
    <mergeCell ref="B38:I38"/>
    <mergeCell ref="B68:K68"/>
    <mergeCell ref="L68:Q68"/>
    <mergeCell ref="R68:W68"/>
    <mergeCell ref="V44:AD46"/>
    <mergeCell ref="AI26:AJ29"/>
    <mergeCell ref="U42:AE42"/>
    <mergeCell ref="K38:N38"/>
    <mergeCell ref="O38:R38"/>
    <mergeCell ref="V27:X28"/>
    <mergeCell ref="K9:L9"/>
    <mergeCell ref="P9:Q9"/>
    <mergeCell ref="B23:I23"/>
    <mergeCell ref="K23:N23"/>
    <mergeCell ref="O23:R23"/>
    <mergeCell ref="B110:I110"/>
    <mergeCell ref="J110:M110"/>
    <mergeCell ref="N110:R110"/>
    <mergeCell ref="B125:I125"/>
    <mergeCell ref="J125:M125"/>
    <mergeCell ref="N125:R125"/>
    <mergeCell ref="S155:W15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55:I155"/>
    <mergeCell ref="J155:M155"/>
    <mergeCell ref="N155:R155"/>
  </mergeCells>
  <conditionalFormatting sqref="B73:W73">
    <cfRule type="colorScale" priority="79">
      <colorScale>
        <cfvo type="min"/>
        <cfvo type="max"/>
        <color rgb="FFFFEF9C"/>
        <color rgb="FF63BE7B"/>
      </colorScale>
    </cfRule>
  </conditionalFormatting>
  <conditionalFormatting sqref="B74:W7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6:W7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W87">
    <cfRule type="colorScale" priority="76">
      <colorScale>
        <cfvo type="min"/>
        <cfvo type="max"/>
        <color rgb="FFFFEF9C"/>
        <color rgb="FF63BE7B"/>
      </colorScale>
    </cfRule>
  </conditionalFormatting>
  <conditionalFormatting sqref="B88:W88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0:W9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W104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L118 N118:W11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K133 N133:W13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K149 N149:W1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W14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K163 N163:W1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2024-05-02T02:28:48Z</dcterms:modified>
</cp:coreProperties>
</file>