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BC89D52E-87B5-4B3A-B522-87C4F0AEC912}" xr6:coauthVersionLast="36" xr6:coauthVersionMax="36" xr10:uidLastSave="{00000000-0000-0000-0000-000000000000}"/>
  <bookViews>
    <workbookView xWindow="-120" yWindow="-120" windowWidth="29040" windowHeight="1572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S136" i="248" l="1"/>
  <c r="B136" i="248"/>
  <c r="G131" i="250"/>
  <c r="F131" i="250"/>
  <c r="E131" i="250"/>
  <c r="D131" i="250"/>
  <c r="C131" i="250"/>
  <c r="B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<sst xmlns="http://schemas.openxmlformats.org/spreadsheetml/2006/main" count="1112" uniqueCount="181">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</sst>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0" borderId="0" xfId="10" applyNumberFormat="1" applyFill="1" applyBorder="1" applyAlignment="1">
      <alignment horizontal="center" vertical="center"/>
    </xf>
    <xf numFmtId="2" fontId="1" fillId="0" borderId="0" xfId="3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FF99FF"/>
      <color rgb="FF00FF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515" t="s">
        <v>23</v>
      </c>
      <c r="C17" s="516"/>
      <c r="D17" s="516"/>
      <c r="E17" s="516"/>
      <c r="F17" s="517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Q124"/>
  <sheetViews>
    <sheetView showGridLines="0" topLeftCell="A91" zoomScale="70" zoomScaleNormal="70" workbookViewId="0">
      <selection activeCell="I114" sqref="I114"/>
    </sheetView>
  </sheetViews>
  <sheetFormatPr baseColWidth="10" defaultColWidth="19.81640625" defaultRowHeight="12.5" x14ac:dyDescent="0.25"/>
  <cols>
    <col min="1" max="1" width="16.81640625" style="200" customWidth="1"/>
    <col min="2" max="6" width="8.81640625" style="200" customWidth="1"/>
    <col min="7" max="8" width="12.7265625" style="200" bestFit="1" customWidth="1"/>
    <col min="9" max="9" width="9.81640625" style="200" bestFit="1" customWidth="1"/>
    <col min="10" max="10" width="9.81640625" style="200" customWidth="1"/>
    <col min="11" max="11" width="9.7265625" style="200" bestFit="1" customWidth="1"/>
    <col min="12" max="12" width="10.453125" style="200" customWidth="1"/>
    <col min="13" max="15" width="11" style="200" customWidth="1"/>
    <col min="16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523" t="s">
        <v>53</v>
      </c>
      <c r="C8" s="524"/>
      <c r="D8" s="524"/>
      <c r="E8" s="524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523" t="s">
        <v>53</v>
      </c>
      <c r="C21" s="524"/>
      <c r="D21" s="524"/>
      <c r="E21" s="524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526" t="s">
        <v>53</v>
      </c>
      <c r="C34" s="527"/>
      <c r="D34" s="527"/>
      <c r="E34" s="527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541" t="s">
        <v>88</v>
      </c>
      <c r="I37" s="541"/>
      <c r="J37" s="541"/>
      <c r="K37" s="541"/>
      <c r="L37" s="541"/>
      <c r="M37" s="541"/>
      <c r="N37" s="541"/>
      <c r="O37" s="541"/>
      <c r="P37" s="541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541"/>
      <c r="I38" s="541"/>
      <c r="J38" s="541"/>
      <c r="K38" s="541"/>
      <c r="L38" s="541"/>
      <c r="M38" s="541"/>
      <c r="N38" s="541"/>
      <c r="O38" s="541"/>
      <c r="P38" s="541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541"/>
      <c r="I39" s="541"/>
      <c r="J39" s="541"/>
      <c r="K39" s="541"/>
      <c r="L39" s="541"/>
      <c r="M39" s="541"/>
      <c r="N39" s="541"/>
      <c r="O39" s="541"/>
      <c r="P39" s="541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523" t="s">
        <v>53</v>
      </c>
      <c r="C48" s="524"/>
      <c r="D48" s="524"/>
      <c r="E48" s="524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541"/>
      <c r="I51" s="541"/>
      <c r="J51" s="541"/>
      <c r="K51" s="541"/>
      <c r="L51" s="541"/>
      <c r="M51" s="541"/>
      <c r="N51" s="541"/>
      <c r="O51" s="541"/>
      <c r="P51" s="541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541"/>
      <c r="I52" s="541"/>
      <c r="J52" s="541"/>
      <c r="K52" s="541"/>
      <c r="L52" s="541"/>
      <c r="M52" s="541"/>
      <c r="N52" s="541"/>
      <c r="O52" s="541"/>
      <c r="P52" s="541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541"/>
      <c r="I53" s="541"/>
      <c r="J53" s="541"/>
      <c r="K53" s="541"/>
      <c r="L53" s="541"/>
      <c r="M53" s="541"/>
      <c r="N53" s="541"/>
      <c r="O53" s="541"/>
      <c r="P53" s="541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526" t="s">
        <v>53</v>
      </c>
      <c r="C61" s="527"/>
      <c r="D61" s="527"/>
      <c r="E61" s="527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541" t="s">
        <v>125</v>
      </c>
      <c r="L64" s="541"/>
      <c r="M64" s="541"/>
      <c r="N64" s="541"/>
      <c r="O64" s="541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547" t="s">
        <v>131</v>
      </c>
      <c r="L65" s="547"/>
      <c r="M65" s="547"/>
      <c r="N65" s="547"/>
      <c r="O65" s="547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547"/>
      <c r="L66" s="547"/>
      <c r="M66" s="547"/>
      <c r="N66" s="547"/>
      <c r="O66" s="547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547"/>
      <c r="L67" s="547"/>
      <c r="M67" s="547"/>
      <c r="N67" s="547"/>
      <c r="O67" s="547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547"/>
      <c r="L68" s="547"/>
      <c r="M68" s="547"/>
      <c r="N68" s="547"/>
      <c r="O68" s="547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133</v>
      </c>
      <c r="B74" s="526" t="s">
        <v>53</v>
      </c>
      <c r="C74" s="527"/>
      <c r="D74" s="527"/>
      <c r="E74" s="527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136</v>
      </c>
      <c r="B87" s="526" t="s">
        <v>53</v>
      </c>
      <c r="C87" s="527"/>
      <c r="D87" s="527"/>
      <c r="E87" s="527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141</v>
      </c>
      <c r="B100" s="526" t="s">
        <v>53</v>
      </c>
      <c r="C100" s="527"/>
      <c r="D100" s="527"/>
      <c r="E100" s="527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69</v>
      </c>
      <c r="C109" s="275">
        <v>69</v>
      </c>
      <c r="D109" s="275">
        <v>69</v>
      </c>
      <c r="E109" s="275">
        <v>69</v>
      </c>
      <c r="F109" s="219">
        <v>69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1</v>
      </c>
      <c r="C110" s="472">
        <f t="shared" ref="C110:F110" si="17">C109-C96</f>
        <v>1</v>
      </c>
      <c r="D110" s="472">
        <f t="shared" si="17"/>
        <v>1</v>
      </c>
      <c r="E110" s="472">
        <f t="shared" si="17"/>
        <v>1</v>
      </c>
      <c r="F110" s="569">
        <f t="shared" si="17"/>
        <v>1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0" ht="13.5" thickBot="1" x14ac:dyDescent="0.3">
      <c r="A113" s="278" t="s">
        <v>154</v>
      </c>
      <c r="B113" s="526" t="s">
        <v>53</v>
      </c>
      <c r="C113" s="527"/>
      <c r="D113" s="527"/>
      <c r="E113" s="527"/>
      <c r="F113" s="443"/>
      <c r="G113" s="299" t="s">
        <v>0</v>
      </c>
    </row>
    <row r="114" spans="1:10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0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0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0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0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0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0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0" x14ac:dyDescent="0.25">
      <c r="A121" s="273" t="s">
        <v>52</v>
      </c>
      <c r="B121" s="566">
        <v>217</v>
      </c>
      <c r="C121" s="567">
        <v>240</v>
      </c>
      <c r="D121" s="567">
        <v>308</v>
      </c>
      <c r="E121" s="567">
        <v>263</v>
      </c>
      <c r="F121" s="568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0" x14ac:dyDescent="0.25">
      <c r="A122" s="273" t="s">
        <v>28</v>
      </c>
      <c r="B122" s="218">
        <v>71</v>
      </c>
      <c r="C122" s="275">
        <v>71</v>
      </c>
      <c r="D122" s="275">
        <v>71</v>
      </c>
      <c r="E122" s="275">
        <v>71</v>
      </c>
      <c r="F122" s="219">
        <v>71</v>
      </c>
      <c r="G122" s="394"/>
      <c r="H122" s="200" t="s">
        <v>57</v>
      </c>
      <c r="I122" s="200">
        <v>70.290000000000006</v>
      </c>
      <c r="J122" s="228"/>
    </row>
    <row r="123" spans="1:10" ht="13" thickBot="1" x14ac:dyDescent="0.3">
      <c r="A123" s="274" t="s">
        <v>26</v>
      </c>
      <c r="B123" s="471">
        <f>B122-B109</f>
        <v>2</v>
      </c>
      <c r="C123" s="472">
        <f t="shared" ref="C123:F123" si="20">C122-C109</f>
        <v>2</v>
      </c>
      <c r="D123" s="472">
        <f t="shared" si="20"/>
        <v>2</v>
      </c>
      <c r="E123" s="472">
        <f t="shared" si="20"/>
        <v>2</v>
      </c>
      <c r="F123" s="569">
        <f t="shared" si="20"/>
        <v>2</v>
      </c>
      <c r="G123" s="395"/>
      <c r="H123" s="200" t="s">
        <v>26</v>
      </c>
      <c r="I123" s="200">
        <f>I122-I109</f>
        <v>2.2600000000000051</v>
      </c>
    </row>
    <row r="124" spans="1:10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</sheetData>
  <mergeCells count="13">
    <mergeCell ref="B113:E113"/>
    <mergeCell ref="B100:E100"/>
    <mergeCell ref="H51:P53"/>
    <mergeCell ref="B8:E8"/>
    <mergeCell ref="B21:E21"/>
    <mergeCell ref="B34:E34"/>
    <mergeCell ref="H37:P39"/>
    <mergeCell ref="B48:E48"/>
    <mergeCell ref="B87:E87"/>
    <mergeCell ref="B74:E74"/>
    <mergeCell ref="K64:O64"/>
    <mergeCell ref="K65:O68"/>
    <mergeCell ref="B61:E61"/>
  </mergeCells>
  <conditionalFormatting sqref="B91">
    <cfRule type="colorScale" priority="41">
      <colorScale>
        <cfvo type="min"/>
        <cfvo type="max"/>
        <color rgb="FFFFEF9C"/>
        <color rgb="FF63BE7B"/>
      </colorScale>
    </cfRule>
  </conditionalFormatting>
  <conditionalFormatting sqref="B9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52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49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39">
      <colorScale>
        <cfvo type="min"/>
        <cfvo type="max"/>
        <color rgb="FFFFEF9C"/>
        <color rgb="FF63BE7B"/>
      </colorScale>
    </cfRule>
  </conditionalFormatting>
  <conditionalFormatting sqref="C9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37">
      <colorScale>
        <cfvo type="min"/>
        <cfvo type="max"/>
        <color rgb="FFFFEF9C"/>
        <color rgb="FF63BE7B"/>
      </colorScale>
    </cfRule>
  </conditionalFormatting>
  <conditionalFormatting sqref="D9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35">
      <colorScale>
        <cfvo type="min"/>
        <cfvo type="max"/>
        <color rgb="FFFFEF9C"/>
        <color rgb="FF63BE7B"/>
      </colorScale>
    </cfRule>
  </conditionalFormatting>
  <conditionalFormatting sqref="E92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33">
      <colorScale>
        <cfvo type="min"/>
        <cfvo type="max"/>
        <color rgb="FFFFEF9C"/>
        <color rgb="FF63BE7B"/>
      </colorScale>
    </cfRule>
  </conditionalFormatting>
  <conditionalFormatting sqref="F9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131"/>
  <sheetViews>
    <sheetView showGridLines="0" topLeftCell="A99" zoomScale="67" zoomScaleNormal="67" workbookViewId="0">
      <selection activeCell="K120" sqref="K120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8.453125" style="200" bestFit="1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44.678571428571431</v>
      </c>
    </row>
    <row r="3" spans="1:15" x14ac:dyDescent="0.25">
      <c r="A3" s="200" t="s">
        <v>7</v>
      </c>
      <c r="B3" s="200">
        <v>80.612244897959187</v>
      </c>
    </row>
    <row r="4" spans="1:15" x14ac:dyDescent="0.25">
      <c r="A4" s="200" t="s">
        <v>60</v>
      </c>
      <c r="B4" s="200">
        <v>3081</v>
      </c>
    </row>
    <row r="6" spans="1:15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3">
      <c r="A8" s="278" t="s">
        <v>49</v>
      </c>
      <c r="B8" s="523" t="s">
        <v>50</v>
      </c>
      <c r="C8" s="524"/>
      <c r="D8" s="524"/>
      <c r="E8" s="524"/>
      <c r="F8" s="524"/>
      <c r="G8" s="525"/>
      <c r="H8" s="298" t="s">
        <v>0</v>
      </c>
    </row>
    <row r="9" spans="1:15" x14ac:dyDescent="0.25">
      <c r="A9" s="214" t="s">
        <v>54</v>
      </c>
      <c r="B9" s="538">
        <v>1</v>
      </c>
      <c r="C9" s="539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541" t="s">
        <v>67</v>
      </c>
      <c r="L10" s="541"/>
      <c r="M10" s="541"/>
      <c r="N10" s="541"/>
      <c r="O10" s="541"/>
    </row>
    <row r="11" spans="1:15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541"/>
      <c r="L11" s="541"/>
      <c r="M11" s="541"/>
      <c r="N11" s="541"/>
      <c r="O11" s="541"/>
    </row>
    <row r="12" spans="1:15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541"/>
      <c r="L12" s="541"/>
      <c r="M12" s="541"/>
      <c r="N12" s="541"/>
      <c r="O12" s="541"/>
    </row>
    <row r="13" spans="1:15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5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5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5">
      <c r="B20" s="200">
        <v>30.5</v>
      </c>
    </row>
    <row r="21" spans="1:15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3">
      <c r="A22" s="278" t="s">
        <v>72</v>
      </c>
      <c r="B22" s="523" t="s">
        <v>50</v>
      </c>
      <c r="C22" s="524"/>
      <c r="D22" s="524"/>
      <c r="E22" s="524"/>
      <c r="F22" s="524"/>
      <c r="G22" s="525"/>
      <c r="H22" s="298" t="s">
        <v>0</v>
      </c>
    </row>
    <row r="23" spans="1:15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5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563" t="s">
        <v>75</v>
      </c>
      <c r="K24" s="563"/>
      <c r="L24" s="563"/>
      <c r="M24" s="563"/>
      <c r="N24" s="563"/>
      <c r="O24" s="563"/>
    </row>
    <row r="25" spans="1:15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563"/>
      <c r="K25" s="563"/>
      <c r="L25" s="563"/>
      <c r="M25" s="563"/>
      <c r="N25" s="563"/>
      <c r="O25" s="563"/>
    </row>
    <row r="26" spans="1:15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563"/>
      <c r="K26" s="563"/>
      <c r="L26" s="563"/>
      <c r="M26" s="563"/>
      <c r="N26" s="563"/>
      <c r="O26" s="563"/>
    </row>
    <row r="27" spans="1:15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5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5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5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5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5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7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7" x14ac:dyDescent="0.25">
      <c r="D34" s="200">
        <v>35</v>
      </c>
      <c r="E34" s="200">
        <v>34</v>
      </c>
      <c r="H34" s="200">
        <v>34</v>
      </c>
    </row>
    <row r="35" spans="1:17" ht="13" thickBot="1" x14ac:dyDescent="0.3"/>
    <row r="36" spans="1:17" ht="13.5" thickBot="1" x14ac:dyDescent="0.3">
      <c r="A36" s="278" t="s">
        <v>80</v>
      </c>
      <c r="B36" s="526" t="s">
        <v>50</v>
      </c>
      <c r="C36" s="527"/>
      <c r="D36" s="527"/>
      <c r="E36" s="527"/>
      <c r="F36" s="527"/>
      <c r="G36" s="532"/>
      <c r="H36" s="298" t="s">
        <v>0</v>
      </c>
    </row>
    <row r="37" spans="1:17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P37" s="542" t="s">
        <v>99</v>
      </c>
      <c r="Q37" s="542"/>
    </row>
    <row r="38" spans="1:17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563" t="s">
        <v>87</v>
      </c>
      <c r="K38" s="563"/>
      <c r="L38" s="563"/>
      <c r="M38" s="563"/>
      <c r="N38" s="563"/>
      <c r="O38" s="563"/>
      <c r="P38" s="275" t="s">
        <v>90</v>
      </c>
      <c r="Q38" s="275">
        <v>39</v>
      </c>
    </row>
    <row r="39" spans="1:17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563"/>
      <c r="K39" s="563"/>
      <c r="L39" s="563"/>
      <c r="M39" s="563"/>
      <c r="N39" s="563"/>
      <c r="O39" s="563"/>
      <c r="P39" s="275" t="s">
        <v>91</v>
      </c>
      <c r="Q39" s="275">
        <v>38.5</v>
      </c>
    </row>
    <row r="40" spans="1:17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563"/>
      <c r="K40" s="563"/>
      <c r="L40" s="563"/>
      <c r="M40" s="563"/>
      <c r="N40" s="563"/>
      <c r="O40" s="563"/>
      <c r="P40" s="275" t="s">
        <v>92</v>
      </c>
      <c r="Q40" s="275">
        <v>38</v>
      </c>
    </row>
    <row r="41" spans="1:17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P41" s="275" t="s">
        <v>93</v>
      </c>
      <c r="Q41" s="275">
        <v>38</v>
      </c>
    </row>
    <row r="42" spans="1:17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P42" s="275" t="s">
        <v>94</v>
      </c>
      <c r="Q42" s="275">
        <v>37.5</v>
      </c>
    </row>
    <row r="43" spans="1:17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P43" s="275" t="s">
        <v>95</v>
      </c>
      <c r="Q43" s="275">
        <v>37.5</v>
      </c>
    </row>
    <row r="44" spans="1:17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P44" s="275" t="s">
        <v>96</v>
      </c>
      <c r="Q44" s="275">
        <v>37.5</v>
      </c>
    </row>
    <row r="45" spans="1:17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7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7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7" ht="13" thickBot="1" x14ac:dyDescent="0.3">
      <c r="D48" s="200">
        <v>38.5</v>
      </c>
    </row>
    <row r="49" spans="1:21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1" ht="13.5" thickBot="1" x14ac:dyDescent="0.3">
      <c r="A50" s="278" t="s">
        <v>100</v>
      </c>
      <c r="B50" s="523" t="s">
        <v>50</v>
      </c>
      <c r="C50" s="524"/>
      <c r="D50" s="524"/>
      <c r="E50" s="524"/>
      <c r="F50" s="524"/>
      <c r="G50" s="525"/>
      <c r="H50" s="298" t="s">
        <v>0</v>
      </c>
    </row>
    <row r="51" spans="1:21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1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563" t="s">
        <v>116</v>
      </c>
      <c r="K52" s="563"/>
      <c r="L52" s="563"/>
      <c r="M52" s="563"/>
      <c r="N52" s="563"/>
      <c r="O52" s="563"/>
    </row>
    <row r="53" spans="1:21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563"/>
      <c r="K53" s="563"/>
      <c r="L53" s="563"/>
      <c r="M53" s="563"/>
      <c r="N53" s="563"/>
      <c r="O53" s="563"/>
    </row>
    <row r="54" spans="1:21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563"/>
      <c r="K54" s="563"/>
      <c r="L54" s="563"/>
      <c r="M54" s="563"/>
      <c r="N54" s="563"/>
      <c r="O54" s="563"/>
    </row>
    <row r="55" spans="1:21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1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1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1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1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1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1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R61" s="533" t="s">
        <v>127</v>
      </c>
      <c r="S61" s="533"/>
      <c r="T61" s="533"/>
    </row>
    <row r="62" spans="1:21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</row>
    <row r="63" spans="1:21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</row>
    <row r="64" spans="1:21" ht="13.5" customHeight="1" thickBot="1" x14ac:dyDescent="0.3">
      <c r="A64" s="278" t="s">
        <v>122</v>
      </c>
      <c r="B64" s="523" t="s">
        <v>50</v>
      </c>
      <c r="C64" s="524"/>
      <c r="D64" s="524"/>
      <c r="E64" s="524"/>
      <c r="F64" s="524"/>
      <c r="G64" s="525"/>
      <c r="H64" s="298" t="s">
        <v>0</v>
      </c>
      <c r="T64" s="210"/>
      <c r="U64" s="210"/>
    </row>
    <row r="65" spans="1:23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3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</row>
    <row r="67" spans="1:23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</row>
    <row r="68" spans="1:23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</row>
    <row r="69" spans="1:23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3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3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3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3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3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3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3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3" ht="13" thickBot="1" x14ac:dyDescent="0.3"/>
    <row r="78" spans="1:23" ht="13.5" thickBot="1" x14ac:dyDescent="0.3">
      <c r="A78" s="278" t="s">
        <v>133</v>
      </c>
      <c r="B78" s="523" t="s">
        <v>50</v>
      </c>
      <c r="C78" s="524"/>
      <c r="D78" s="524"/>
      <c r="E78" s="524"/>
      <c r="F78" s="524"/>
      <c r="G78" s="525"/>
      <c r="H78" s="298" t="s">
        <v>0</v>
      </c>
    </row>
    <row r="79" spans="1:23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O79" s="541" t="s">
        <v>132</v>
      </c>
      <c r="P79" s="541"/>
      <c r="Q79" s="541"/>
      <c r="R79" s="541"/>
      <c r="S79" s="541"/>
      <c r="T79" s="541"/>
      <c r="U79" s="541"/>
      <c r="V79" s="541"/>
      <c r="W79" s="541"/>
    </row>
    <row r="80" spans="1:23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O80" s="541"/>
      <c r="P80" s="541"/>
      <c r="Q80" s="541"/>
      <c r="R80" s="541"/>
      <c r="S80" s="541"/>
      <c r="T80" s="541"/>
      <c r="U80" s="541"/>
      <c r="V80" s="541"/>
      <c r="W80" s="541"/>
    </row>
    <row r="81" spans="1:23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O81" s="541"/>
      <c r="P81" s="541"/>
      <c r="Q81" s="541"/>
      <c r="R81" s="541"/>
      <c r="S81" s="541"/>
      <c r="T81" s="541"/>
      <c r="U81" s="541"/>
      <c r="V81" s="541"/>
      <c r="W81" s="541"/>
    </row>
    <row r="82" spans="1:23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</row>
    <row r="83" spans="1:23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3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3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3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3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3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3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3" x14ac:dyDescent="0.25">
      <c r="G90" s="200">
        <v>48</v>
      </c>
    </row>
    <row r="91" spans="1:23" ht="13" thickBot="1" x14ac:dyDescent="0.3"/>
    <row r="92" spans="1:23" ht="13.5" thickBot="1" x14ac:dyDescent="0.3">
      <c r="A92" s="278" t="s">
        <v>136</v>
      </c>
      <c r="B92" s="523" t="s">
        <v>50</v>
      </c>
      <c r="C92" s="524"/>
      <c r="D92" s="524"/>
      <c r="E92" s="524"/>
      <c r="F92" s="524"/>
      <c r="G92" s="525"/>
      <c r="H92" s="298" t="s">
        <v>0</v>
      </c>
    </row>
    <row r="93" spans="1:23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3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3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3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556" t="s">
        <v>137</v>
      </c>
      <c r="L96" s="557"/>
      <c r="M96" s="558"/>
      <c r="N96" s="228" t="s">
        <v>138</v>
      </c>
    </row>
    <row r="97" spans="1:23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559"/>
      <c r="L97" s="560"/>
      <c r="M97" s="561"/>
      <c r="N97" s="228" t="s">
        <v>139</v>
      </c>
    </row>
    <row r="98" spans="1:23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U98" s="548" t="s">
        <v>140</v>
      </c>
      <c r="V98" s="549"/>
      <c r="W98" s="550"/>
    </row>
    <row r="99" spans="1:23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U99" s="551"/>
      <c r="V99" s="541"/>
      <c r="W99" s="552"/>
    </row>
    <row r="100" spans="1:23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U100" s="553"/>
      <c r="V100" s="554"/>
      <c r="W100" s="555"/>
    </row>
    <row r="101" spans="1:23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3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3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3" x14ac:dyDescent="0.25">
      <c r="F104" s="200">
        <v>51</v>
      </c>
    </row>
    <row r="105" spans="1:23" ht="13" thickBot="1" x14ac:dyDescent="0.3">
      <c r="M105" s="562" t="s">
        <v>150</v>
      </c>
      <c r="N105" s="562"/>
      <c r="O105" s="562"/>
      <c r="P105" s="562"/>
      <c r="Q105" s="562"/>
    </row>
    <row r="106" spans="1:23" ht="38" thickBot="1" x14ac:dyDescent="0.3">
      <c r="A106" s="278" t="s">
        <v>141</v>
      </c>
      <c r="B106" s="523" t="s">
        <v>50</v>
      </c>
      <c r="C106" s="524"/>
      <c r="D106" s="524"/>
      <c r="E106" s="524"/>
      <c r="F106" s="524"/>
      <c r="G106" s="525"/>
      <c r="H106" s="298" t="s">
        <v>0</v>
      </c>
      <c r="M106" s="275" t="s">
        <v>113</v>
      </c>
      <c r="N106" s="275" t="s">
        <v>149</v>
      </c>
      <c r="O106" s="437" t="s">
        <v>147</v>
      </c>
      <c r="P106" s="275" t="s">
        <v>148</v>
      </c>
      <c r="Q106" s="437" t="s">
        <v>176</v>
      </c>
    </row>
    <row r="107" spans="1:23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275">
        <v>790</v>
      </c>
      <c r="O107" s="275">
        <v>73.400000000000006</v>
      </c>
      <c r="P107" s="275">
        <v>200</v>
      </c>
      <c r="Q107" s="438">
        <v>57.5</v>
      </c>
    </row>
    <row r="108" spans="1:23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275" t="s">
        <v>143</v>
      </c>
      <c r="O108" s="275">
        <v>73.400000000000006</v>
      </c>
      <c r="P108" s="275">
        <v>508</v>
      </c>
      <c r="Q108" s="438">
        <v>57</v>
      </c>
    </row>
    <row r="109" spans="1:23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275" t="s">
        <v>144</v>
      </c>
      <c r="O109" s="275">
        <v>73.400000000000006</v>
      </c>
      <c r="P109" s="275">
        <v>765</v>
      </c>
      <c r="Q109" s="438">
        <v>56.5</v>
      </c>
    </row>
    <row r="110" spans="1:23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275" t="s">
        <v>145</v>
      </c>
      <c r="O110" s="275">
        <v>73.400000000000006</v>
      </c>
      <c r="P110" s="275">
        <v>607</v>
      </c>
      <c r="Q110" s="438">
        <v>55.5</v>
      </c>
    </row>
    <row r="111" spans="1:23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275" t="s">
        <v>146</v>
      </c>
      <c r="O111" s="275">
        <v>73.400000000000006</v>
      </c>
      <c r="P111" s="275">
        <v>540</v>
      </c>
      <c r="Q111" s="438">
        <v>54</v>
      </c>
    </row>
    <row r="112" spans="1:23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275">
        <v>1070</v>
      </c>
      <c r="O112" s="275">
        <v>73.400000000000006</v>
      </c>
      <c r="P112" s="275">
        <v>331</v>
      </c>
      <c r="Q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154</v>
      </c>
      <c r="B120" s="523" t="s">
        <v>50</v>
      </c>
      <c r="C120" s="524"/>
      <c r="D120" s="524"/>
      <c r="E120" s="524"/>
      <c r="F120" s="524"/>
      <c r="G120" s="525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74">
        <v>80</v>
      </c>
      <c r="C125" s="570">
        <v>92.1</v>
      </c>
      <c r="D125" s="570">
        <v>98.3</v>
      </c>
      <c r="E125" s="570">
        <v>95.6</v>
      </c>
      <c r="F125" s="570">
        <v>92.5</v>
      </c>
      <c r="G125" s="575">
        <v>87.5</v>
      </c>
      <c r="H125" s="388">
        <v>76.400000000000006</v>
      </c>
      <c r="I125" s="571" t="s">
        <v>179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B130-Q107</f>
        <v>3.5</v>
      </c>
      <c r="C131" s="348">
        <f>C130-Q108</f>
        <v>3.5</v>
      </c>
      <c r="D131" s="348">
        <f>D130-Q109</f>
        <v>3</v>
      </c>
      <c r="E131" s="348">
        <f>E130-Q110</f>
        <v>3</v>
      </c>
      <c r="F131" s="348">
        <f>F130-Q111</f>
        <v>2.5</v>
      </c>
      <c r="G131" s="226">
        <f>G130-Q112</f>
        <v>2.5</v>
      </c>
      <c r="H131" s="395"/>
      <c r="I131" s="200" t="s">
        <v>26</v>
      </c>
      <c r="J131" s="200">
        <f>J130-J116</f>
        <v>3.6599999999999966</v>
      </c>
    </row>
  </sheetData>
  <mergeCells count="20">
    <mergeCell ref="B120:G120"/>
    <mergeCell ref="P37:Q37"/>
    <mergeCell ref="J38:O40"/>
    <mergeCell ref="R61:T61"/>
    <mergeCell ref="B78:G78"/>
    <mergeCell ref="B106:G106"/>
    <mergeCell ref="B36:G36"/>
    <mergeCell ref="B64:G64"/>
    <mergeCell ref="B50:G50"/>
    <mergeCell ref="B8:G8"/>
    <mergeCell ref="K10:O12"/>
    <mergeCell ref="B9:C9"/>
    <mergeCell ref="J24:O26"/>
    <mergeCell ref="B22:G22"/>
    <mergeCell ref="J52:O54"/>
    <mergeCell ref="U98:W100"/>
    <mergeCell ref="K96:M97"/>
    <mergeCell ref="B92:G92"/>
    <mergeCell ref="O79:W81"/>
    <mergeCell ref="M105:Q105"/>
  </mergeCells>
  <conditionalFormatting sqref="B69:G69">
    <cfRule type="colorScale" priority="20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17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14">
      <colorScale>
        <cfvo type="min"/>
        <cfvo type="max"/>
        <color rgb="FFFFEF9C"/>
        <color rgb="FF63BE7B"/>
      </colorScale>
    </cfRule>
  </conditionalFormatting>
  <conditionalFormatting sqref="B98:G9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G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G1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G1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Q123"/>
  <sheetViews>
    <sheetView showGridLines="0" topLeftCell="A91" zoomScale="70" zoomScaleNormal="70" workbookViewId="0">
      <selection activeCell="I117" sqref="I117"/>
    </sheetView>
  </sheetViews>
  <sheetFormatPr baseColWidth="10" defaultColWidth="11.453125" defaultRowHeight="12.5" x14ac:dyDescent="0.25"/>
  <cols>
    <col min="1" max="1" width="16.26953125" style="200" bestFit="1" customWidth="1"/>
    <col min="2" max="6" width="9" style="200" customWidth="1"/>
    <col min="7" max="7" width="13" style="200" customWidth="1"/>
    <col min="8" max="8" width="11.1796875" style="200" customWidth="1"/>
    <col min="9" max="9" width="10.54296875" style="200" customWidth="1"/>
    <col min="10" max="13" width="11.453125" style="200"/>
    <col min="14" max="14" width="31.1796875" style="200" bestFit="1" customWidth="1"/>
    <col min="15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523" t="s">
        <v>53</v>
      </c>
      <c r="C8" s="524"/>
      <c r="D8" s="524"/>
      <c r="E8" s="524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523" t="s">
        <v>53</v>
      </c>
      <c r="C21" s="524"/>
      <c r="D21" s="524"/>
      <c r="E21" s="524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523" t="s">
        <v>53</v>
      </c>
      <c r="C34" s="524"/>
      <c r="D34" s="524"/>
      <c r="E34" s="524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523" t="s">
        <v>53</v>
      </c>
      <c r="C47" s="524"/>
      <c r="D47" s="524"/>
      <c r="E47" s="524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526" t="s">
        <v>53</v>
      </c>
      <c r="C60" s="527"/>
      <c r="D60" s="527"/>
      <c r="E60" s="527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564" t="s">
        <v>128</v>
      </c>
      <c r="J65" s="565"/>
      <c r="K65" s="565"/>
      <c r="L65" s="565"/>
      <c r="M65" s="565"/>
      <c r="N65" s="364" t="s">
        <v>129</v>
      </c>
    </row>
    <row r="66" spans="1:17" ht="13" thickBot="1" x14ac:dyDescent="0.3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548" t="s">
        <v>130</v>
      </c>
      <c r="O67" s="549"/>
      <c r="P67" s="550"/>
    </row>
    <row r="68" spans="1:17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551"/>
      <c r="O68" s="541"/>
      <c r="P68" s="552"/>
      <c r="Q68" s="228" t="s">
        <v>134</v>
      </c>
    </row>
    <row r="69" spans="1:17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551"/>
      <c r="O69" s="541"/>
      <c r="P69" s="552"/>
      <c r="Q69" s="228" t="s">
        <v>135</v>
      </c>
    </row>
    <row r="70" spans="1:17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551"/>
      <c r="O70" s="541"/>
      <c r="P70" s="552"/>
    </row>
    <row r="71" spans="1:17" ht="13" thickBot="1" x14ac:dyDescent="0.3">
      <c r="N71" s="553"/>
      <c r="O71" s="554"/>
      <c r="P71" s="555"/>
    </row>
    <row r="72" spans="1:17" ht="13" thickBot="1" x14ac:dyDescent="0.3"/>
    <row r="73" spans="1:17" ht="13.5" thickBot="1" x14ac:dyDescent="0.3">
      <c r="A73" s="278" t="s">
        <v>133</v>
      </c>
      <c r="B73" s="526" t="s">
        <v>53</v>
      </c>
      <c r="C73" s="527"/>
      <c r="D73" s="527"/>
      <c r="E73" s="527"/>
      <c r="F73" s="299"/>
    </row>
    <row r="74" spans="1:17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136</v>
      </c>
      <c r="B86" s="526" t="s">
        <v>53</v>
      </c>
      <c r="C86" s="527"/>
      <c r="D86" s="527"/>
      <c r="E86" s="527"/>
      <c r="F86" s="299"/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5">
      <c r="B97" s="200" t="s">
        <v>76</v>
      </c>
    </row>
    <row r="98" spans="1:14" ht="13" thickBot="1" x14ac:dyDescent="0.3"/>
    <row r="99" spans="1:14" ht="13.5" thickBot="1" x14ac:dyDescent="0.3">
      <c r="A99" s="278" t="s">
        <v>141</v>
      </c>
      <c r="B99" s="526" t="s">
        <v>53</v>
      </c>
      <c r="C99" s="527"/>
      <c r="D99" s="527"/>
      <c r="E99" s="527"/>
      <c r="F99" s="299"/>
    </row>
    <row r="100" spans="1:14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533"/>
      <c r="J100" s="533"/>
      <c r="K100" s="533"/>
      <c r="L100" s="533"/>
      <c r="N100" s="191"/>
    </row>
    <row r="101" spans="1:14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533"/>
      <c r="J101" s="533"/>
      <c r="K101" s="533"/>
      <c r="L101" s="533"/>
    </row>
    <row r="102" spans="1:14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" thickBot="1" x14ac:dyDescent="0.3"/>
    <row r="112" spans="1:14" ht="13.5" thickBot="1" x14ac:dyDescent="0.3">
      <c r="A112" s="278" t="s">
        <v>154</v>
      </c>
      <c r="B112" s="526" t="s">
        <v>53</v>
      </c>
      <c r="C112" s="527"/>
      <c r="D112" s="527"/>
      <c r="E112" s="527"/>
      <c r="F112" s="299"/>
    </row>
    <row r="113" spans="1:12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533"/>
      <c r="J113" s="533"/>
      <c r="K113" s="533"/>
      <c r="L113" s="533"/>
    </row>
    <row r="114" spans="1:12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533"/>
      <c r="J114" s="533"/>
      <c r="K114" s="533"/>
      <c r="L114" s="533"/>
    </row>
    <row r="115" spans="1:12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2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2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2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2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2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2" x14ac:dyDescent="0.25">
      <c r="A121" s="295" t="s">
        <v>28</v>
      </c>
      <c r="B121" s="218">
        <v>67</v>
      </c>
      <c r="C121" s="275">
        <v>67</v>
      </c>
      <c r="D121" s="275">
        <v>67</v>
      </c>
      <c r="E121" s="275"/>
      <c r="F121" s="222"/>
      <c r="G121" s="200" t="s">
        <v>57</v>
      </c>
      <c r="H121" s="200">
        <v>65.09</v>
      </c>
      <c r="I121" s="228"/>
    </row>
    <row r="122" spans="1:12" ht="13" thickBot="1" x14ac:dyDescent="0.3">
      <c r="A122" s="297" t="s">
        <v>26</v>
      </c>
      <c r="B122" s="471">
        <f>B121-B108</f>
        <v>1.5</v>
      </c>
      <c r="C122" s="472">
        <f t="shared" ref="C122:D122" si="24">C121-C108</f>
        <v>1.5</v>
      </c>
      <c r="D122" s="472">
        <f t="shared" si="24"/>
        <v>1.5</v>
      </c>
      <c r="E122" s="217"/>
      <c r="F122" s="223"/>
      <c r="G122" s="200" t="s">
        <v>26</v>
      </c>
      <c r="H122" s="200">
        <f>H121-H108</f>
        <v>0.93000000000000682</v>
      </c>
    </row>
    <row r="123" spans="1:12" x14ac:dyDescent="0.25">
      <c r="B123" s="200">
        <v>67.5</v>
      </c>
      <c r="C123" s="496">
        <v>67.5</v>
      </c>
      <c r="D123" s="496">
        <v>67.5</v>
      </c>
    </row>
  </sheetData>
  <mergeCells count="13">
    <mergeCell ref="B112:E112"/>
    <mergeCell ref="I113:L114"/>
    <mergeCell ref="N67:P71"/>
    <mergeCell ref="I65:M65"/>
    <mergeCell ref="I100:L101"/>
    <mergeCell ref="B99:E99"/>
    <mergeCell ref="B86:E86"/>
    <mergeCell ref="B73:E73"/>
    <mergeCell ref="B8:E8"/>
    <mergeCell ref="B21:E21"/>
    <mergeCell ref="B34:E34"/>
    <mergeCell ref="B47:E47"/>
    <mergeCell ref="B60:E60"/>
  </mergeCells>
  <conditionalFormatting sqref="B64:D64">
    <cfRule type="colorScale" priority="22">
      <colorScale>
        <cfvo type="min"/>
        <cfvo type="max"/>
        <color rgb="FFFFEF9C"/>
        <color rgb="FF63BE7B"/>
      </colorScale>
    </cfRule>
  </conditionalFormatting>
  <conditionalFormatting sqref="B65:D6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7:D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19">
      <colorScale>
        <cfvo type="min"/>
        <cfvo type="max"/>
        <color rgb="FFFFEF9C"/>
        <color rgb="FF63BE7B"/>
      </colorScale>
    </cfRule>
  </conditionalFormatting>
  <conditionalFormatting sqref="B78:D7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D8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D90">
    <cfRule type="colorScale" priority="16">
      <colorScale>
        <cfvo type="min"/>
        <cfvo type="max"/>
        <color rgb="FFFFEF9C"/>
        <color rgb="FF63BE7B"/>
      </colorScale>
    </cfRule>
  </conditionalFormatting>
  <conditionalFormatting sqref="B91:D9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3:D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D1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D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515" t="s">
        <v>23</v>
      </c>
      <c r="C17" s="516"/>
      <c r="D17" s="516"/>
      <c r="E17" s="516"/>
      <c r="F17" s="51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515" t="s">
        <v>23</v>
      </c>
      <c r="C17" s="516"/>
      <c r="D17" s="516"/>
      <c r="E17" s="516"/>
      <c r="F17" s="51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515" t="s">
        <v>18</v>
      </c>
      <c r="C4" s="516"/>
      <c r="D4" s="516"/>
      <c r="E4" s="516"/>
      <c r="F4" s="516"/>
      <c r="G4" s="516"/>
      <c r="H4" s="516"/>
      <c r="I4" s="516"/>
      <c r="J4" s="517"/>
      <c r="K4" s="515" t="s">
        <v>21</v>
      </c>
      <c r="L4" s="516"/>
      <c r="M4" s="516"/>
      <c r="N4" s="516"/>
      <c r="O4" s="516"/>
      <c r="P4" s="516"/>
      <c r="Q4" s="516"/>
      <c r="R4" s="516"/>
      <c r="S4" s="516"/>
      <c r="T4" s="516"/>
      <c r="U4" s="516"/>
      <c r="V4" s="516"/>
      <c r="W4" s="51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515" t="s">
        <v>23</v>
      </c>
      <c r="C17" s="516"/>
      <c r="D17" s="516"/>
      <c r="E17" s="516"/>
      <c r="F17" s="517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518" t="s">
        <v>42</v>
      </c>
      <c r="B1" s="518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518" t="s">
        <v>42</v>
      </c>
      <c r="B1" s="518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519" t="s">
        <v>42</v>
      </c>
      <c r="B1" s="519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518" t="s">
        <v>42</v>
      </c>
      <c r="B1" s="518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R149"/>
  <sheetViews>
    <sheetView showGridLines="0" tabSelected="1" topLeftCell="A101" zoomScale="60" zoomScaleNormal="60" workbookViewId="0">
      <selection activeCell="G139" sqref="G139"/>
    </sheetView>
  </sheetViews>
  <sheetFormatPr baseColWidth="10" defaultColWidth="11.453125" defaultRowHeight="12.5" x14ac:dyDescent="0.25"/>
  <cols>
    <col min="1" max="1" width="16.26953125" style="200" bestFit="1" customWidth="1"/>
    <col min="2" max="10" width="9" style="200" customWidth="1"/>
    <col min="11" max="11" width="9.453125" style="200" customWidth="1"/>
    <col min="12" max="19" width="9" style="200" customWidth="1"/>
    <col min="20" max="20" width="11.1796875" style="200" customWidth="1"/>
    <col min="21" max="21" width="9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533"/>
      <c r="G2" s="533"/>
      <c r="H2" s="533"/>
      <c r="I2" s="533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533"/>
      <c r="AF6" s="533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521" t="s">
        <v>53</v>
      </c>
      <c r="C8" s="522"/>
      <c r="D8" s="522"/>
      <c r="E8" s="522"/>
      <c r="F8" s="522"/>
      <c r="G8" s="522"/>
      <c r="H8" s="522"/>
      <c r="I8" s="522"/>
      <c r="J8" s="320"/>
      <c r="K8" s="536" t="s">
        <v>63</v>
      </c>
      <c r="L8" s="537"/>
      <c r="M8" s="537"/>
      <c r="N8" s="537"/>
      <c r="O8" s="537"/>
      <c r="P8" s="534" t="s">
        <v>64</v>
      </c>
      <c r="Q8" s="535"/>
      <c r="R8" s="535"/>
      <c r="S8" s="535"/>
      <c r="T8" s="535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538">
        <v>1</v>
      </c>
      <c r="L9" s="539"/>
      <c r="M9" s="325">
        <v>2</v>
      </c>
      <c r="N9" s="325">
        <v>3</v>
      </c>
      <c r="O9" s="326">
        <v>4</v>
      </c>
      <c r="P9" s="538">
        <v>1</v>
      </c>
      <c r="Q9" s="539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521" t="s">
        <v>53</v>
      </c>
      <c r="C23" s="522"/>
      <c r="D23" s="522"/>
      <c r="E23" s="522"/>
      <c r="F23" s="522"/>
      <c r="G23" s="522"/>
      <c r="H23" s="522"/>
      <c r="I23" s="522"/>
      <c r="J23" s="320"/>
      <c r="K23" s="523" t="s">
        <v>63</v>
      </c>
      <c r="L23" s="524"/>
      <c r="M23" s="524"/>
      <c r="N23" s="525"/>
      <c r="O23" s="523" t="s">
        <v>64</v>
      </c>
      <c r="P23" s="524"/>
      <c r="Q23" s="524"/>
      <c r="R23" s="525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540" t="s">
        <v>83</v>
      </c>
      <c r="AJ26" s="540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541" t="s">
        <v>74</v>
      </c>
      <c r="W27" s="541"/>
      <c r="X27" s="541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540"/>
      <c r="AJ27" s="540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541"/>
      <c r="W28" s="541"/>
      <c r="X28" s="541"/>
      <c r="Z28" s="533" t="s">
        <v>85</v>
      </c>
      <c r="AA28" s="533"/>
      <c r="AB28" s="533"/>
      <c r="AC28" s="533"/>
      <c r="AD28" s="533"/>
      <c r="AE28" s="533"/>
      <c r="AH28"/>
      <c r="AI28" s="540"/>
      <c r="AJ28" s="540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540"/>
      <c r="AJ29" s="540"/>
    </row>
    <row r="30" spans="1:36" x14ac:dyDescent="0.25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</row>
    <row r="31" spans="1:36" ht="13" thickBot="1" x14ac:dyDescent="0.3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48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521" t="s">
        <v>53</v>
      </c>
      <c r="C38" s="522"/>
      <c r="D38" s="522"/>
      <c r="E38" s="522"/>
      <c r="F38" s="522"/>
      <c r="G38" s="522"/>
      <c r="H38" s="522"/>
      <c r="I38" s="522"/>
      <c r="J38" s="320"/>
      <c r="K38" s="523" t="s">
        <v>63</v>
      </c>
      <c r="L38" s="524"/>
      <c r="M38" s="524"/>
      <c r="N38" s="525"/>
      <c r="O38" s="523" t="s">
        <v>64</v>
      </c>
      <c r="P38" s="524"/>
      <c r="Q38" s="524"/>
      <c r="R38" s="525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542" t="s">
        <v>89</v>
      </c>
      <c r="AG40" s="542"/>
      <c r="AH40" s="542" t="s">
        <v>97</v>
      </c>
      <c r="AI40" s="542"/>
      <c r="AJ40" s="542" t="s">
        <v>98</v>
      </c>
      <c r="AK40" s="542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531" t="s">
        <v>81</v>
      </c>
      <c r="V42" s="531"/>
      <c r="W42" s="531"/>
      <c r="X42" s="531"/>
      <c r="Y42" s="531"/>
      <c r="Z42" s="531"/>
      <c r="AA42" s="531"/>
      <c r="AB42" s="531"/>
      <c r="AC42" s="531"/>
      <c r="AD42" s="531"/>
      <c r="AE42" s="531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531" t="s">
        <v>82</v>
      </c>
      <c r="W44" s="531"/>
      <c r="X44" s="531"/>
      <c r="Y44" s="531"/>
      <c r="Z44" s="531"/>
      <c r="AA44" s="531"/>
      <c r="AB44" s="531"/>
      <c r="AC44" s="531"/>
      <c r="AD44" s="531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U45" s="371"/>
      <c r="V45" s="531"/>
      <c r="W45" s="531"/>
      <c r="X45" s="531"/>
      <c r="Y45" s="531"/>
      <c r="Z45" s="531"/>
      <c r="AA45" s="531"/>
      <c r="AB45" s="531"/>
      <c r="AC45" s="531"/>
      <c r="AD45" s="531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48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531"/>
      <c r="W46" s="531"/>
      <c r="X46" s="531"/>
      <c r="Y46" s="531"/>
      <c r="Z46" s="531"/>
      <c r="AA46" s="531"/>
      <c r="AB46" s="531"/>
      <c r="AC46" s="531"/>
      <c r="AD46" s="531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1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523" t="s">
        <v>53</v>
      </c>
      <c r="C53" s="524"/>
      <c r="D53" s="524"/>
      <c r="E53" s="524"/>
      <c r="F53" s="524"/>
      <c r="G53" s="524"/>
      <c r="H53" s="524"/>
      <c r="I53" s="524"/>
      <c r="J53" s="524"/>
      <c r="K53" s="525"/>
      <c r="L53" s="526" t="s">
        <v>63</v>
      </c>
      <c r="M53" s="527"/>
      <c r="N53" s="527"/>
      <c r="O53" s="527"/>
      <c r="P53" s="527"/>
      <c r="Q53" s="532"/>
      <c r="R53" s="523" t="s">
        <v>64</v>
      </c>
      <c r="S53" s="524"/>
      <c r="T53" s="524"/>
      <c r="U53" s="525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546" t="s">
        <v>119</v>
      </c>
      <c r="AE54" s="546"/>
      <c r="AF54" s="546"/>
      <c r="AG54" s="546"/>
      <c r="AH54" s="546"/>
      <c r="AI54" s="546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21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21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531" t="s">
        <v>101</v>
      </c>
      <c r="Y58" s="531"/>
      <c r="Z58" s="531"/>
      <c r="AA58" s="531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21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21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41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21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21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3.5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16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16">
        <f t="shared" si="28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523" t="s">
        <v>53</v>
      </c>
      <c r="C68" s="524"/>
      <c r="D68" s="524"/>
      <c r="E68" s="524"/>
      <c r="F68" s="524"/>
      <c r="G68" s="524"/>
      <c r="H68" s="524"/>
      <c r="I68" s="524"/>
      <c r="J68" s="524"/>
      <c r="K68" s="525"/>
      <c r="L68" s="526" t="s">
        <v>63</v>
      </c>
      <c r="M68" s="527"/>
      <c r="N68" s="527"/>
      <c r="O68" s="527"/>
      <c r="P68" s="527"/>
      <c r="Q68" s="527"/>
      <c r="R68" s="528" t="s">
        <v>64</v>
      </c>
      <c r="S68" s="529"/>
      <c r="T68" s="529"/>
      <c r="U68" s="529"/>
      <c r="V68" s="529"/>
      <c r="W68" s="530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390">
        <f t="shared" si="32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48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8">(C78-C63)</f>
        <v>2.5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16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2.5</v>
      </c>
      <c r="O79" s="217">
        <f t="shared" si="38"/>
        <v>2.5</v>
      </c>
      <c r="P79" s="217">
        <f t="shared" si="38"/>
        <v>2.5</v>
      </c>
      <c r="Q79" s="416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133</v>
      </c>
      <c r="B82" s="523" t="s">
        <v>53</v>
      </c>
      <c r="C82" s="524"/>
      <c r="D82" s="524"/>
      <c r="E82" s="524"/>
      <c r="F82" s="524"/>
      <c r="G82" s="524"/>
      <c r="H82" s="524"/>
      <c r="I82" s="524"/>
      <c r="J82" s="524"/>
      <c r="K82" s="525"/>
      <c r="L82" s="526" t="s">
        <v>63</v>
      </c>
      <c r="M82" s="527"/>
      <c r="N82" s="527"/>
      <c r="O82" s="527"/>
      <c r="P82" s="527"/>
      <c r="Q82" s="527"/>
      <c r="R82" s="523" t="s">
        <v>64</v>
      </c>
      <c r="S82" s="524"/>
      <c r="T82" s="524"/>
      <c r="U82" s="524"/>
      <c r="V82" s="524"/>
      <c r="W82" s="525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9">C86/C85*100-100</f>
        <v>-7.6388888888888857</v>
      </c>
      <c r="D89" s="258">
        <f t="shared" si="39"/>
        <v>-4.5833333333333286</v>
      </c>
      <c r="E89" s="258">
        <f t="shared" si="39"/>
        <v>-4.4444444444444429</v>
      </c>
      <c r="F89" s="258">
        <f>F86/F85*100-100</f>
        <v>0</v>
      </c>
      <c r="G89" s="258">
        <f t="shared" ref="G89:I89" si="40">G86/G85*100-100</f>
        <v>-4.1666666666666572</v>
      </c>
      <c r="H89" s="258">
        <f t="shared" si="40"/>
        <v>2.7777777777777715</v>
      </c>
      <c r="I89" s="258">
        <f t="shared" si="40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41">L86/L85*100-100</f>
        <v>-9.7222222222222143</v>
      </c>
      <c r="M89" s="258">
        <f>M86/M85*100-100</f>
        <v>-4.0277777777777715</v>
      </c>
      <c r="N89" s="258">
        <f t="shared" ref="N89:X89" si="42">N86/N85*100-100</f>
        <v>-1.3888888888888857</v>
      </c>
      <c r="O89" s="258">
        <f t="shared" si="42"/>
        <v>1.25</v>
      </c>
      <c r="P89" s="258">
        <f t="shared" si="42"/>
        <v>3.3333333333333428</v>
      </c>
      <c r="Q89" s="315">
        <f t="shared" si="42"/>
        <v>7.0833333333333286</v>
      </c>
      <c r="R89" s="257">
        <f t="shared" si="42"/>
        <v>-15.277777777777786</v>
      </c>
      <c r="S89" s="258">
        <f t="shared" si="42"/>
        <v>-10.416666666666657</v>
      </c>
      <c r="T89" s="258">
        <f t="shared" si="42"/>
        <v>-1.6666666666666714</v>
      </c>
      <c r="U89" s="258">
        <f t="shared" si="42"/>
        <v>0</v>
      </c>
      <c r="V89" s="258">
        <f t="shared" si="42"/>
        <v>5.5555555555555571</v>
      </c>
      <c r="W89" s="259">
        <f t="shared" si="42"/>
        <v>7.9166666666666572</v>
      </c>
      <c r="X89" s="390">
        <f t="shared" si="42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43">C86-C72</f>
        <v>80</v>
      </c>
      <c r="D90" s="221">
        <f t="shared" si="43"/>
        <v>100</v>
      </c>
      <c r="E90" s="221">
        <f t="shared" si="43"/>
        <v>102</v>
      </c>
      <c r="F90" s="221">
        <f t="shared" si="43"/>
        <v>90</v>
      </c>
      <c r="G90" s="221">
        <f t="shared" si="43"/>
        <v>67</v>
      </c>
      <c r="H90" s="221">
        <f t="shared" si="43"/>
        <v>105</v>
      </c>
      <c r="I90" s="221">
        <f t="shared" si="43"/>
        <v>89</v>
      </c>
      <c r="J90" s="348">
        <f t="shared" si="43"/>
        <v>97</v>
      </c>
      <c r="K90" s="226">
        <f t="shared" si="43"/>
        <v>108</v>
      </c>
      <c r="L90" s="220">
        <f t="shared" si="43"/>
        <v>103</v>
      </c>
      <c r="M90" s="221">
        <f t="shared" si="43"/>
        <v>98</v>
      </c>
      <c r="N90" s="221">
        <f t="shared" si="43"/>
        <v>103</v>
      </c>
      <c r="O90" s="221">
        <f t="shared" si="43"/>
        <v>99</v>
      </c>
      <c r="P90" s="221">
        <f t="shared" si="43"/>
        <v>95</v>
      </c>
      <c r="Q90" s="348">
        <f t="shared" si="43"/>
        <v>97</v>
      </c>
      <c r="R90" s="262">
        <f t="shared" si="43"/>
        <v>65</v>
      </c>
      <c r="S90" s="263">
        <f t="shared" si="43"/>
        <v>58</v>
      </c>
      <c r="T90" s="263">
        <f t="shared" si="43"/>
        <v>99</v>
      </c>
      <c r="U90" s="263">
        <f t="shared" si="43"/>
        <v>91</v>
      </c>
      <c r="V90" s="263">
        <f t="shared" si="43"/>
        <v>98</v>
      </c>
      <c r="W90" s="264">
        <f t="shared" si="43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44">(C92-C78)</f>
        <v>2</v>
      </c>
      <c r="D93" s="217">
        <f t="shared" si="44"/>
        <v>2</v>
      </c>
      <c r="E93" s="217">
        <f t="shared" si="44"/>
        <v>2</v>
      </c>
      <c r="F93" s="217">
        <f t="shared" si="44"/>
        <v>2</v>
      </c>
      <c r="G93" s="217">
        <f t="shared" si="44"/>
        <v>2</v>
      </c>
      <c r="H93" s="217">
        <f t="shared" si="44"/>
        <v>1.5</v>
      </c>
      <c r="I93" s="217">
        <f t="shared" si="44"/>
        <v>2</v>
      </c>
      <c r="J93" s="217">
        <f t="shared" si="44"/>
        <v>1.5</v>
      </c>
      <c r="K93" s="416">
        <f t="shared" si="44"/>
        <v>1.5</v>
      </c>
      <c r="L93" s="216">
        <f t="shared" si="44"/>
        <v>2</v>
      </c>
      <c r="M93" s="217">
        <f t="shared" si="44"/>
        <v>2</v>
      </c>
      <c r="N93" s="217">
        <f t="shared" si="44"/>
        <v>2</v>
      </c>
      <c r="O93" s="217">
        <f t="shared" si="44"/>
        <v>1.5</v>
      </c>
      <c r="P93" s="217">
        <f t="shared" si="44"/>
        <v>1.5</v>
      </c>
      <c r="Q93" s="416">
        <f t="shared" si="44"/>
        <v>1.5</v>
      </c>
      <c r="R93" s="216">
        <f t="shared" si="44"/>
        <v>2</v>
      </c>
      <c r="S93" s="217">
        <f t="shared" si="44"/>
        <v>2</v>
      </c>
      <c r="T93" s="217">
        <f t="shared" si="44"/>
        <v>2</v>
      </c>
      <c r="U93" s="217">
        <f t="shared" si="44"/>
        <v>1.5</v>
      </c>
      <c r="V93" s="217">
        <f t="shared" si="44"/>
        <v>1.5</v>
      </c>
      <c r="W93" s="410">
        <f t="shared" si="44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136</v>
      </c>
      <c r="B96" s="523" t="s">
        <v>53</v>
      </c>
      <c r="C96" s="524"/>
      <c r="D96" s="524"/>
      <c r="E96" s="524"/>
      <c r="F96" s="524"/>
      <c r="G96" s="524"/>
      <c r="H96" s="524"/>
      <c r="I96" s="524"/>
      <c r="J96" s="524"/>
      <c r="K96" s="525"/>
      <c r="L96" s="526" t="s">
        <v>63</v>
      </c>
      <c r="M96" s="527"/>
      <c r="N96" s="527"/>
      <c r="O96" s="527"/>
      <c r="P96" s="527"/>
      <c r="Q96" s="527"/>
      <c r="R96" s="523" t="s">
        <v>64</v>
      </c>
      <c r="S96" s="524"/>
      <c r="T96" s="524"/>
      <c r="U96" s="524"/>
      <c r="V96" s="524"/>
      <c r="W96" s="525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45">C100/C99*100-100</f>
        <v>-5.1851851851851762</v>
      </c>
      <c r="D103" s="258">
        <f t="shared" si="45"/>
        <v>-3.8271604938271651</v>
      </c>
      <c r="E103" s="258">
        <f t="shared" si="45"/>
        <v>-2.4691358024691397</v>
      </c>
      <c r="F103" s="258">
        <f>F100/F99*100-100</f>
        <v>0.61728395061729202</v>
      </c>
      <c r="G103" s="258">
        <f t="shared" ref="G103:I103" si="46">G100/G99*100-100</f>
        <v>-3.4567901234567842</v>
      </c>
      <c r="H103" s="258">
        <f t="shared" si="46"/>
        <v>0.3703703703703809</v>
      </c>
      <c r="I103" s="258">
        <f t="shared" si="46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47">L100/L99*100-100</f>
        <v>-11.23456790123457</v>
      </c>
      <c r="M103" s="258">
        <f>M100/M99*100-100</f>
        <v>-3.5802469135802397</v>
      </c>
      <c r="N103" s="258">
        <f t="shared" ref="N103:X103" si="48">N100/N99*100-100</f>
        <v>-1.481481481481481</v>
      </c>
      <c r="O103" s="258">
        <f t="shared" si="48"/>
        <v>-0.49382716049383646</v>
      </c>
      <c r="P103" s="258">
        <f t="shared" si="48"/>
        <v>-0.74074074074074758</v>
      </c>
      <c r="Q103" s="315">
        <f t="shared" si="48"/>
        <v>1.9753086419753032</v>
      </c>
      <c r="R103" s="257">
        <f t="shared" si="48"/>
        <v>-11.111111111111114</v>
      </c>
      <c r="S103" s="258">
        <f t="shared" si="48"/>
        <v>-9.5061728395061778</v>
      </c>
      <c r="T103" s="258">
        <f t="shared" si="48"/>
        <v>-2.3456790123456841</v>
      </c>
      <c r="U103" s="258">
        <f t="shared" si="48"/>
        <v>-3.0864197530864175</v>
      </c>
      <c r="V103" s="258">
        <f t="shared" si="48"/>
        <v>1.481481481481481</v>
      </c>
      <c r="W103" s="259">
        <f t="shared" si="48"/>
        <v>2.5925925925925952</v>
      </c>
      <c r="X103" s="390">
        <f t="shared" si="48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9">C100-C86</f>
        <v>103</v>
      </c>
      <c r="D104" s="221">
        <f t="shared" si="49"/>
        <v>92</v>
      </c>
      <c r="E104" s="221">
        <f t="shared" si="49"/>
        <v>102</v>
      </c>
      <c r="F104" s="221">
        <f t="shared" si="49"/>
        <v>95</v>
      </c>
      <c r="G104" s="221">
        <f t="shared" si="49"/>
        <v>92</v>
      </c>
      <c r="H104" s="221">
        <f t="shared" si="49"/>
        <v>73</v>
      </c>
      <c r="I104" s="221">
        <f t="shared" si="49"/>
        <v>99</v>
      </c>
      <c r="J104" s="348">
        <f t="shared" si="49"/>
        <v>57</v>
      </c>
      <c r="K104" s="226">
        <f t="shared" si="49"/>
        <v>49</v>
      </c>
      <c r="L104" s="220">
        <f t="shared" si="49"/>
        <v>69</v>
      </c>
      <c r="M104" s="221">
        <f t="shared" si="49"/>
        <v>90</v>
      </c>
      <c r="N104" s="221">
        <f t="shared" si="49"/>
        <v>88</v>
      </c>
      <c r="O104" s="221">
        <f t="shared" si="49"/>
        <v>77</v>
      </c>
      <c r="P104" s="221">
        <f t="shared" si="49"/>
        <v>60</v>
      </c>
      <c r="Q104" s="348">
        <f t="shared" si="49"/>
        <v>55</v>
      </c>
      <c r="R104" s="262">
        <f t="shared" si="49"/>
        <v>110</v>
      </c>
      <c r="S104" s="263">
        <f t="shared" si="49"/>
        <v>88</v>
      </c>
      <c r="T104" s="263">
        <f t="shared" si="49"/>
        <v>83</v>
      </c>
      <c r="U104" s="263">
        <f t="shared" si="49"/>
        <v>65</v>
      </c>
      <c r="V104" s="263">
        <f t="shared" si="49"/>
        <v>62</v>
      </c>
      <c r="W104" s="264">
        <f t="shared" si="49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50">(C106-C92)</f>
        <v>2</v>
      </c>
      <c r="D107" s="217">
        <f t="shared" si="50"/>
        <v>2</v>
      </c>
      <c r="E107" s="217">
        <f t="shared" si="50"/>
        <v>2</v>
      </c>
      <c r="F107" s="217">
        <f t="shared" si="50"/>
        <v>1.5</v>
      </c>
      <c r="G107" s="217">
        <f t="shared" si="50"/>
        <v>2</v>
      </c>
      <c r="H107" s="217">
        <f t="shared" si="50"/>
        <v>2</v>
      </c>
      <c r="I107" s="217">
        <f t="shared" si="50"/>
        <v>1.5</v>
      </c>
      <c r="J107" s="217">
        <f t="shared" si="50"/>
        <v>2</v>
      </c>
      <c r="K107" s="416">
        <f t="shared" si="50"/>
        <v>2</v>
      </c>
      <c r="L107" s="216">
        <f t="shared" si="50"/>
        <v>2.5</v>
      </c>
      <c r="M107" s="217">
        <f t="shared" si="50"/>
        <v>2</v>
      </c>
      <c r="N107" s="217">
        <f t="shared" si="50"/>
        <v>2</v>
      </c>
      <c r="O107" s="217">
        <f t="shared" si="50"/>
        <v>2</v>
      </c>
      <c r="P107" s="217">
        <f t="shared" si="50"/>
        <v>2</v>
      </c>
      <c r="Q107" s="416">
        <f t="shared" si="50"/>
        <v>2</v>
      </c>
      <c r="R107" s="216">
        <f t="shared" si="50"/>
        <v>2.5</v>
      </c>
      <c r="S107" s="217">
        <f t="shared" si="50"/>
        <v>2.5</v>
      </c>
      <c r="T107" s="217">
        <f t="shared" si="50"/>
        <v>2</v>
      </c>
      <c r="U107" s="217">
        <f t="shared" si="50"/>
        <v>2</v>
      </c>
      <c r="V107" s="217">
        <f t="shared" si="50"/>
        <v>2</v>
      </c>
      <c r="W107" s="410">
        <f t="shared" si="50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141</v>
      </c>
      <c r="B110" s="523" t="s">
        <v>53</v>
      </c>
      <c r="C110" s="524"/>
      <c r="D110" s="524"/>
      <c r="E110" s="524"/>
      <c r="F110" s="524"/>
      <c r="G110" s="524"/>
      <c r="H110" s="524"/>
      <c r="I110" s="524"/>
      <c r="J110" s="526" t="s">
        <v>142</v>
      </c>
      <c r="K110" s="527"/>
      <c r="L110" s="527"/>
      <c r="M110" s="527"/>
      <c r="N110" s="523" t="s">
        <v>63</v>
      </c>
      <c r="O110" s="524"/>
      <c r="P110" s="524"/>
      <c r="Q110" s="524"/>
      <c r="R110" s="525"/>
      <c r="S110" s="523" t="s">
        <v>64</v>
      </c>
      <c r="T110" s="524"/>
      <c r="U110" s="524"/>
      <c r="V110" s="524"/>
      <c r="W110" s="525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51">C114/C113*100-100</f>
        <v>-1.1111111111111143</v>
      </c>
      <c r="D117" s="258">
        <f t="shared" si="51"/>
        <v>-2.5555555555555571</v>
      </c>
      <c r="E117" s="258">
        <f t="shared" si="51"/>
        <v>-1.5555555555555571</v>
      </c>
      <c r="F117" s="258">
        <f>F114/F113*100-100</f>
        <v>0.66666666666665719</v>
      </c>
      <c r="G117" s="258">
        <f t="shared" ref="G117:I117" si="52">G114/G113*100-100</f>
        <v>-2.5555555555555571</v>
      </c>
      <c r="H117" s="258">
        <f t="shared" si="52"/>
        <v>-0.55555555555555713</v>
      </c>
      <c r="I117" s="315">
        <f t="shared" si="52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53">M114/M113*100-100</f>
        <v>1.8888888888888999</v>
      </c>
      <c r="N117" s="257">
        <f t="shared" ref="N117:X117" si="54">N114/N113*100-100</f>
        <v>-5.8888888888888857</v>
      </c>
      <c r="O117" s="258">
        <f t="shared" si="54"/>
        <v>-1.5555555555555571</v>
      </c>
      <c r="P117" s="258">
        <f t="shared" si="54"/>
        <v>0.66666666666665719</v>
      </c>
      <c r="Q117" s="258">
        <f t="shared" si="54"/>
        <v>1.2222222222222143</v>
      </c>
      <c r="R117" s="259">
        <f t="shared" si="54"/>
        <v>0.55555555555555713</v>
      </c>
      <c r="S117" s="260">
        <f t="shared" si="54"/>
        <v>-12</v>
      </c>
      <c r="T117" s="258">
        <f t="shared" si="54"/>
        <v>-9.5555555555555571</v>
      </c>
      <c r="U117" s="258">
        <f t="shared" si="54"/>
        <v>0.11111111111110006</v>
      </c>
      <c r="V117" s="258">
        <f t="shared" si="54"/>
        <v>-2.3333333333333286</v>
      </c>
      <c r="W117" s="259">
        <f t="shared" si="54"/>
        <v>3.6666666666666572</v>
      </c>
      <c r="X117" s="390">
        <f t="shared" si="54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55">C114-C100</f>
        <v>122</v>
      </c>
      <c r="D118" s="221">
        <f t="shared" si="55"/>
        <v>98</v>
      </c>
      <c r="E118" s="221">
        <f t="shared" si="55"/>
        <v>96</v>
      </c>
      <c r="F118" s="221">
        <f t="shared" si="55"/>
        <v>91</v>
      </c>
      <c r="G118" s="221">
        <f t="shared" si="55"/>
        <v>95</v>
      </c>
      <c r="H118" s="221">
        <f t="shared" si="55"/>
        <v>82</v>
      </c>
      <c r="I118" s="348">
        <f t="shared" si="55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55"/>
        <v>49</v>
      </c>
      <c r="O118" s="221">
        <f t="shared" si="55"/>
        <v>80</v>
      </c>
      <c r="P118" s="221">
        <f t="shared" si="55"/>
        <v>102</v>
      </c>
      <c r="Q118" s="221">
        <f t="shared" si="55"/>
        <v>85</v>
      </c>
      <c r="R118" s="226">
        <f t="shared" si="55"/>
        <v>185</v>
      </c>
      <c r="S118" s="380">
        <f t="shared" si="55"/>
        <v>59</v>
      </c>
      <c r="T118" s="221">
        <f t="shared" si="55"/>
        <v>23</v>
      </c>
      <c r="U118" s="221">
        <f t="shared" si="55"/>
        <v>116</v>
      </c>
      <c r="V118" s="221">
        <f t="shared" si="55"/>
        <v>57</v>
      </c>
      <c r="W118" s="226">
        <f t="shared" si="55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56">(C120-C106)</f>
        <v>2</v>
      </c>
      <c r="D121" s="217">
        <v>2.5</v>
      </c>
      <c r="E121" s="217">
        <v>2</v>
      </c>
      <c r="F121" s="217">
        <f t="shared" si="56"/>
        <v>2</v>
      </c>
      <c r="G121" s="217">
        <f t="shared" si="56"/>
        <v>2</v>
      </c>
      <c r="H121" s="217">
        <f t="shared" si="56"/>
        <v>2.5</v>
      </c>
      <c r="I121" s="416">
        <f t="shared" si="56"/>
        <v>2</v>
      </c>
      <c r="J121" s="216">
        <f>(J120-W106)</f>
        <v>2.5</v>
      </c>
      <c r="K121" s="217">
        <f>(K120-Q106)</f>
        <v>1.5</v>
      </c>
      <c r="L121" s="416">
        <f t="shared" ref="L121:R121" si="57">(L120-J106)</f>
        <v>1.5</v>
      </c>
      <c r="M121" s="217">
        <f t="shared" si="57"/>
        <v>2.5</v>
      </c>
      <c r="N121" s="471">
        <f t="shared" si="57"/>
        <v>2.5</v>
      </c>
      <c r="O121" s="217">
        <f t="shared" si="57"/>
        <v>2</v>
      </c>
      <c r="P121" s="217">
        <f t="shared" si="57"/>
        <v>2</v>
      </c>
      <c r="Q121" s="217">
        <f t="shared" si="57"/>
        <v>2</v>
      </c>
      <c r="R121" s="410">
        <f t="shared" si="57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154</v>
      </c>
      <c r="B125" s="523" t="s">
        <v>53</v>
      </c>
      <c r="C125" s="524"/>
      <c r="D125" s="524"/>
      <c r="E125" s="524"/>
      <c r="F125" s="524"/>
      <c r="G125" s="524"/>
      <c r="H125" s="524"/>
      <c r="I125" s="524"/>
      <c r="J125" s="526" t="s">
        <v>142</v>
      </c>
      <c r="K125" s="527"/>
      <c r="L125" s="527"/>
      <c r="M125" s="527"/>
      <c r="N125" s="523" t="s">
        <v>63</v>
      </c>
      <c r="O125" s="524"/>
      <c r="P125" s="524"/>
      <c r="Q125" s="524"/>
      <c r="R125" s="525"/>
      <c r="S125" s="523" t="s">
        <v>64</v>
      </c>
      <c r="T125" s="524"/>
      <c r="U125" s="524"/>
      <c r="V125" s="524"/>
      <c r="W125" s="525"/>
      <c r="X125" s="298" t="s">
        <v>55</v>
      </c>
      <c r="AD125" s="543" t="s">
        <v>155</v>
      </c>
      <c r="AE125" s="544"/>
      <c r="AF125" s="544"/>
      <c r="AG125" s="545"/>
      <c r="AJ125" s="520" t="s">
        <v>163</v>
      </c>
      <c r="AK125" s="520"/>
      <c r="AL125" s="520"/>
      <c r="AM125" s="520"/>
      <c r="AO125" s="520" t="s">
        <v>163</v>
      </c>
      <c r="AP125" s="520"/>
      <c r="AQ125" s="520"/>
      <c r="AR125" s="520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70">
        <v>94.9</v>
      </c>
      <c r="D130" s="570">
        <v>96.6</v>
      </c>
      <c r="E130" s="288">
        <v>80</v>
      </c>
      <c r="F130" s="247">
        <v>100</v>
      </c>
      <c r="G130" s="570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72">
        <v>71.400000000000006</v>
      </c>
      <c r="O130" s="570">
        <v>97.1</v>
      </c>
      <c r="P130" s="570">
        <v>94.9</v>
      </c>
      <c r="Q130" s="570">
        <v>97.3</v>
      </c>
      <c r="R130" s="249">
        <v>97.1</v>
      </c>
      <c r="S130" s="250">
        <v>94.4</v>
      </c>
      <c r="T130" s="570">
        <v>97.7</v>
      </c>
      <c r="U130" s="570">
        <v>97.3</v>
      </c>
      <c r="V130" s="570">
        <v>97.6</v>
      </c>
      <c r="W130" s="249">
        <v>97.1</v>
      </c>
      <c r="X130" s="398">
        <v>81.099999999999994</v>
      </c>
      <c r="Y130" s="571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73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14"/>
      <c r="AP131" s="514"/>
      <c r="AQ131" s="514"/>
      <c r="AR131" s="514"/>
    </row>
    <row r="132" spans="1:44" ht="12.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8">C129/C128*100-100</f>
        <v>1.7171717171717233</v>
      </c>
      <c r="D132" s="258">
        <f t="shared" si="58"/>
        <v>-6.2626262626262559</v>
      </c>
      <c r="E132" s="315">
        <f t="shared" si="58"/>
        <v>-13.939393939393938</v>
      </c>
      <c r="F132" s="257">
        <f>F129/F128*100-100</f>
        <v>-5.3535353535353494</v>
      </c>
      <c r="G132" s="258">
        <f t="shared" ref="G132:I132" si="59">G129/G128*100-100</f>
        <v>-2.3232323232323324</v>
      </c>
      <c r="H132" s="258">
        <f t="shared" si="59"/>
        <v>1.6161616161616337</v>
      </c>
      <c r="I132" s="259">
        <f t="shared" si="59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60">L129/L128*100-100</f>
        <v>-0.80808080808081684</v>
      </c>
      <c r="M132" s="315">
        <f>M129/M128*100-100</f>
        <v>5.7575757575757649</v>
      </c>
      <c r="N132" s="257">
        <f t="shared" ref="N132:X132" si="61">N129/N128*100-100</f>
        <v>-14.545454545454547</v>
      </c>
      <c r="O132" s="258">
        <f t="shared" si="61"/>
        <v>-7.0707070707070727</v>
      </c>
      <c r="P132" s="258">
        <f t="shared" si="61"/>
        <v>-3.5353535353535364</v>
      </c>
      <c r="Q132" s="258">
        <f t="shared" si="61"/>
        <v>0.30303030303029743</v>
      </c>
      <c r="R132" s="259">
        <f t="shared" si="61"/>
        <v>8.2828282828282909</v>
      </c>
      <c r="S132" s="260">
        <f t="shared" si="61"/>
        <v>-15.656565656565661</v>
      </c>
      <c r="T132" s="258">
        <f t="shared" si="61"/>
        <v>-6.9696969696969688</v>
      </c>
      <c r="U132" s="258">
        <f t="shared" si="61"/>
        <v>-4.5454545454545467</v>
      </c>
      <c r="V132" s="258">
        <f t="shared" si="61"/>
        <v>-0.20202020202020776</v>
      </c>
      <c r="W132" s="259">
        <f t="shared" si="61"/>
        <v>3.5353535353535221</v>
      </c>
      <c r="X132" s="390">
        <f t="shared" si="61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62">C129-C114</f>
        <v>117</v>
      </c>
      <c r="D133" s="221">
        <f t="shared" si="62"/>
        <v>51</v>
      </c>
      <c r="E133" s="348">
        <f t="shared" si="62"/>
        <v>-34</v>
      </c>
      <c r="F133" s="220">
        <f t="shared" si="62"/>
        <v>31</v>
      </c>
      <c r="G133" s="221">
        <f t="shared" si="62"/>
        <v>90</v>
      </c>
      <c r="H133" s="221">
        <f t="shared" si="62"/>
        <v>111</v>
      </c>
      <c r="I133" s="226">
        <f t="shared" si="62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63">N129-N114</f>
        <v>-1</v>
      </c>
      <c r="O133" s="221">
        <f t="shared" si="63"/>
        <v>34</v>
      </c>
      <c r="P133" s="221">
        <f t="shared" si="63"/>
        <v>49</v>
      </c>
      <c r="Q133" s="221">
        <f t="shared" si="63"/>
        <v>82</v>
      </c>
      <c r="R133" s="226">
        <f t="shared" si="63"/>
        <v>167</v>
      </c>
      <c r="S133" s="380">
        <f t="shared" si="63"/>
        <v>43</v>
      </c>
      <c r="T133" s="221">
        <f t="shared" si="63"/>
        <v>107</v>
      </c>
      <c r="U133" s="221">
        <f t="shared" si="63"/>
        <v>44</v>
      </c>
      <c r="V133" s="221">
        <f t="shared" si="63"/>
        <v>109</v>
      </c>
      <c r="W133" s="226">
        <f t="shared" si="63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53.5</v>
      </c>
      <c r="D135" s="275">
        <v>55</v>
      </c>
      <c r="E135" s="322">
        <v>55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53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2.5</v>
      </c>
      <c r="D136" s="217">
        <f>(D135-AG134)</f>
        <v>3</v>
      </c>
      <c r="E136" s="416">
        <f>(E135-AG133)</f>
        <v>2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3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9" spans="1:44" x14ac:dyDescent="0.25">
      <c r="E139" s="200" t="s">
        <v>177</v>
      </c>
      <c r="M139" s="508"/>
    </row>
    <row r="140" spans="1:44" x14ac:dyDescent="0.25">
      <c r="M140" s="509"/>
    </row>
    <row r="141" spans="1:44" x14ac:dyDescent="0.25">
      <c r="M141" s="510"/>
    </row>
    <row r="142" spans="1:44" x14ac:dyDescent="0.25">
      <c r="M142" s="510"/>
    </row>
    <row r="143" spans="1:44" x14ac:dyDescent="0.25">
      <c r="M143" s="292"/>
    </row>
    <row r="144" spans="1:44" x14ac:dyDescent="0.25">
      <c r="M144" s="511"/>
    </row>
    <row r="145" spans="13:13" x14ac:dyDescent="0.25">
      <c r="M145" s="512"/>
    </row>
    <row r="146" spans="13:13" x14ac:dyDescent="0.25">
      <c r="M146" s="513"/>
    </row>
    <row r="147" spans="13:13" x14ac:dyDescent="0.25">
      <c r="M147" s="508"/>
    </row>
    <row r="148" spans="13:13" x14ac:dyDescent="0.25">
      <c r="M148" s="508"/>
    </row>
    <row r="149" spans="13:13" x14ac:dyDescent="0.25">
      <c r="M149" s="508"/>
    </row>
  </sheetData>
  <mergeCells count="46">
    <mergeCell ref="AJ125:AM125"/>
    <mergeCell ref="B125:I125"/>
    <mergeCell ref="J125:M125"/>
    <mergeCell ref="N125:R125"/>
    <mergeCell ref="S125:W125"/>
    <mergeCell ref="S110:W110"/>
    <mergeCell ref="AD125:AG125"/>
    <mergeCell ref="AD54:AI54"/>
    <mergeCell ref="B96:K96"/>
    <mergeCell ref="L96:Q96"/>
    <mergeCell ref="R96:W96"/>
    <mergeCell ref="B82:K82"/>
    <mergeCell ref="L82:Q82"/>
    <mergeCell ref="R82:W82"/>
    <mergeCell ref="K9:L9"/>
    <mergeCell ref="P9:Q9"/>
    <mergeCell ref="Z28:AE28"/>
    <mergeCell ref="AI26:AJ29"/>
    <mergeCell ref="U42:AE42"/>
    <mergeCell ref="K38:N38"/>
    <mergeCell ref="O38:R38"/>
    <mergeCell ref="V27:X28"/>
    <mergeCell ref="AF40:AG40"/>
    <mergeCell ref="AH40:AI40"/>
    <mergeCell ref="AJ40:AK40"/>
    <mergeCell ref="AE6:AF6"/>
    <mergeCell ref="F2:I2"/>
    <mergeCell ref="P8:T8"/>
    <mergeCell ref="K8:O8"/>
    <mergeCell ref="B8:I8"/>
    <mergeCell ref="AO125:AR125"/>
    <mergeCell ref="B23:I23"/>
    <mergeCell ref="K23:N23"/>
    <mergeCell ref="O23:R23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B110:I110"/>
    <mergeCell ref="J110:M110"/>
    <mergeCell ref="N110:R110"/>
  </mergeCells>
  <conditionalFormatting sqref="B73:W73">
    <cfRule type="colorScale" priority="66">
      <colorScale>
        <cfvo type="min"/>
        <cfvo type="max"/>
        <color rgb="FFFFEF9C"/>
        <color rgb="FF63BE7B"/>
      </colorScale>
    </cfRule>
  </conditionalFormatting>
  <conditionalFormatting sqref="B74:W74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6:W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W87">
    <cfRule type="colorScale" priority="63">
      <colorScale>
        <cfvo type="min"/>
        <cfvo type="max"/>
        <color rgb="FFFFEF9C"/>
        <color rgb="FF63BE7B"/>
      </colorScale>
    </cfRule>
  </conditionalFormatting>
  <conditionalFormatting sqref="B88:W88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0:W9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W10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L118 N118:W11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 N133:W13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M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">
    <cfRule type="colorScale" priority="10">
      <colorScale>
        <cfvo type="min"/>
        <cfvo type="max"/>
        <color rgb="FFFFEF9C"/>
        <color rgb="FF63BE7B"/>
      </colorScale>
    </cfRule>
  </conditionalFormatting>
  <conditionalFormatting sqref="M1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2024-04-18T04:01:48Z</dcterms:modified>
</cp:coreProperties>
</file>