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Aviagen\09 Registros de Producción\Pesajes\2023\Lote M620 F619\liquidador sem-8\"/>
    </mc:Choice>
  </mc:AlternateContent>
  <bookViews>
    <workbookView xWindow="-120" yWindow="-120" windowWidth="29040" windowHeight="15720" tabRatio="733" firstSheet="8" activeTab="11"/>
  </bookViews>
  <sheets>
    <sheet name="Semana 1" sheetId="233" state="hidden" r:id="rId1"/>
    <sheet name="Semana 2" sheetId="234" state="hidden" r:id="rId2"/>
    <sheet name="Semana 3" sheetId="235" state="hidden" r:id="rId3"/>
    <sheet name="Semana 4" sheetId="236" state="hidden" r:id="rId4"/>
    <sheet name="Resumen 8" sheetId="237" state="hidden" r:id="rId5"/>
    <sheet name="Resumen 7" sheetId="238" state="hidden" r:id="rId6"/>
    <sheet name="Resumen 4" sheetId="239" state="hidden" r:id="rId7"/>
    <sheet name="Resumen 1" sheetId="240" state="hidden" r:id="rId8"/>
    <sheet name="CEPA 9 MODULO 3" sheetId="248" r:id="rId9"/>
    <sheet name="CEPA 7 MODULO 3" sheetId="249" r:id="rId10"/>
    <sheet name="CEPA 4 MODULO 3" sheetId="250" r:id="rId11"/>
    <sheet name="CEPA 1 MODULO 3" sheetId="251" r:id="rId12"/>
  </sheets>
  <calcPr calcId="191029"/>
</workbook>
</file>

<file path=xl/calcChain.xml><?xml version="1.0" encoding="utf-8"?>
<calcChain xmlns="http://schemas.openxmlformats.org/spreadsheetml/2006/main">
  <c r="J58" i="248" l="1"/>
  <c r="K58" i="248"/>
  <c r="L58" i="248"/>
  <c r="J73" i="248"/>
  <c r="K73" i="248"/>
  <c r="J87" i="248"/>
  <c r="K87" i="248"/>
  <c r="J101" i="248"/>
  <c r="K101" i="248"/>
  <c r="J115" i="248"/>
  <c r="K115" i="248"/>
  <c r="G109" i="251"/>
  <c r="D109" i="251"/>
  <c r="C109" i="251"/>
  <c r="B109" i="251"/>
  <c r="E107" i="251"/>
  <c r="E106" i="251"/>
  <c r="D106" i="251"/>
  <c r="C106" i="251"/>
  <c r="B106" i="251"/>
  <c r="E105" i="251"/>
  <c r="D105" i="251"/>
  <c r="C105" i="251"/>
  <c r="B105" i="251"/>
  <c r="K118" i="250"/>
  <c r="H118" i="250"/>
  <c r="G118" i="250"/>
  <c r="F118" i="250"/>
  <c r="E118" i="250"/>
  <c r="D118" i="250"/>
  <c r="C118" i="250"/>
  <c r="B118" i="250"/>
  <c r="I116" i="250"/>
  <c r="I115" i="250"/>
  <c r="H115" i="250"/>
  <c r="G115" i="250"/>
  <c r="F115" i="250"/>
  <c r="E115" i="250"/>
  <c r="D115" i="250"/>
  <c r="C115" i="250"/>
  <c r="B115" i="250"/>
  <c r="I114" i="250"/>
  <c r="H114" i="250"/>
  <c r="G114" i="250"/>
  <c r="F114" i="250"/>
  <c r="E114" i="250"/>
  <c r="D114" i="250"/>
  <c r="C114" i="250"/>
  <c r="B114" i="250"/>
  <c r="I109" i="249"/>
  <c r="F109" i="249"/>
  <c r="E109" i="249"/>
  <c r="D109" i="249"/>
  <c r="C109" i="249"/>
  <c r="B109" i="249"/>
  <c r="G107" i="249"/>
  <c r="G106" i="249"/>
  <c r="F106" i="249"/>
  <c r="E106" i="249"/>
  <c r="D106" i="249"/>
  <c r="C106" i="249"/>
  <c r="B106" i="249"/>
  <c r="G105" i="249"/>
  <c r="F105" i="249"/>
  <c r="E105" i="249"/>
  <c r="D105" i="249"/>
  <c r="C105" i="249"/>
  <c r="B105" i="249"/>
  <c r="AA119" i="248"/>
  <c r="X119" i="248"/>
  <c r="W119" i="248"/>
  <c r="V119" i="248"/>
  <c r="U119" i="248"/>
  <c r="T119" i="248"/>
  <c r="S119" i="248"/>
  <c r="R119" i="248"/>
  <c r="Q119" i="248"/>
  <c r="P119" i="248"/>
  <c r="O119" i="248"/>
  <c r="N119" i="248"/>
  <c r="M119" i="248"/>
  <c r="L119" i="248"/>
  <c r="K119" i="248"/>
  <c r="J119" i="248"/>
  <c r="I119" i="248"/>
  <c r="H119" i="248"/>
  <c r="G119" i="248"/>
  <c r="F119" i="248"/>
  <c r="E119" i="248"/>
  <c r="D119" i="248"/>
  <c r="C119" i="248"/>
  <c r="B119" i="248"/>
  <c r="Y117" i="248"/>
  <c r="Y116" i="248"/>
  <c r="X116" i="248"/>
  <c r="W116" i="248"/>
  <c r="V116" i="248"/>
  <c r="U116" i="248"/>
  <c r="T116" i="248"/>
  <c r="S116" i="248"/>
  <c r="R116" i="248"/>
  <c r="Q116" i="248"/>
  <c r="P116" i="248"/>
  <c r="O116" i="248"/>
  <c r="N116" i="248"/>
  <c r="M116" i="248"/>
  <c r="L116" i="248"/>
  <c r="K116" i="248"/>
  <c r="J116" i="248"/>
  <c r="I116" i="248"/>
  <c r="H116" i="248"/>
  <c r="G116" i="248"/>
  <c r="F116" i="248"/>
  <c r="E116" i="248"/>
  <c r="D116" i="248"/>
  <c r="C116" i="248"/>
  <c r="B116" i="248"/>
  <c r="Y115" i="248"/>
  <c r="X115" i="248"/>
  <c r="W115" i="248"/>
  <c r="V115" i="248"/>
  <c r="U115" i="248"/>
  <c r="T115" i="248"/>
  <c r="S115" i="248"/>
  <c r="R115" i="248"/>
  <c r="Q115" i="248"/>
  <c r="P115" i="248"/>
  <c r="O115" i="248"/>
  <c r="N115" i="248"/>
  <c r="M115" i="248"/>
  <c r="L115" i="248"/>
  <c r="I115" i="248"/>
  <c r="H115" i="248"/>
  <c r="G115" i="248"/>
  <c r="F115" i="248"/>
  <c r="E115" i="248"/>
  <c r="D115" i="248"/>
  <c r="C115" i="248"/>
  <c r="B115" i="248"/>
  <c r="AA117" i="248" l="1"/>
  <c r="AB117" i="248" s="1"/>
  <c r="G96" i="251"/>
  <c r="D96" i="251"/>
  <c r="C96" i="251"/>
  <c r="B96" i="251"/>
  <c r="E94" i="251"/>
  <c r="G107" i="251" s="1"/>
  <c r="H107" i="251" s="1"/>
  <c r="E93" i="251"/>
  <c r="D93" i="251"/>
  <c r="C93" i="251"/>
  <c r="B93" i="251"/>
  <c r="E92" i="251"/>
  <c r="D92" i="251"/>
  <c r="C92" i="251"/>
  <c r="B92" i="251"/>
  <c r="K104" i="250"/>
  <c r="H104" i="250"/>
  <c r="G104" i="250"/>
  <c r="F104" i="250"/>
  <c r="E104" i="250"/>
  <c r="D104" i="250"/>
  <c r="C104" i="250"/>
  <c r="B104" i="250"/>
  <c r="I102" i="250"/>
  <c r="K116" i="250" s="1"/>
  <c r="L116" i="250" s="1"/>
  <c r="I101" i="250"/>
  <c r="H101" i="250"/>
  <c r="G101" i="250"/>
  <c r="F101" i="250"/>
  <c r="E101" i="250"/>
  <c r="D101" i="250"/>
  <c r="C101" i="250"/>
  <c r="B101" i="250"/>
  <c r="I100" i="250"/>
  <c r="H100" i="250"/>
  <c r="G100" i="250"/>
  <c r="F100" i="250"/>
  <c r="E100" i="250"/>
  <c r="D100" i="250"/>
  <c r="C100" i="250"/>
  <c r="B100" i="250"/>
  <c r="I96" i="249"/>
  <c r="F96" i="249"/>
  <c r="E96" i="249"/>
  <c r="D96" i="249"/>
  <c r="C96" i="249"/>
  <c r="B96" i="249"/>
  <c r="G94" i="249"/>
  <c r="I107" i="249" s="1"/>
  <c r="J107" i="249" s="1"/>
  <c r="G93" i="249"/>
  <c r="F93" i="249"/>
  <c r="E93" i="249"/>
  <c r="D93" i="249"/>
  <c r="C93" i="249"/>
  <c r="B93" i="249"/>
  <c r="G92" i="249"/>
  <c r="F92" i="249"/>
  <c r="E92" i="249"/>
  <c r="D92" i="249"/>
  <c r="C92" i="249"/>
  <c r="B92" i="249"/>
  <c r="AA105" i="248"/>
  <c r="X105" i="248"/>
  <c r="W105" i="248"/>
  <c r="V105" i="248"/>
  <c r="U105" i="248"/>
  <c r="T105" i="248"/>
  <c r="S105" i="248"/>
  <c r="R105" i="248"/>
  <c r="Q105" i="248"/>
  <c r="P105" i="248"/>
  <c r="O105" i="248"/>
  <c r="N105" i="248"/>
  <c r="M105" i="248"/>
  <c r="L105" i="248"/>
  <c r="K105" i="248"/>
  <c r="J105" i="248"/>
  <c r="I105" i="248"/>
  <c r="H105" i="248"/>
  <c r="G105" i="248"/>
  <c r="F105" i="248"/>
  <c r="E105" i="248"/>
  <c r="D105" i="248"/>
  <c r="C105" i="248"/>
  <c r="B105" i="248"/>
  <c r="Y103" i="248"/>
  <c r="Y102" i="248"/>
  <c r="X102" i="248"/>
  <c r="W102" i="248"/>
  <c r="V102" i="248"/>
  <c r="U102" i="248"/>
  <c r="T102" i="248"/>
  <c r="S102" i="248"/>
  <c r="R102" i="248"/>
  <c r="Q102" i="248"/>
  <c r="P102" i="248"/>
  <c r="O102" i="248"/>
  <c r="N102" i="248"/>
  <c r="M102" i="248"/>
  <c r="L102" i="248"/>
  <c r="K102" i="248"/>
  <c r="J102" i="248"/>
  <c r="I102" i="248"/>
  <c r="H102" i="248"/>
  <c r="G102" i="248"/>
  <c r="F102" i="248"/>
  <c r="E102" i="248"/>
  <c r="D102" i="248"/>
  <c r="C102" i="248"/>
  <c r="B102" i="248"/>
  <c r="Y101" i="248"/>
  <c r="X101" i="248"/>
  <c r="W101" i="248"/>
  <c r="V101" i="248"/>
  <c r="U101" i="248"/>
  <c r="T101" i="248"/>
  <c r="S101" i="248"/>
  <c r="R101" i="248"/>
  <c r="Q101" i="248"/>
  <c r="P101" i="248"/>
  <c r="O101" i="248"/>
  <c r="N101" i="248"/>
  <c r="M101" i="248"/>
  <c r="L101" i="248"/>
  <c r="I101" i="248"/>
  <c r="H101" i="248"/>
  <c r="G101" i="248"/>
  <c r="F101" i="248"/>
  <c r="E101" i="248"/>
  <c r="D101" i="248"/>
  <c r="C101" i="248"/>
  <c r="B101" i="248"/>
  <c r="G83" i="251" l="1"/>
  <c r="K90" i="250"/>
  <c r="I83" i="249"/>
  <c r="E80" i="251"/>
  <c r="D83" i="251"/>
  <c r="C83" i="251"/>
  <c r="B83" i="251"/>
  <c r="E81" i="251"/>
  <c r="G94" i="251" s="1"/>
  <c r="H94" i="251" s="1"/>
  <c r="D80" i="251"/>
  <c r="C80" i="251"/>
  <c r="B80" i="251"/>
  <c r="E79" i="251"/>
  <c r="D79" i="251"/>
  <c r="C79" i="251"/>
  <c r="B79" i="251"/>
  <c r="C90" i="250"/>
  <c r="D90" i="250"/>
  <c r="E90" i="250"/>
  <c r="F90" i="250"/>
  <c r="G90" i="250"/>
  <c r="H90" i="250"/>
  <c r="B90" i="250"/>
  <c r="C87" i="250"/>
  <c r="D87" i="250"/>
  <c r="E87" i="250"/>
  <c r="F87" i="250"/>
  <c r="G87" i="250"/>
  <c r="H87" i="250"/>
  <c r="I87" i="250"/>
  <c r="B87" i="250"/>
  <c r="I88" i="250"/>
  <c r="K102" i="250" s="1"/>
  <c r="L102" i="250" s="1"/>
  <c r="I86" i="250"/>
  <c r="H86" i="250"/>
  <c r="G86" i="250"/>
  <c r="F86" i="250"/>
  <c r="E86" i="250"/>
  <c r="D86" i="250"/>
  <c r="C86" i="250"/>
  <c r="B86" i="250"/>
  <c r="AA91" i="248"/>
  <c r="C88" i="248"/>
  <c r="D88" i="248"/>
  <c r="E88" i="248"/>
  <c r="F88" i="248"/>
  <c r="G88" i="248"/>
  <c r="H88" i="248"/>
  <c r="I88" i="248"/>
  <c r="J88" i="248"/>
  <c r="K88" i="248"/>
  <c r="L88" i="248"/>
  <c r="M88" i="248"/>
  <c r="N88" i="248"/>
  <c r="O88" i="248"/>
  <c r="P88" i="248"/>
  <c r="Q88" i="248"/>
  <c r="R88" i="248"/>
  <c r="S88" i="248"/>
  <c r="T88" i="248"/>
  <c r="U88" i="248"/>
  <c r="V88" i="248"/>
  <c r="W88" i="248"/>
  <c r="X88" i="248"/>
  <c r="Y88" i="248"/>
  <c r="B88" i="248"/>
  <c r="C91" i="248"/>
  <c r="D91" i="248"/>
  <c r="E91" i="248"/>
  <c r="F91" i="248"/>
  <c r="G91" i="248"/>
  <c r="H91" i="248"/>
  <c r="I91" i="248"/>
  <c r="J91" i="248"/>
  <c r="K91" i="248"/>
  <c r="L91" i="248"/>
  <c r="M91" i="248"/>
  <c r="N91" i="248"/>
  <c r="O91" i="248"/>
  <c r="P91" i="248"/>
  <c r="Q91" i="248"/>
  <c r="R91" i="248"/>
  <c r="S91" i="248"/>
  <c r="T91" i="248"/>
  <c r="U91" i="248"/>
  <c r="V91" i="248"/>
  <c r="W91" i="248"/>
  <c r="X91" i="248"/>
  <c r="B91" i="248"/>
  <c r="Y89" i="248"/>
  <c r="AA103" i="248" s="1"/>
  <c r="AB103" i="248" s="1"/>
  <c r="Y87" i="248"/>
  <c r="X87" i="248"/>
  <c r="W87" i="248"/>
  <c r="V87" i="248"/>
  <c r="U87" i="248"/>
  <c r="T87" i="248"/>
  <c r="S87" i="248"/>
  <c r="R87" i="248"/>
  <c r="Q87" i="248"/>
  <c r="P87" i="248"/>
  <c r="O87" i="248"/>
  <c r="N87" i="248"/>
  <c r="M87" i="248"/>
  <c r="L87" i="248"/>
  <c r="I87" i="248"/>
  <c r="H87" i="248"/>
  <c r="G87" i="248"/>
  <c r="F87" i="248"/>
  <c r="E87" i="248"/>
  <c r="D87" i="248"/>
  <c r="C87" i="248"/>
  <c r="B87" i="248"/>
  <c r="C80" i="249"/>
  <c r="D80" i="249"/>
  <c r="E80" i="249"/>
  <c r="F80" i="249"/>
  <c r="G80" i="249"/>
  <c r="B80" i="249"/>
  <c r="F83" i="249"/>
  <c r="E83" i="249"/>
  <c r="D83" i="249"/>
  <c r="C83" i="249"/>
  <c r="B83" i="249"/>
  <c r="G81" i="249"/>
  <c r="I94" i="249" s="1"/>
  <c r="J94" i="249" s="1"/>
  <c r="G79" i="249"/>
  <c r="F79" i="249"/>
  <c r="E79" i="249"/>
  <c r="D79" i="249"/>
  <c r="C79" i="249"/>
  <c r="B79" i="249"/>
  <c r="P77" i="248" l="1"/>
  <c r="Q77" i="248"/>
  <c r="R77" i="248"/>
  <c r="S77" i="248"/>
  <c r="T77" i="248"/>
  <c r="U77" i="248"/>
  <c r="V77" i="248"/>
  <c r="W77" i="248"/>
  <c r="X77" i="248"/>
  <c r="O77" i="248"/>
  <c r="N77" i="248"/>
  <c r="B77" i="248" l="1"/>
  <c r="AA77" i="248"/>
  <c r="C77" i="248" l="1"/>
  <c r="D77" i="248"/>
  <c r="E77" i="248"/>
  <c r="F77" i="248"/>
  <c r="G77" i="248"/>
  <c r="H77" i="248"/>
  <c r="I77" i="248"/>
  <c r="J77" i="248"/>
  <c r="K77" i="248"/>
  <c r="L77" i="248"/>
  <c r="M77" i="248"/>
  <c r="Y74" i="248"/>
  <c r="C74" i="248"/>
  <c r="D74" i="248"/>
  <c r="E74" i="248"/>
  <c r="F74" i="248"/>
  <c r="G74" i="248"/>
  <c r="H74" i="248"/>
  <c r="I74" i="248"/>
  <c r="J74" i="248"/>
  <c r="K74" i="248"/>
  <c r="L74" i="248"/>
  <c r="M74" i="248"/>
  <c r="N74" i="248"/>
  <c r="O74" i="248"/>
  <c r="P74" i="248"/>
  <c r="Q74" i="248"/>
  <c r="R74" i="248"/>
  <c r="S74" i="248"/>
  <c r="T74" i="248"/>
  <c r="U74" i="248"/>
  <c r="V74" i="248"/>
  <c r="W74" i="248"/>
  <c r="X74" i="248"/>
  <c r="D67" i="249"/>
  <c r="E67" i="249"/>
  <c r="F67" i="249"/>
  <c r="C67" i="249"/>
  <c r="D67" i="251"/>
  <c r="C67" i="251"/>
  <c r="E67" i="251"/>
  <c r="H54" i="251"/>
  <c r="H28" i="251"/>
  <c r="H15" i="251"/>
  <c r="H41" i="251"/>
  <c r="B54" i="251"/>
  <c r="B41" i="251"/>
  <c r="C28" i="251"/>
  <c r="D28" i="251"/>
  <c r="E28" i="251"/>
  <c r="F28" i="251"/>
  <c r="G28" i="251"/>
  <c r="B28" i="251"/>
  <c r="B67" i="251"/>
  <c r="G70" i="251"/>
  <c r="D70" i="251"/>
  <c r="C70" i="251"/>
  <c r="B70" i="251"/>
  <c r="E68" i="251"/>
  <c r="G81" i="251" s="1"/>
  <c r="H81" i="251" s="1"/>
  <c r="E66" i="251"/>
  <c r="D66" i="251"/>
  <c r="C66" i="251"/>
  <c r="B66" i="251"/>
  <c r="C73" i="250"/>
  <c r="D73" i="250"/>
  <c r="E73" i="250"/>
  <c r="F73" i="250"/>
  <c r="G73" i="250"/>
  <c r="H73" i="250"/>
  <c r="B73" i="250"/>
  <c r="C59" i="250"/>
  <c r="D59" i="250"/>
  <c r="E59" i="250"/>
  <c r="F59" i="250"/>
  <c r="G59" i="250"/>
  <c r="H59" i="250"/>
  <c r="B59" i="250"/>
  <c r="H44" i="250"/>
  <c r="G44" i="250"/>
  <c r="C44" i="250"/>
  <c r="D44" i="250"/>
  <c r="E44" i="250"/>
  <c r="F44" i="250"/>
  <c r="B44" i="250"/>
  <c r="H30" i="250"/>
  <c r="G30" i="250"/>
  <c r="F30" i="250"/>
  <c r="E30" i="250"/>
  <c r="D30" i="250"/>
  <c r="C30" i="250"/>
  <c r="B30" i="250"/>
  <c r="B76" i="250"/>
  <c r="C76" i="250"/>
  <c r="D76" i="250"/>
  <c r="E76" i="250"/>
  <c r="F76" i="250"/>
  <c r="G76" i="250"/>
  <c r="H76" i="250"/>
  <c r="K76" i="250"/>
  <c r="I74" i="250"/>
  <c r="K88" i="250" s="1"/>
  <c r="L88" i="250" s="1"/>
  <c r="I73" i="250"/>
  <c r="I72" i="250"/>
  <c r="H72" i="250"/>
  <c r="G72" i="250"/>
  <c r="F72" i="250"/>
  <c r="E72" i="250"/>
  <c r="D72" i="250"/>
  <c r="C72" i="250"/>
  <c r="B72" i="250"/>
  <c r="I70" i="249"/>
  <c r="F70" i="249"/>
  <c r="E70" i="249"/>
  <c r="D70" i="249"/>
  <c r="C70" i="249"/>
  <c r="B70" i="249"/>
  <c r="G68" i="249"/>
  <c r="I81" i="249" s="1"/>
  <c r="J81" i="249" s="1"/>
  <c r="G67" i="249"/>
  <c r="B67" i="249"/>
  <c r="G66" i="249"/>
  <c r="F66" i="249"/>
  <c r="E66" i="249"/>
  <c r="D66" i="249"/>
  <c r="C66" i="249"/>
  <c r="B66" i="249"/>
  <c r="Y75" i="248"/>
  <c r="AA89" i="248" s="1"/>
  <c r="AB89" i="248" s="1"/>
  <c r="B74" i="248"/>
  <c r="Y73" i="248"/>
  <c r="X73" i="248"/>
  <c r="W73" i="248"/>
  <c r="V73" i="248"/>
  <c r="U73" i="248"/>
  <c r="T73" i="248"/>
  <c r="S73" i="248"/>
  <c r="R73" i="248"/>
  <c r="Q73" i="248"/>
  <c r="P73" i="248"/>
  <c r="O73" i="248"/>
  <c r="N73" i="248"/>
  <c r="M73" i="248"/>
  <c r="L73" i="248"/>
  <c r="I73" i="248"/>
  <c r="H73" i="248"/>
  <c r="G73" i="248"/>
  <c r="F73" i="248"/>
  <c r="E73" i="248"/>
  <c r="D73" i="248"/>
  <c r="C73" i="248"/>
  <c r="B73" i="248"/>
  <c r="C62" i="250" l="1"/>
  <c r="D62" i="250"/>
  <c r="E62" i="250"/>
  <c r="F62" i="250"/>
  <c r="G62" i="250"/>
  <c r="H62" i="250"/>
  <c r="B62" i="250"/>
  <c r="C62" i="248"/>
  <c r="D62" i="248"/>
  <c r="E62" i="248"/>
  <c r="F62" i="248"/>
  <c r="G62" i="248"/>
  <c r="H62" i="248"/>
  <c r="I62" i="248"/>
  <c r="J62" i="248"/>
  <c r="K62" i="248"/>
  <c r="L62" i="248"/>
  <c r="M62" i="248"/>
  <c r="B62" i="248"/>
  <c r="J47" i="250" l="1"/>
  <c r="G47" i="250"/>
  <c r="F47" i="250"/>
  <c r="E47" i="250"/>
  <c r="D47" i="250"/>
  <c r="C47" i="250"/>
  <c r="B47" i="250"/>
  <c r="H45" i="250"/>
  <c r="H43" i="250"/>
  <c r="G43" i="250"/>
  <c r="F43" i="250"/>
  <c r="E43" i="250"/>
  <c r="D43" i="250"/>
  <c r="C43" i="250"/>
  <c r="B43" i="250"/>
  <c r="Y47" i="248"/>
  <c r="V47" i="248"/>
  <c r="U47" i="248"/>
  <c r="T47" i="248"/>
  <c r="S47" i="248"/>
  <c r="R47" i="248"/>
  <c r="Q47" i="248"/>
  <c r="P47" i="248"/>
  <c r="O47" i="248"/>
  <c r="N47" i="248"/>
  <c r="M47" i="248"/>
  <c r="L47" i="248"/>
  <c r="K47" i="248"/>
  <c r="J47" i="248"/>
  <c r="I47" i="248"/>
  <c r="H47" i="248"/>
  <c r="G47" i="248"/>
  <c r="F47" i="248"/>
  <c r="E47" i="248"/>
  <c r="D47" i="248"/>
  <c r="C47" i="248"/>
  <c r="B47" i="248"/>
  <c r="W45" i="248"/>
  <c r="W44" i="248"/>
  <c r="V44" i="248"/>
  <c r="U44" i="248"/>
  <c r="T44" i="248"/>
  <c r="S44" i="248"/>
  <c r="R44" i="248"/>
  <c r="Q44" i="248"/>
  <c r="P44" i="248"/>
  <c r="O44" i="248"/>
  <c r="N44" i="248"/>
  <c r="M44" i="248"/>
  <c r="L44" i="248"/>
  <c r="K44" i="248"/>
  <c r="J44" i="248"/>
  <c r="I44" i="248"/>
  <c r="H44" i="248"/>
  <c r="G44" i="248"/>
  <c r="F44" i="248"/>
  <c r="E44" i="248"/>
  <c r="D44" i="248"/>
  <c r="C44" i="248"/>
  <c r="B44" i="248"/>
  <c r="W43" i="248"/>
  <c r="V43" i="248"/>
  <c r="U43" i="248"/>
  <c r="T43" i="248"/>
  <c r="S43" i="248"/>
  <c r="R43" i="248"/>
  <c r="Q43" i="248"/>
  <c r="P43" i="248"/>
  <c r="O43" i="248"/>
  <c r="N43" i="248"/>
  <c r="M43" i="248"/>
  <c r="L43" i="248"/>
  <c r="K43" i="248"/>
  <c r="J43" i="248"/>
  <c r="I43" i="248"/>
  <c r="H43" i="248"/>
  <c r="G43" i="248"/>
  <c r="F43" i="248"/>
  <c r="E43" i="248"/>
  <c r="D43" i="248"/>
  <c r="C43" i="248"/>
  <c r="B43" i="248"/>
  <c r="G58" i="250" l="1"/>
  <c r="I60" i="250"/>
  <c r="K74" i="250" s="1"/>
  <c r="L74" i="250" s="1"/>
  <c r="J57" i="251" l="1"/>
  <c r="G57" i="251"/>
  <c r="F57" i="251"/>
  <c r="E57" i="251"/>
  <c r="D57" i="251"/>
  <c r="C57" i="251"/>
  <c r="B57" i="251"/>
  <c r="H55" i="251"/>
  <c r="G68" i="251" s="1"/>
  <c r="G54" i="251"/>
  <c r="F54" i="251"/>
  <c r="E54" i="251"/>
  <c r="D54" i="251"/>
  <c r="C54" i="251"/>
  <c r="H53" i="251"/>
  <c r="G53" i="251"/>
  <c r="F53" i="251"/>
  <c r="E53" i="251"/>
  <c r="D53" i="251"/>
  <c r="C53" i="251"/>
  <c r="B53" i="251"/>
  <c r="K62" i="250"/>
  <c r="I59" i="250"/>
  <c r="I58" i="250"/>
  <c r="H58" i="250"/>
  <c r="F58" i="250"/>
  <c r="E58" i="250"/>
  <c r="D58" i="250"/>
  <c r="C58" i="250"/>
  <c r="B58" i="250"/>
  <c r="J57" i="249"/>
  <c r="G57" i="249"/>
  <c r="F57" i="249"/>
  <c r="E57" i="249"/>
  <c r="D57" i="249"/>
  <c r="C57" i="249"/>
  <c r="B57" i="249"/>
  <c r="H55" i="249"/>
  <c r="I68" i="249" s="1"/>
  <c r="J68" i="249" s="1"/>
  <c r="H54" i="249"/>
  <c r="G54" i="249"/>
  <c r="F54" i="249"/>
  <c r="E54" i="249"/>
  <c r="D54" i="249"/>
  <c r="C54" i="249"/>
  <c r="B54" i="249"/>
  <c r="H53" i="249"/>
  <c r="G53" i="249"/>
  <c r="F53" i="249"/>
  <c r="E53" i="249"/>
  <c r="D53" i="249"/>
  <c r="C53" i="249"/>
  <c r="B53" i="249"/>
  <c r="AA62" i="248"/>
  <c r="X62" i="248"/>
  <c r="W62" i="248"/>
  <c r="V62" i="248"/>
  <c r="U62" i="248"/>
  <c r="T62" i="248"/>
  <c r="S62" i="248"/>
  <c r="R62" i="248"/>
  <c r="Q62" i="248"/>
  <c r="P62" i="248"/>
  <c r="O62" i="248"/>
  <c r="N62" i="248"/>
  <c r="Y60" i="248"/>
  <c r="Y59" i="248"/>
  <c r="X59" i="248"/>
  <c r="W59" i="248"/>
  <c r="V59" i="248"/>
  <c r="U59" i="248"/>
  <c r="T59" i="248"/>
  <c r="S59" i="248"/>
  <c r="R59" i="248"/>
  <c r="Q59" i="248"/>
  <c r="P59" i="248"/>
  <c r="O59" i="248"/>
  <c r="N59" i="248"/>
  <c r="M59" i="248"/>
  <c r="L59" i="248"/>
  <c r="I59" i="248"/>
  <c r="H59" i="248"/>
  <c r="G59" i="248"/>
  <c r="F59" i="248"/>
  <c r="E59" i="248"/>
  <c r="D59" i="248"/>
  <c r="C59" i="248"/>
  <c r="B59" i="248"/>
  <c r="Y58" i="248"/>
  <c r="X58" i="248"/>
  <c r="W58" i="248"/>
  <c r="V58" i="248"/>
  <c r="U58" i="248"/>
  <c r="T58" i="248"/>
  <c r="S58" i="248"/>
  <c r="R58" i="248"/>
  <c r="Q58" i="248"/>
  <c r="P58" i="248"/>
  <c r="O58" i="248"/>
  <c r="N58" i="248"/>
  <c r="M58" i="248"/>
  <c r="I58" i="248"/>
  <c r="H58" i="248"/>
  <c r="G58" i="248"/>
  <c r="F58" i="248"/>
  <c r="E58" i="248"/>
  <c r="D58" i="248"/>
  <c r="C58" i="248"/>
  <c r="B58" i="248"/>
  <c r="H68" i="251" l="1"/>
  <c r="AA60" i="248"/>
  <c r="AB60" i="248" s="1"/>
  <c r="AA75" i="248"/>
  <c r="AB75" i="248" s="1"/>
  <c r="L30" i="248"/>
  <c r="C30" i="248"/>
  <c r="D30" i="248"/>
  <c r="E30" i="248"/>
  <c r="F30" i="248"/>
  <c r="G30" i="248"/>
  <c r="H30" i="248"/>
  <c r="I30" i="248"/>
  <c r="J30" i="248"/>
  <c r="K30" i="248"/>
  <c r="M30" i="248"/>
  <c r="N30" i="248"/>
  <c r="O30" i="248"/>
  <c r="P30" i="248"/>
  <c r="Q30" i="248"/>
  <c r="R30" i="248"/>
  <c r="S30" i="248"/>
  <c r="T30" i="248"/>
  <c r="U30" i="248"/>
  <c r="V30" i="248"/>
  <c r="W30" i="248"/>
  <c r="B30" i="248"/>
  <c r="J44" i="251"/>
  <c r="G44" i="251"/>
  <c r="F44" i="251"/>
  <c r="E44" i="251"/>
  <c r="D44" i="251"/>
  <c r="C44" i="251"/>
  <c r="B44" i="251"/>
  <c r="H42" i="251"/>
  <c r="J55" i="251" s="1"/>
  <c r="K55" i="251" s="1"/>
  <c r="G41" i="251"/>
  <c r="F41" i="251"/>
  <c r="E41" i="251"/>
  <c r="D41" i="251"/>
  <c r="C41" i="251"/>
  <c r="H40" i="251"/>
  <c r="G40" i="251"/>
  <c r="F40" i="251"/>
  <c r="E40" i="251"/>
  <c r="D40" i="251"/>
  <c r="C40" i="251"/>
  <c r="B40" i="251"/>
  <c r="K60" i="250"/>
  <c r="L60" i="250" s="1"/>
  <c r="J44" i="249"/>
  <c r="G44" i="249"/>
  <c r="F44" i="249"/>
  <c r="E44" i="249"/>
  <c r="D44" i="249"/>
  <c r="C44" i="249"/>
  <c r="B44" i="249"/>
  <c r="H42" i="249"/>
  <c r="J55" i="249" s="1"/>
  <c r="K55" i="249" s="1"/>
  <c r="H41" i="249"/>
  <c r="G41" i="249"/>
  <c r="F41" i="249"/>
  <c r="E41" i="249"/>
  <c r="D41" i="249"/>
  <c r="C41" i="249"/>
  <c r="B41" i="249"/>
  <c r="H40" i="249"/>
  <c r="G40" i="249"/>
  <c r="F40" i="249"/>
  <c r="E40" i="249"/>
  <c r="D40" i="249"/>
  <c r="C40" i="249"/>
  <c r="B40" i="249"/>
  <c r="G31" i="251" l="1"/>
  <c r="F31" i="251"/>
  <c r="E31" i="251"/>
  <c r="D31" i="251"/>
  <c r="C31" i="251"/>
  <c r="B31" i="251"/>
  <c r="G33" i="250"/>
  <c r="F33" i="250"/>
  <c r="E33" i="250"/>
  <c r="D33" i="250"/>
  <c r="C33" i="250"/>
  <c r="B33" i="250"/>
  <c r="G31" i="249"/>
  <c r="F31" i="249"/>
  <c r="E31" i="249"/>
  <c r="D31" i="249"/>
  <c r="C31" i="249"/>
  <c r="B31" i="249"/>
  <c r="D33" i="248"/>
  <c r="C33" i="248"/>
  <c r="E33" i="248"/>
  <c r="F33" i="248"/>
  <c r="G33" i="248"/>
  <c r="H33" i="248"/>
  <c r="I33" i="248"/>
  <c r="J33" i="248"/>
  <c r="K33" i="248"/>
  <c r="L33" i="248"/>
  <c r="M33" i="248"/>
  <c r="N33" i="248"/>
  <c r="O33" i="248"/>
  <c r="P33" i="248"/>
  <c r="Q33" i="248"/>
  <c r="R33" i="248"/>
  <c r="S33" i="248"/>
  <c r="T33" i="248"/>
  <c r="U33" i="248"/>
  <c r="V33" i="248"/>
  <c r="B33" i="248"/>
  <c r="Y33" i="248" l="1"/>
  <c r="J31" i="249"/>
  <c r="J33" i="250"/>
  <c r="J31" i="251"/>
  <c r="H29" i="251" l="1"/>
  <c r="J42" i="251" s="1"/>
  <c r="K42" i="251" s="1"/>
  <c r="H27" i="251"/>
  <c r="G27" i="251"/>
  <c r="F27" i="251"/>
  <c r="E27" i="251"/>
  <c r="D27" i="251"/>
  <c r="C27" i="251"/>
  <c r="B27" i="251"/>
  <c r="H31" i="250"/>
  <c r="J45" i="250" s="1"/>
  <c r="K45" i="250" s="1"/>
  <c r="H29" i="250"/>
  <c r="G29" i="250"/>
  <c r="F29" i="250"/>
  <c r="E29" i="250"/>
  <c r="D29" i="250"/>
  <c r="C29" i="250"/>
  <c r="B29" i="250"/>
  <c r="H29" i="249"/>
  <c r="J42" i="249" s="1"/>
  <c r="K42" i="249" s="1"/>
  <c r="H28" i="249"/>
  <c r="G28" i="249"/>
  <c r="F28" i="249"/>
  <c r="E28" i="249"/>
  <c r="D28" i="249"/>
  <c r="C28" i="249"/>
  <c r="B28" i="249"/>
  <c r="H27" i="249"/>
  <c r="G27" i="249"/>
  <c r="F27" i="249"/>
  <c r="E27" i="249"/>
  <c r="D27" i="249"/>
  <c r="C27" i="249"/>
  <c r="B27" i="249"/>
  <c r="W31" i="248"/>
  <c r="Y45" i="248" s="1"/>
  <c r="Z45" i="248" s="1"/>
  <c r="W29" i="248"/>
  <c r="V29" i="248"/>
  <c r="U29" i="248"/>
  <c r="T29" i="248"/>
  <c r="S29" i="248"/>
  <c r="R29" i="248"/>
  <c r="Q29" i="248"/>
  <c r="P29" i="248"/>
  <c r="O29" i="248"/>
  <c r="N29" i="248"/>
  <c r="M29" i="248"/>
  <c r="L29" i="248"/>
  <c r="K29" i="248"/>
  <c r="J29" i="248"/>
  <c r="I29" i="248"/>
  <c r="H29" i="248"/>
  <c r="G29" i="248"/>
  <c r="F29" i="248"/>
  <c r="E29" i="248"/>
  <c r="D29" i="248"/>
  <c r="C29" i="248"/>
  <c r="B29" i="248"/>
  <c r="W17" i="248" l="1"/>
  <c r="Y31" i="248" s="1"/>
  <c r="Z31" i="248" s="1"/>
  <c r="H16" i="249"/>
  <c r="J16" i="249" s="1"/>
  <c r="H16" i="251"/>
  <c r="J29" i="251" s="1"/>
  <c r="K29" i="251" s="1"/>
  <c r="J29" i="249" l="1"/>
  <c r="K29" i="249" s="1"/>
  <c r="G18" i="251"/>
  <c r="F18" i="251"/>
  <c r="G15" i="251"/>
  <c r="G14" i="251"/>
  <c r="F15" i="251"/>
  <c r="F14" i="251"/>
  <c r="G18" i="249"/>
  <c r="F18" i="249"/>
  <c r="G15" i="249"/>
  <c r="F15" i="249"/>
  <c r="G14" i="249"/>
  <c r="F14" i="249"/>
  <c r="V19" i="248"/>
  <c r="U19" i="248"/>
  <c r="V16" i="248"/>
  <c r="U16" i="248"/>
  <c r="V15" i="248"/>
  <c r="U15" i="248"/>
  <c r="B19" i="250" l="1"/>
  <c r="C19" i="248" l="1"/>
  <c r="D19" i="248"/>
  <c r="E19" i="248"/>
  <c r="F19" i="248"/>
  <c r="G19" i="248"/>
  <c r="H19" i="248"/>
  <c r="I19" i="248"/>
  <c r="J19" i="248"/>
  <c r="K19" i="248"/>
  <c r="L19" i="248"/>
  <c r="M19" i="248"/>
  <c r="N19" i="248"/>
  <c r="O19" i="248"/>
  <c r="P19" i="248"/>
  <c r="Q19" i="248"/>
  <c r="R19" i="248"/>
  <c r="S19" i="248"/>
  <c r="T19" i="248"/>
  <c r="B19" i="248"/>
  <c r="J16" i="248" l="1"/>
  <c r="J15" i="248"/>
  <c r="O16" i="248" l="1"/>
  <c r="O15" i="248"/>
  <c r="T16" i="248"/>
  <c r="T15" i="248"/>
  <c r="S16" i="248"/>
  <c r="S15" i="248"/>
  <c r="Y17" i="248" l="1"/>
  <c r="K16" i="248" l="1"/>
  <c r="I16" i="248"/>
  <c r="H16" i="248"/>
  <c r="G16" i="248"/>
  <c r="F16" i="248"/>
  <c r="E16" i="248"/>
  <c r="D16" i="248"/>
  <c r="C16" i="248"/>
  <c r="B16" i="248"/>
  <c r="K15" i="248"/>
  <c r="I15" i="248"/>
  <c r="H15" i="248"/>
  <c r="G15" i="248"/>
  <c r="F15" i="248"/>
  <c r="E15" i="248"/>
  <c r="D15" i="248"/>
  <c r="C15" i="248"/>
  <c r="B15" i="248"/>
  <c r="F15" i="250" l="1"/>
  <c r="F16" i="250"/>
  <c r="F19" i="250"/>
  <c r="E18" i="251" l="1"/>
  <c r="D18" i="251"/>
  <c r="C18" i="251"/>
  <c r="B18" i="251"/>
  <c r="J16" i="251"/>
  <c r="K16" i="251" s="1"/>
  <c r="E15" i="251"/>
  <c r="D15" i="251"/>
  <c r="C15" i="251"/>
  <c r="B15" i="251"/>
  <c r="H14" i="251"/>
  <c r="E14" i="251"/>
  <c r="D14" i="251"/>
  <c r="C14" i="251"/>
  <c r="B14" i="251"/>
  <c r="E15" i="250"/>
  <c r="E16" i="250"/>
  <c r="E19" i="250"/>
  <c r="Q15" i="248" l="1"/>
  <c r="R15" i="248"/>
  <c r="Q16" i="248"/>
  <c r="R16" i="248"/>
  <c r="H16" i="250" l="1"/>
  <c r="G16" i="250"/>
  <c r="D16" i="250"/>
  <c r="C16" i="250"/>
  <c r="W16" i="248"/>
  <c r="P16" i="248"/>
  <c r="N16" i="248"/>
  <c r="C19" i="250"/>
  <c r="C15" i="250"/>
  <c r="E18" i="249" l="1"/>
  <c r="N15" i="248"/>
  <c r="P15" i="248" l="1"/>
  <c r="M15" i="248"/>
  <c r="M16" i="248"/>
  <c r="H15" i="250" l="1"/>
  <c r="G15" i="250"/>
  <c r="D15" i="250"/>
  <c r="B15" i="250"/>
  <c r="H14" i="249"/>
  <c r="E14" i="249"/>
  <c r="D14" i="249"/>
  <c r="C14" i="249"/>
  <c r="B14" i="249"/>
  <c r="W15" i="248"/>
  <c r="L15" i="248"/>
  <c r="E15" i="249"/>
  <c r="Z17" i="248" l="1"/>
  <c r="L16" i="248"/>
  <c r="C18" i="249"/>
  <c r="D18" i="249"/>
  <c r="B18" i="249"/>
  <c r="C15" i="249"/>
  <c r="D15" i="249"/>
  <c r="H15" i="249"/>
  <c r="B15" i="249"/>
  <c r="D19" i="250"/>
  <c r="G19" i="250"/>
  <c r="B16" i="250"/>
  <c r="H17" i="250"/>
  <c r="B3" i="238"/>
  <c r="B4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B3" i="240"/>
  <c r="D3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D3" i="239" s="1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 s="1"/>
  <c r="G5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D3" i="237" s="1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G4" i="237" s="1"/>
  <c r="G5" i="237" s="1"/>
  <c r="H42" i="236"/>
  <c r="I30" i="236"/>
  <c r="G18" i="236"/>
  <c r="Y5" i="236"/>
  <c r="X5" i="236"/>
  <c r="H42" i="235"/>
  <c r="I30" i="235"/>
  <c r="G18" i="235"/>
  <c r="Y5" i="235"/>
  <c r="X5" i="235"/>
  <c r="H42" i="234"/>
  <c r="I30" i="234"/>
  <c r="G18" i="234"/>
  <c r="Y5" i="234"/>
  <c r="X5" i="234"/>
  <c r="G18" i="233"/>
  <c r="H42" i="233"/>
  <c r="H30" i="233"/>
  <c r="V5" i="233"/>
  <c r="U5" i="233"/>
  <c r="J17" i="250" l="1"/>
  <c r="K17" i="250" s="1"/>
  <c r="J31" i="250"/>
  <c r="K31" i="250" s="1"/>
  <c r="D3" i="238"/>
  <c r="B4" i="239"/>
  <c r="D4" i="239" s="1"/>
  <c r="Z5" i="236"/>
  <c r="B4" i="240"/>
  <c r="D4" i="240" s="1"/>
  <c r="K16" i="249"/>
  <c r="H3" i="238"/>
  <c r="G4" i="239"/>
  <c r="G5" i="239" s="1"/>
  <c r="H5" i="239" s="1"/>
  <c r="H3" i="237"/>
  <c r="Z5" i="235"/>
  <c r="B5" i="239"/>
  <c r="B6" i="239" s="1"/>
  <c r="B7" i="239" s="1"/>
  <c r="D7" i="239" s="1"/>
  <c r="B4" i="237"/>
  <c r="H4" i="237"/>
  <c r="W5" i="233"/>
  <c r="Z5" i="234"/>
  <c r="H5" i="238"/>
  <c r="G6" i="238"/>
  <c r="G4" i="240"/>
  <c r="H3" i="240"/>
  <c r="B5" i="238"/>
  <c r="D4" i="238"/>
  <c r="H4" i="238"/>
  <c r="G6" i="237"/>
  <c r="H5" i="237"/>
  <c r="G6" i="239" l="1"/>
  <c r="G7" i="239" s="1"/>
  <c r="B5" i="240"/>
  <c r="B6" i="240" s="1"/>
  <c r="B7" i="240" s="1"/>
  <c r="H4" i="239"/>
  <c r="D6" i="239"/>
  <c r="B8" i="239"/>
  <c r="D8" i="239" s="1"/>
  <c r="B5" i="237"/>
  <c r="D4" i="237"/>
  <c r="D5" i="239"/>
  <c r="D5" i="240"/>
  <c r="G7" i="237"/>
  <c r="H6" i="237"/>
  <c r="B6" i="238"/>
  <c r="D5" i="238"/>
  <c r="D6" i="240"/>
  <c r="G5" i="240"/>
  <c r="H4" i="240"/>
  <c r="H6" i="238"/>
  <c r="G7" i="238"/>
  <c r="H6" i="239"/>
  <c r="B9" i="239" l="1"/>
  <c r="B10" i="239" s="1"/>
  <c r="D5" i="237"/>
  <c r="B6" i="237"/>
  <c r="G8" i="239"/>
  <c r="H7" i="239"/>
  <c r="D7" i="240"/>
  <c r="B8" i="240"/>
  <c r="G8" i="238"/>
  <c r="H7" i="238"/>
  <c r="B7" i="238"/>
  <c r="D6" i="238"/>
  <c r="H5" i="240"/>
  <c r="G6" i="240"/>
  <c r="H7" i="237"/>
  <c r="G8" i="237"/>
  <c r="D9" i="239" l="1"/>
  <c r="D6" i="237"/>
  <c r="B7" i="237"/>
  <c r="H8" i="237"/>
  <c r="G9" i="237"/>
  <c r="D8" i="240"/>
  <c r="B9" i="240"/>
  <c r="B11" i="239"/>
  <c r="D10" i="239"/>
  <c r="G7" i="240"/>
  <c r="H6" i="240"/>
  <c r="B8" i="238"/>
  <c r="D7" i="238"/>
  <c r="H8" i="239"/>
  <c r="G9" i="239"/>
  <c r="G9" i="238"/>
  <c r="H8" i="238"/>
  <c r="B8" i="237" l="1"/>
  <c r="D7" i="237"/>
  <c r="H9" i="238"/>
  <c r="G10" i="238"/>
  <c r="D11" i="239"/>
  <c r="B12" i="239"/>
  <c r="H9" i="239"/>
  <c r="G10" i="239"/>
  <c r="G10" i="237"/>
  <c r="H9" i="237"/>
  <c r="G8" i="240"/>
  <c r="H7" i="240"/>
  <c r="B10" i="240"/>
  <c r="D9" i="240"/>
  <c r="B9" i="238"/>
  <c r="D8" i="238"/>
  <c r="D8" i="237" l="1"/>
  <c r="B9" i="237"/>
  <c r="B10" i="238"/>
  <c r="D9" i="238"/>
  <c r="B13" i="239"/>
  <c r="D12" i="239"/>
  <c r="G11" i="239"/>
  <c r="H10" i="239"/>
  <c r="G11" i="238"/>
  <c r="H10" i="238"/>
  <c r="D10" i="240"/>
  <c r="B11" i="240"/>
  <c r="H8" i="240"/>
  <c r="G9" i="240"/>
  <c r="H10" i="237"/>
  <c r="G11" i="237"/>
  <c r="B10" i="237" l="1"/>
  <c r="D9" i="237"/>
  <c r="H11" i="238"/>
  <c r="G12" i="238"/>
  <c r="H11" i="237"/>
  <c r="G12" i="237"/>
  <c r="G12" i="239"/>
  <c r="H11" i="239"/>
  <c r="G10" i="240"/>
  <c r="H9" i="240"/>
  <c r="B14" i="239"/>
  <c r="D13" i="239"/>
  <c r="D11" i="240"/>
  <c r="B12" i="240"/>
  <c r="D10" i="238"/>
  <c r="B11" i="238"/>
  <c r="D10" i="237" l="1"/>
  <c r="B11" i="237"/>
  <c r="G13" i="237"/>
  <c r="H12" i="237"/>
  <c r="G13" i="238"/>
  <c r="H12" i="238"/>
  <c r="B12" i="238"/>
  <c r="D11" i="238"/>
  <c r="B13" i="240"/>
  <c r="D12" i="240"/>
  <c r="H12" i="239"/>
  <c r="G13" i="239"/>
  <c r="D14" i="239"/>
  <c r="B15" i="239"/>
  <c r="G11" i="240"/>
  <c r="H10" i="240"/>
  <c r="D11" i="237" l="1"/>
  <c r="B12" i="237"/>
  <c r="D15" i="239"/>
  <c r="B16" i="239"/>
  <c r="B13" i="238"/>
  <c r="D12" i="238"/>
  <c r="G14" i="237"/>
  <c r="H13" i="237"/>
  <c r="H11" i="240"/>
  <c r="G12" i="240"/>
  <c r="H13" i="238"/>
  <c r="G14" i="238"/>
  <c r="H13" i="239"/>
  <c r="G14" i="239"/>
  <c r="D13" i="240"/>
  <c r="B14" i="240"/>
  <c r="D12" i="237" l="1"/>
  <c r="B13" i="237"/>
  <c r="D14" i="240"/>
  <c r="B15" i="240"/>
  <c r="D13" i="238"/>
  <c r="B14" i="238"/>
  <c r="G15" i="237"/>
  <c r="H14" i="237"/>
  <c r="D16" i="239"/>
  <c r="B17" i="239"/>
  <c r="G15" i="239"/>
  <c r="H14" i="239"/>
  <c r="G15" i="238"/>
  <c r="H14" i="238"/>
  <c r="H12" i="240"/>
  <c r="G13" i="240"/>
  <c r="D13" i="237" l="1"/>
  <c r="B14" i="237"/>
  <c r="H15" i="238"/>
  <c r="G16" i="238"/>
  <c r="G16" i="237"/>
  <c r="H15" i="237"/>
  <c r="B15" i="238"/>
  <c r="D14" i="238"/>
  <c r="D17" i="239"/>
  <c r="B18" i="239"/>
  <c r="B16" i="240"/>
  <c r="D15" i="240"/>
  <c r="H13" i="240"/>
  <c r="G14" i="240"/>
  <c r="G16" i="239"/>
  <c r="H15" i="239"/>
  <c r="B15" i="237" l="1"/>
  <c r="D14" i="237"/>
  <c r="G17" i="237"/>
  <c r="H16" i="237"/>
  <c r="H16" i="239"/>
  <c r="G17" i="239"/>
  <c r="D16" i="240"/>
  <c r="B17" i="240"/>
  <c r="D15" i="238"/>
  <c r="B16" i="238"/>
  <c r="B19" i="239"/>
  <c r="D18" i="239"/>
  <c r="G17" i="238"/>
  <c r="H16" i="238"/>
  <c r="G15" i="240"/>
  <c r="H14" i="240"/>
  <c r="B16" i="237" l="1"/>
  <c r="D15" i="237"/>
  <c r="G16" i="240"/>
  <c r="H15" i="240"/>
  <c r="B18" i="240"/>
  <c r="D17" i="240"/>
  <c r="H17" i="238"/>
  <c r="G18" i="238"/>
  <c r="D19" i="239"/>
  <c r="B20" i="239"/>
  <c r="D16" i="238"/>
  <c r="B17" i="238"/>
  <c r="H17" i="239"/>
  <c r="G18" i="239"/>
  <c r="H17" i="237"/>
  <c r="G18" i="237"/>
  <c r="D16" i="237" l="1"/>
  <c r="B17" i="237"/>
  <c r="H18" i="237"/>
  <c r="G19" i="237"/>
  <c r="D20" i="239"/>
  <c r="B21" i="239"/>
  <c r="G19" i="239"/>
  <c r="H18" i="239"/>
  <c r="H18" i="238"/>
  <c r="G19" i="238"/>
  <c r="B18" i="238"/>
  <c r="D17" i="238"/>
  <c r="B19" i="240"/>
  <c r="D18" i="240"/>
  <c r="H16" i="240"/>
  <c r="G17" i="240"/>
  <c r="D17" i="237" l="1"/>
  <c r="B18" i="237"/>
  <c r="G20" i="239"/>
  <c r="H19" i="239"/>
  <c r="G20" i="237"/>
  <c r="H19" i="237"/>
  <c r="H17" i="240"/>
  <c r="G18" i="240"/>
  <c r="B20" i="240"/>
  <c r="D19" i="240"/>
  <c r="B22" i="239"/>
  <c r="D21" i="239"/>
  <c r="B19" i="238"/>
  <c r="D18" i="238"/>
  <c r="G20" i="238"/>
  <c r="H19" i="238"/>
  <c r="D18" i="237" l="1"/>
  <c r="B19" i="237"/>
  <c r="G19" i="240"/>
  <c r="H18" i="240"/>
  <c r="H20" i="239"/>
  <c r="G21" i="239"/>
  <c r="G21" i="237"/>
  <c r="H20" i="237"/>
  <c r="G21" i="238"/>
  <c r="H20" i="238"/>
  <c r="D19" i="238"/>
  <c r="B20" i="238"/>
  <c r="D22" i="239"/>
  <c r="B23" i="239"/>
  <c r="B21" i="240"/>
  <c r="D20" i="240"/>
  <c r="D19" i="237" l="1"/>
  <c r="B20" i="237"/>
  <c r="H21" i="239"/>
  <c r="G22" i="239"/>
  <c r="H21" i="238"/>
  <c r="G22" i="238"/>
  <c r="D21" i="240"/>
  <c r="B22" i="240"/>
  <c r="D23" i="239"/>
  <c r="B24" i="239"/>
  <c r="B21" i="238"/>
  <c r="D20" i="238"/>
  <c r="G22" i="237"/>
  <c r="H21" i="237"/>
  <c r="G20" i="240"/>
  <c r="H19" i="240"/>
  <c r="B21" i="237" l="1"/>
  <c r="D20" i="237"/>
  <c r="B23" i="240"/>
  <c r="D22" i="240"/>
  <c r="G23" i="238"/>
  <c r="H22" i="238"/>
  <c r="B22" i="238"/>
  <c r="D21" i="238"/>
  <c r="G21" i="240"/>
  <c r="H20" i="240"/>
  <c r="B25" i="239"/>
  <c r="D24" i="239"/>
  <c r="H22" i="239"/>
  <c r="G23" i="239"/>
  <c r="G23" i="237"/>
  <c r="H22" i="237"/>
  <c r="D21" i="237" l="1"/>
  <c r="B22" i="237"/>
  <c r="G24" i="237"/>
  <c r="H23" i="237"/>
  <c r="H23" i="239"/>
  <c r="G24" i="239"/>
  <c r="B23" i="238"/>
  <c r="D22" i="238"/>
  <c r="G24" i="238"/>
  <c r="H23" i="238"/>
  <c r="B26" i="239"/>
  <c r="D26" i="239" s="1"/>
  <c r="D25" i="239"/>
  <c r="G22" i="240"/>
  <c r="H21" i="240"/>
  <c r="B24" i="240"/>
  <c r="D23" i="240"/>
  <c r="D22" i="237" l="1"/>
  <c r="B23" i="237"/>
  <c r="H24" i="238"/>
  <c r="G25" i="238"/>
  <c r="H24" i="239"/>
  <c r="G25" i="239"/>
  <c r="B25" i="240"/>
  <c r="D24" i="240"/>
  <c r="H22" i="240"/>
  <c r="G23" i="240"/>
  <c r="D23" i="238"/>
  <c r="B24" i="238"/>
  <c r="G25" i="237"/>
  <c r="H24" i="237"/>
  <c r="B24" i="237" l="1"/>
  <c r="D23" i="237"/>
  <c r="H25" i="239"/>
  <c r="G26" i="239"/>
  <c r="H26" i="239" s="1"/>
  <c r="G26" i="237"/>
  <c r="H26" i="237" s="1"/>
  <c r="H25" i="237"/>
  <c r="G24" i="240"/>
  <c r="H23" i="240"/>
  <c r="D25" i="240"/>
  <c r="B26" i="240"/>
  <c r="D26" i="240" s="1"/>
  <c r="G26" i="238"/>
  <c r="H26" i="238" s="1"/>
  <c r="H25" i="238"/>
  <c r="B25" i="238"/>
  <c r="D24" i="238"/>
  <c r="B25" i="237" l="1"/>
  <c r="D24" i="237"/>
  <c r="G25" i="240"/>
  <c r="H24" i="240"/>
  <c r="D25" i="238"/>
  <c r="B26" i="238"/>
  <c r="D26" i="238" s="1"/>
  <c r="D25" i="237" l="1"/>
  <c r="B26" i="237"/>
  <c r="D26" i="237" s="1"/>
  <c r="G26" i="240"/>
  <c r="H26" i="240" s="1"/>
  <c r="H25" i="240"/>
</calcChain>
</file>

<file path=xl/sharedStrings.xml><?xml version="1.0" encoding="utf-8"?>
<sst xmlns="http://schemas.openxmlformats.org/spreadsheetml/2006/main" count="954" uniqueCount="113">
  <si>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</si>
  <si>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</si>
  <si>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</si>
  <si>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</si>
  <si>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</si>
  <si>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</si>
  <si>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</si>
  <si>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</si>
  <si>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</si>
  <si>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</si>
  <si>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</si>
  <si>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</si>
  <si>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</si>
  <si>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</si>
  <si>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</si>
  <si>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</si>
  <si>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</si>
  <si>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</si>
  <si>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</si>
  <si>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</si>
  <si>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</si>
  <si>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</si>
  <si>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SEMANA 1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</si>
  <si>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</si>
  <si>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</si>
  <si>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</si>
  <si>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</si>
  <si>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</si>
  <si>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</si>
  <si>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</si>
  <si>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</si>
  <si>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</si>
  <si>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</si>
  <si>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</si>
  <si>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</si>
  <si>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</si>
  <si>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</si>
  <si>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</si>
  <si>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</si>
  <si>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</si>
  <si>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</si>
  <si>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</si>
  <si>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</si>
  <si>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</si>
  <si>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</si>
  <si>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</si>
  <si>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</si>
  <si>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</si>
  <si>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</si>
  <si>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</si>
  <si>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</si>
  <si>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</si>
  <si>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</si>
  <si>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</si>
  <si>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</si>
  <si>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</si>
  <si>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</si>
  <si>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</si>
  <si>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</si>
  <si>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</si>
  <si>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</si>
  <si>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</si>
  <si>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</si>
  <si>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CASETA D</t>
  </si>
  <si>
    <t>Semana 2</t>
  </si>
  <si>
    <t>Contar</t>
  </si>
  <si>
    <t>Semana 3</t>
  </si>
  <si>
    <t>Se conte el corral 4 de la caseta B , se encontraron diferencias de aves, ya se soluciono</t>
  </si>
  <si>
    <t>rango</t>
  </si>
  <si>
    <t>grading realizado el dia 10-06</t>
  </si>
  <si>
    <t>caseta A</t>
  </si>
  <si>
    <t>360-400</t>
  </si>
  <si>
    <t>410-440</t>
  </si>
  <si>
    <t>450-480</t>
  </si>
  <si>
    <t>490-520</t>
  </si>
  <si>
    <t>530-570</t>
  </si>
  <si>
    <t>Semana 4</t>
  </si>
  <si>
    <t>grading realizado el dia 12-06</t>
  </si>
  <si>
    <t>caseta 3-B</t>
  </si>
  <si>
    <t>430-460</t>
  </si>
  <si>
    <t>470-490</t>
  </si>
  <si>
    <t>500-520</t>
  </si>
  <si>
    <t>530-550</t>
  </si>
  <si>
    <t>560-580</t>
  </si>
  <si>
    <t>590-610</t>
  </si>
  <si>
    <t>grading realizado el dia de hoy 13/06</t>
  </si>
  <si>
    <t>caseta 3-D</t>
  </si>
  <si>
    <t>440-480</t>
  </si>
  <si>
    <t>490-510</t>
  </si>
  <si>
    <t>520-530</t>
  </si>
  <si>
    <t>540-560</t>
  </si>
  <si>
    <t>570-590</t>
  </si>
  <si>
    <t>600-630</t>
  </si>
  <si>
    <t>Me causa curiosidad este peso en los 3 primeros corrales, pregunto si se puede repesar mañana</t>
  </si>
  <si>
    <t>Muy abierto este rango. Mejor abrir hacia las pesadas y no hacia las livianas que son las que hay que recuperar urgentemente.</t>
  </si>
  <si>
    <t>Mejor los rangos asi:</t>
  </si>
  <si>
    <t>430-450</t>
  </si>
  <si>
    <t>460-480</t>
  </si>
  <si>
    <t>520-540</t>
  </si>
  <si>
    <t>550-570</t>
  </si>
  <si>
    <t>580-600</t>
  </si>
  <si>
    <t>Por qué nuevamente no coincide si el incremento programado es de mas de 4 el resultado es de 3,87? Ademas con el consumo de grading es mayor el consumo no entiendo que esta pasando?</t>
  </si>
  <si>
    <t>Si lo desea mande repesar pero a mi no me genera mucha duda.</t>
  </si>
  <si>
    <t>Semana 5</t>
  </si>
  <si>
    <t>Genetica</t>
  </si>
  <si>
    <t>Semana 6</t>
  </si>
  <si>
    <t>La uniformidad de los corrales esta bajando muy rapido. Revisar surtida, alimentada, pesoda del alimento, densidad de comedero, densidad de aves por metro, etc.</t>
  </si>
  <si>
    <t>Muy alta la mortalidad para acabar de pasar la selección genetica. La mortalidad deberia ser 0 machos a la semana.</t>
  </si>
  <si>
    <t>Muy mala la uniformidad. Seleccionar los animales mas pequeños y llevarlos a recuperación.</t>
  </si>
  <si>
    <t>Semana 7</t>
  </si>
  <si>
    <t>La actividad de recoger los animales mas pequeños se hizo?</t>
  </si>
  <si>
    <t>De qué murieron esos 3 machos de un solo corral?</t>
  </si>
  <si>
    <t>Semana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</si>
</sst>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0.0"/>
    <numFmt numFmtId="165" formatCode="0.0%"/>
    <numFmt numFmtId="166" formatCode="_-* #,##0.00\ [$€]_-;\-* #,##0.00\ [$€]_-;_-* &quot;-&quot;??\ [$€]_-;_-@_-"/>
  </numFmts>
  <fonts count="34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  <font>
      <sz val="14"/>
      <color theme="1"/>
      <name val="Arial"/>
      <family val="2"/>
    </font>
    <font>
      <b/>
      <sz val="8"/>
      <name val="Arial"/>
      <family val="2"/>
    </font>
    <font>
      <b/>
      <sz val="10"/>
      <color theme="4" tint="-0.499984740745262"/>
      <name val="Arial"/>
      <family val="2"/>
    </font>
    <font>
      <b/>
      <sz val="10"/>
      <color theme="3" tint="-0.499984740745262"/>
      <name val="Arial"/>
      <family val="2"/>
    </font>
    <font>
      <b/>
      <sz val="10"/>
      <color theme="4" tint="0.79998168889431442"/>
      <name val="Arial"/>
      <family val="2"/>
    </font>
    <font>
      <b/>
      <sz val="10"/>
      <color theme="3" tint="0.79998168889431442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92D050"/>
        <bgColor indexed="64"/>
      </patternFill>
    </fill>
  </fills>
  <borders count="6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indexed="64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</borders>
  <cellStyleXfs count="491">
    <xf numFmtId="0" fontId="0" fillId="0" borderId="0"/>
    <xf numFmtId="166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6" fillId="0" borderId="0" applyFont="0" applyFill="0" applyBorder="0" applyAlignment="0" applyProtection="0"/>
  </cellStyleXfs>
  <cellXfs count="546">
    <xf numFmtId="0" fontId="0" fillId="0" borderId="0" xfId="0"/>
    <xf numFmtId="0" fontId="2" fillId="0" borderId="0" xfId="0" applyFont="1"/>
    <xf numFmtId="0" fontId="3" fillId="0" borderId="0" xfId="0" applyFont="1"/>
    <xf numFmtId="0" fontId="4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0" fontId="4" fillId="0" borderId="6" xfId="3" applyNumberFormat="1" applyFont="1" applyBorder="1" applyAlignment="1">
      <alignment horizontal="center"/>
    </xf>
    <xf numFmtId="10" fontId="4" fillId="0" borderId="5" xfId="3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0" xfId="0" applyFont="1" applyAlignment="1">
      <alignment horizontal="center"/>
    </xf>
    <xf numFmtId="10" fontId="4" fillId="0" borderId="0" xfId="3" applyNumberFormat="1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10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10" fontId="2" fillId="0" borderId="6" xfId="3" applyNumberFormat="1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0" fontId="2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4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1" fillId="0" borderId="5" xfId="3" applyNumberFormat="1" applyFont="1" applyBorder="1" applyAlignment="1">
      <alignment horizontal="center"/>
    </xf>
    <xf numFmtId="4" fontId="7" fillId="0" borderId="5" xfId="3" applyNumberFormat="1" applyFont="1" applyBorder="1" applyAlignment="1">
      <alignment horizontal="center"/>
    </xf>
    <xf numFmtId="4" fontId="4" fillId="0" borderId="5" xfId="0" applyNumberFormat="1" applyFont="1" applyBorder="1" applyAlignment="1">
      <alignment horizontal="center"/>
    </xf>
    <xf numFmtId="1" fontId="4" fillId="0" borderId="5" xfId="3" applyNumberFormat="1" applyFont="1" applyBorder="1" applyAlignment="1">
      <alignment horizontal="center"/>
    </xf>
    <xf numFmtId="2" fontId="4" fillId="2" borderId="13" xfId="0" applyNumberFormat="1" applyFont="1" applyFill="1" applyBorder="1" applyAlignment="1">
      <alignment horizontal="center"/>
    </xf>
    <xf numFmtId="2" fontId="4" fillId="2" borderId="14" xfId="0" applyNumberFormat="1" applyFont="1" applyFill="1" applyBorder="1" applyAlignment="1">
      <alignment horizontal="center"/>
    </xf>
    <xf numFmtId="164" fontId="4" fillId="2" borderId="5" xfId="0" applyNumberFormat="1" applyFont="1" applyFill="1" applyBorder="1" applyAlignment="1">
      <alignment horizontal="center"/>
    </xf>
    <xf numFmtId="164" fontId="4" fillId="2" borderId="8" xfId="0" applyNumberFormat="1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2" fontId="4" fillId="2" borderId="5" xfId="0" applyNumberFormat="1" applyFont="1" applyFill="1" applyBorder="1" applyAlignment="1">
      <alignment horizontal="center"/>
    </xf>
    <xf numFmtId="10" fontId="4" fillId="2" borderId="5" xfId="0" applyNumberFormat="1" applyFont="1" applyFill="1" applyBorder="1" applyAlignment="1">
      <alignment horizontal="center"/>
    </xf>
    <xf numFmtId="10" fontId="4" fillId="2" borderId="8" xfId="0" applyNumberFormat="1" applyFont="1" applyFill="1" applyBorder="1" applyAlignment="1">
      <alignment horizontal="center"/>
    </xf>
    <xf numFmtId="10" fontId="4" fillId="2" borderId="9" xfId="3" applyNumberFormat="1" applyFont="1" applyFill="1" applyBorder="1" applyAlignment="1">
      <alignment horizontal="center"/>
    </xf>
    <xf numFmtId="2" fontId="4" fillId="2" borderId="8" xfId="0" applyNumberFormat="1" applyFont="1" applyFill="1" applyBorder="1" applyAlignment="1">
      <alignment horizontal="center"/>
    </xf>
    <xf numFmtId="10" fontId="2" fillId="2" borderId="6" xfId="3" applyNumberFormat="1" applyFont="1" applyFill="1" applyBorder="1" applyAlignment="1">
      <alignment horizontal="center"/>
    </xf>
    <xf numFmtId="10" fontId="2" fillId="2" borderId="7" xfId="3" applyNumberFormat="1" applyFont="1" applyFill="1" applyBorder="1" applyAlignment="1">
      <alignment horizontal="center"/>
    </xf>
    <xf numFmtId="10" fontId="4" fillId="2" borderId="6" xfId="3" applyNumberFormat="1" applyFont="1" applyFill="1" applyBorder="1" applyAlignment="1">
      <alignment horizontal="center"/>
    </xf>
    <xf numFmtId="10" fontId="4" fillId="2" borderId="7" xfId="3" applyNumberFormat="1" applyFont="1" applyFill="1" applyBorder="1" applyAlignment="1">
      <alignment horizontal="center"/>
    </xf>
    <xf numFmtId="2" fontId="4" fillId="0" borderId="0" xfId="0" applyNumberFormat="1" applyFont="1"/>
    <xf numFmtId="10" fontId="4" fillId="2" borderId="5" xfId="3" applyNumberFormat="1" applyFont="1" applyFill="1" applyBorder="1" applyAlignment="1">
      <alignment horizontal="center"/>
    </xf>
    <xf numFmtId="0" fontId="5" fillId="0" borderId="15" xfId="0" applyFont="1" applyBorder="1" applyAlignment="1">
      <alignment horizontal="center"/>
    </xf>
    <xf numFmtId="164" fontId="2" fillId="2" borderId="5" xfId="0" applyNumberFormat="1" applyFont="1" applyFill="1" applyBorder="1" applyAlignment="1">
      <alignment horizontal="center"/>
    </xf>
    <xf numFmtId="10" fontId="2" fillId="2" borderId="16" xfId="3" applyNumberFormat="1" applyFont="1" applyFill="1" applyBorder="1" applyAlignment="1">
      <alignment horizontal="center"/>
    </xf>
    <xf numFmtId="1" fontId="12" fillId="0" borderId="0" xfId="0" applyNumberFormat="1" applyFont="1"/>
    <xf numFmtId="3" fontId="4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2" fontId="4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17" xfId="0" applyFont="1" applyBorder="1" applyAlignment="1">
      <alignment horizontal="center"/>
    </xf>
    <xf numFmtId="1" fontId="3" fillId="0" borderId="0" xfId="0" applyNumberFormat="1" applyFont="1"/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10" fontId="4" fillId="0" borderId="2" xfId="0" applyNumberFormat="1" applyFont="1" applyBorder="1" applyAlignment="1">
      <alignment horizontal="center"/>
    </xf>
    <xf numFmtId="10" fontId="2" fillId="0" borderId="4" xfId="3" applyNumberFormat="1" applyFont="1" applyBorder="1" applyAlignment="1">
      <alignment horizontal="center"/>
    </xf>
    <xf numFmtId="10" fontId="2" fillId="0" borderId="19" xfId="3" applyNumberFormat="1" applyFont="1" applyBorder="1" applyAlignment="1">
      <alignment horizontal="center"/>
    </xf>
    <xf numFmtId="0" fontId="10" fillId="0" borderId="0" xfId="0" applyFont="1"/>
    <xf numFmtId="4" fontId="0" fillId="0" borderId="8" xfId="0" applyNumberFormat="1" applyBorder="1" applyAlignment="1">
      <alignment horizontal="center"/>
    </xf>
    <xf numFmtId="10" fontId="1" fillId="0" borderId="8" xfId="3" applyNumberFormat="1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2" fontId="4" fillId="2" borderId="17" xfId="0" applyNumberFormat="1" applyFont="1" applyFill="1" applyBorder="1" applyAlignment="1">
      <alignment horizontal="center"/>
    </xf>
    <xf numFmtId="10" fontId="2" fillId="2" borderId="19" xfId="3" applyNumberFormat="1" applyFont="1" applyFill="1" applyBorder="1" applyAlignment="1">
      <alignment horizontal="center"/>
    </xf>
    <xf numFmtId="10" fontId="4" fillId="2" borderId="17" xfId="3" applyNumberFormat="1" applyFont="1" applyFill="1" applyBorder="1" applyAlignment="1">
      <alignment horizontal="center"/>
    </xf>
    <xf numFmtId="9" fontId="2" fillId="2" borderId="6" xfId="3" applyFont="1" applyFill="1" applyBorder="1" applyAlignment="1">
      <alignment horizontal="center"/>
    </xf>
    <xf numFmtId="9" fontId="4" fillId="2" borderId="6" xfId="3" applyFont="1" applyFill="1" applyBorder="1" applyAlignment="1">
      <alignment horizontal="center"/>
    </xf>
    <xf numFmtId="9" fontId="2" fillId="2" borderId="19" xfId="3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10" fontId="4" fillId="0" borderId="8" xfId="0" applyNumberFormat="1" applyFont="1" applyBorder="1" applyAlignment="1">
      <alignment horizontal="center" vertical="center"/>
    </xf>
    <xf numFmtId="10" fontId="4" fillId="0" borderId="8" xfId="3" applyNumberFormat="1" applyFont="1" applyBorder="1" applyAlignment="1">
      <alignment horizontal="center" vertical="center"/>
    </xf>
    <xf numFmtId="2" fontId="4" fillId="0" borderId="3" xfId="3" applyNumberFormat="1" applyFont="1" applyBorder="1" applyAlignment="1">
      <alignment horizontal="center" vertical="center"/>
    </xf>
    <xf numFmtId="2" fontId="4" fillId="0" borderId="14" xfId="3" applyNumberFormat="1" applyFont="1" applyBorder="1" applyAlignment="1">
      <alignment horizontal="center" vertical="center"/>
    </xf>
    <xf numFmtId="2" fontId="4" fillId="0" borderId="13" xfId="3" applyNumberFormat="1" applyFont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 vertical="center"/>
    </xf>
    <xf numFmtId="10" fontId="2" fillId="0" borderId="4" xfId="3" applyNumberFormat="1" applyFont="1" applyBorder="1" applyAlignment="1">
      <alignment horizontal="center" vertical="center"/>
    </xf>
    <xf numFmtId="10" fontId="2" fillId="0" borderId="7" xfId="3" applyNumberFormat="1" applyFont="1" applyBorder="1" applyAlignment="1">
      <alignment horizontal="center" vertical="center"/>
    </xf>
    <xf numFmtId="10" fontId="2" fillId="0" borderId="6" xfId="3" applyNumberFormat="1" applyFont="1" applyBorder="1" applyAlignment="1">
      <alignment horizontal="center" vertical="center"/>
    </xf>
    <xf numFmtId="10" fontId="4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5" fontId="0" fillId="0" borderId="17" xfId="3" applyNumberFormat="1" applyFont="1" applyBorder="1" applyAlignment="1">
      <alignment horizontal="center" vertical="center"/>
    </xf>
    <xf numFmtId="165" fontId="0" fillId="0" borderId="19" xfId="3" applyNumberFormat="1" applyFont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/>
    </xf>
    <xf numFmtId="0" fontId="5" fillId="2" borderId="29" xfId="0" applyFont="1" applyFill="1" applyBorder="1" applyAlignment="1">
      <alignment horizontal="center"/>
    </xf>
    <xf numFmtId="0" fontId="5" fillId="2" borderId="32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1" fontId="3" fillId="2" borderId="10" xfId="0" applyNumberFormat="1" applyFont="1" applyFill="1" applyBorder="1" applyAlignment="1">
      <alignment horizontal="center"/>
    </xf>
    <xf numFmtId="1" fontId="3" fillId="2" borderId="34" xfId="0" applyNumberFormat="1" applyFont="1" applyFill="1" applyBorder="1" applyAlignment="1">
      <alignment horizontal="center"/>
    </xf>
    <xf numFmtId="0" fontId="10" fillId="0" borderId="35" xfId="0" applyFont="1" applyBorder="1"/>
    <xf numFmtId="1" fontId="13" fillId="0" borderId="1" xfId="0" applyNumberFormat="1" applyFont="1" applyBorder="1" applyAlignment="1">
      <alignment horizontal="center"/>
    </xf>
    <xf numFmtId="1" fontId="13" fillId="0" borderId="10" xfId="0" applyNumberFormat="1" applyFont="1" applyBorder="1" applyAlignment="1">
      <alignment horizontal="center"/>
    </xf>
    <xf numFmtId="1" fontId="13" fillId="0" borderId="28" xfId="0" applyNumberFormat="1" applyFont="1" applyBorder="1" applyAlignment="1">
      <alignment horizontal="center"/>
    </xf>
    <xf numFmtId="0" fontId="5" fillId="0" borderId="29" xfId="0" applyFont="1" applyBorder="1" applyAlignment="1">
      <alignment horizontal="center"/>
    </xf>
    <xf numFmtId="1" fontId="13" fillId="0" borderId="36" xfId="0" applyNumberFormat="1" applyFont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1" fontId="3" fillId="2" borderId="38" xfId="0" applyNumberFormat="1" applyFont="1" applyFill="1" applyBorder="1" applyAlignment="1">
      <alignment horizontal="center"/>
    </xf>
    <xf numFmtId="1" fontId="3" fillId="2" borderId="39" xfId="0" applyNumberFormat="1" applyFont="1" applyFill="1" applyBorder="1" applyAlignment="1">
      <alignment horizontal="center"/>
    </xf>
    <xf numFmtId="1" fontId="3" fillId="2" borderId="36" xfId="0" applyNumberFormat="1" applyFont="1" applyFill="1" applyBorder="1" applyAlignment="1">
      <alignment horizontal="center"/>
    </xf>
    <xf numFmtId="1" fontId="3" fillId="2" borderId="24" xfId="0" applyNumberFormat="1" applyFont="1" applyFill="1" applyBorder="1" applyAlignment="1">
      <alignment horizontal="center"/>
    </xf>
    <xf numFmtId="1" fontId="3" fillId="2" borderId="35" xfId="0" applyNumberFormat="1" applyFont="1" applyFill="1" applyBorder="1" applyAlignment="1">
      <alignment horizontal="center"/>
    </xf>
    <xf numFmtId="2" fontId="4" fillId="0" borderId="5" xfId="3" applyNumberFormat="1" applyFont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2" fontId="4" fillId="0" borderId="2" xfId="3" applyNumberFormat="1" applyFont="1" applyBorder="1" applyAlignment="1">
      <alignment horizontal="center"/>
    </xf>
    <xf numFmtId="0" fontId="5" fillId="2" borderId="41" xfId="0" applyFont="1" applyFill="1" applyBorder="1" applyAlignment="1">
      <alignment horizontal="center"/>
    </xf>
    <xf numFmtId="1" fontId="3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1" fillId="0" borderId="17" xfId="3" applyNumberFormat="1" applyFont="1" applyBorder="1" applyAlignment="1">
      <alignment horizontal="center"/>
    </xf>
    <xf numFmtId="10" fontId="4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5" fontId="0" fillId="0" borderId="20" xfId="3" applyNumberFormat="1" applyFont="1" applyBorder="1" applyAlignment="1">
      <alignment horizontal="center" vertical="center"/>
    </xf>
    <xf numFmtId="0" fontId="3" fillId="0" borderId="40" xfId="0" applyFont="1" applyBorder="1" applyAlignment="1">
      <alignment horizontal="center"/>
    </xf>
    <xf numFmtId="2" fontId="2" fillId="0" borderId="17" xfId="0" applyNumberFormat="1" applyFont="1" applyBorder="1" applyAlignment="1">
      <alignment horizontal="center"/>
    </xf>
    <xf numFmtId="2" fontId="2" fillId="2" borderId="17" xfId="0" applyNumberFormat="1" applyFont="1" applyFill="1" applyBorder="1" applyAlignment="1">
      <alignment horizontal="center"/>
    </xf>
    <xf numFmtId="10" fontId="4" fillId="2" borderId="17" xfId="0" applyNumberFormat="1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2" fontId="4" fillId="0" borderId="20" xfId="0" applyNumberFormat="1" applyFont="1" applyBorder="1" applyAlignment="1">
      <alignment horizontal="center"/>
    </xf>
    <xf numFmtId="10" fontId="4" fillId="0" borderId="20" xfId="0" applyNumberFormat="1" applyFont="1" applyBorder="1" applyAlignment="1">
      <alignment horizontal="center"/>
    </xf>
    <xf numFmtId="10" fontId="2" fillId="0" borderId="43" xfId="3" applyNumberFormat="1" applyFont="1" applyBorder="1" applyAlignment="1">
      <alignment horizontal="center"/>
    </xf>
    <xf numFmtId="1" fontId="3" fillId="2" borderId="26" xfId="0" applyNumberFormat="1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10" fontId="4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2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5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5" fillId="2" borderId="45" xfId="0" applyFont="1" applyFill="1" applyBorder="1" applyAlignment="1">
      <alignment horizontal="center"/>
    </xf>
    <xf numFmtId="0" fontId="4" fillId="0" borderId="46" xfId="0" applyFont="1" applyBorder="1" applyAlignment="1">
      <alignment horizontal="center"/>
    </xf>
    <xf numFmtId="2" fontId="4" fillId="0" borderId="46" xfId="0" applyNumberFormat="1" applyFont="1" applyBorder="1" applyAlignment="1">
      <alignment horizontal="center"/>
    </xf>
    <xf numFmtId="164" fontId="4" fillId="2" borderId="46" xfId="0" applyNumberFormat="1" applyFont="1" applyFill="1" applyBorder="1" applyAlignment="1">
      <alignment horizontal="center"/>
    </xf>
    <xf numFmtId="10" fontId="4" fillId="2" borderId="46" xfId="0" applyNumberFormat="1" applyFont="1" applyFill="1" applyBorder="1" applyAlignment="1">
      <alignment horizontal="center"/>
    </xf>
    <xf numFmtId="2" fontId="4" fillId="2" borderId="46" xfId="0" applyNumberFormat="1" applyFont="1" applyFill="1" applyBorder="1" applyAlignment="1">
      <alignment horizontal="center"/>
    </xf>
    <xf numFmtId="2" fontId="4" fillId="2" borderId="47" xfId="0" applyNumberFormat="1" applyFont="1" applyFill="1" applyBorder="1" applyAlignment="1">
      <alignment horizontal="center"/>
    </xf>
    <xf numFmtId="10" fontId="4" fillId="2" borderId="48" xfId="3" applyNumberFormat="1" applyFont="1" applyFill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1" fontId="13" fillId="0" borderId="49" xfId="0" applyNumberFormat="1" applyFont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1" fillId="0" borderId="0" xfId="0" applyFont="1"/>
    <xf numFmtId="1" fontId="0" fillId="0" borderId="0" xfId="0" applyNumberFormat="1"/>
    <xf numFmtId="2" fontId="0" fillId="3" borderId="0" xfId="0" applyNumberFormat="1" applyFill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1" fillId="0" borderId="0" xfId="0" applyNumberFormat="1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1" fillId="0" borderId="0" xfId="0" applyFont="1" applyAlignment="1">
      <alignment vertical="center"/>
    </xf>
    <xf numFmtId="1" fontId="0" fillId="0" borderId="0" xfId="3" applyNumberFormat="1" applyFont="1" applyAlignment="1"/>
    <xf numFmtId="2" fontId="0" fillId="0" borderId="0" xfId="3" applyNumberFormat="1" applyFont="1" applyAlignment="1"/>
    <xf numFmtId="0" fontId="16" fillId="0" borderId="0" xfId="0" applyFont="1" applyAlignment="1">
      <alignment horizontal="center" vertical="center"/>
    </xf>
    <xf numFmtId="0" fontId="14" fillId="0" borderId="50" xfId="0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4" fillId="0" borderId="53" xfId="0" applyFont="1" applyBorder="1" applyAlignment="1">
      <alignment horizontal="center" vertical="center"/>
    </xf>
    <xf numFmtId="0" fontId="14" fillId="0" borderId="22" xfId="0" applyFont="1" applyBorder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9" borderId="5" xfId="0" applyFont="1" applyFill="1" applyBorder="1" applyAlignment="1">
      <alignment horizontal="center" vertical="center"/>
    </xf>
    <xf numFmtId="0" fontId="14" fillId="5" borderId="5" xfId="0" applyFont="1" applyFill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2" fontId="12" fillId="0" borderId="2" xfId="10" applyNumberFormat="1" applyFont="1" applyBorder="1" applyAlignment="1">
      <alignment horizontal="center" vertical="center"/>
    </xf>
    <xf numFmtId="2" fontId="12" fillId="0" borderId="5" xfId="10" applyNumberFormat="1" applyFont="1" applyBorder="1" applyAlignment="1">
      <alignment horizontal="center" vertical="center"/>
    </xf>
    <xf numFmtId="2" fontId="12" fillId="0" borderId="17" xfId="10" applyNumberFormat="1" applyFont="1" applyBorder="1" applyAlignment="1">
      <alignment horizontal="center" vertical="center"/>
    </xf>
    <xf numFmtId="2" fontId="12" fillId="0" borderId="50" xfId="0" applyNumberFormat="1" applyFont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2" fontId="1" fillId="3" borderId="2" xfId="10" applyNumberFormat="1" applyFill="1" applyBorder="1" applyAlignment="1">
      <alignment horizontal="center" vertical="center"/>
    </xf>
    <xf numFmtId="2" fontId="1" fillId="3" borderId="5" xfId="10" applyNumberFormat="1" applyFill="1" applyBorder="1" applyAlignment="1">
      <alignment horizontal="center" vertical="center"/>
    </xf>
    <xf numFmtId="2" fontId="1" fillId="3" borderId="17" xfId="10" applyNumberFormat="1" applyFill="1" applyBorder="1" applyAlignment="1">
      <alignment horizontal="center" vertical="center"/>
    </xf>
    <xf numFmtId="2" fontId="1" fillId="0" borderId="2" xfId="10" applyNumberFormat="1" applyBorder="1" applyAlignment="1">
      <alignment horizontal="center" vertical="center"/>
    </xf>
    <xf numFmtId="2" fontId="1" fillId="0" borderId="5" xfId="10" applyNumberFormat="1" applyBorder="1" applyAlignment="1">
      <alignment horizontal="center" vertical="center"/>
    </xf>
    <xf numFmtId="2" fontId="1" fillId="0" borderId="17" xfId="10" applyNumberFormat="1" applyBorder="1" applyAlignment="1">
      <alignment horizontal="center" vertical="center"/>
    </xf>
    <xf numFmtId="2" fontId="1" fillId="0" borderId="50" xfId="0" applyNumberFormat="1" applyFont="1" applyBorder="1" applyAlignment="1">
      <alignment horizontal="center" vertical="center"/>
    </xf>
    <xf numFmtId="10" fontId="1" fillId="0" borderId="2" xfId="3" applyNumberFormat="1" applyFont="1" applyFill="1" applyBorder="1" applyAlignment="1">
      <alignment horizontal="center" vertical="center"/>
    </xf>
    <xf numFmtId="10" fontId="1" fillId="0" borderId="5" xfId="3" applyNumberFormat="1" applyFont="1" applyFill="1" applyBorder="1" applyAlignment="1">
      <alignment horizontal="center" vertical="center"/>
    </xf>
    <xf numFmtId="10" fontId="1" fillId="0" borderId="17" xfId="3" applyNumberFormat="1" applyFont="1" applyFill="1" applyBorder="1" applyAlignment="1">
      <alignment horizontal="center" vertical="center"/>
    </xf>
    <xf numFmtId="10" fontId="1" fillId="0" borderId="50" xfId="0" applyNumberFormat="1" applyFont="1" applyBorder="1" applyAlignment="1">
      <alignment horizontal="center" vertical="center"/>
    </xf>
    <xf numFmtId="2" fontId="1" fillId="3" borderId="2" xfId="3" applyNumberFormat="1" applyFont="1" applyFill="1" applyBorder="1" applyAlignment="1">
      <alignment horizontal="center" vertical="center"/>
    </xf>
    <xf numFmtId="2" fontId="1" fillId="3" borderId="5" xfId="3" applyNumberFormat="1" applyFont="1" applyFill="1" applyBorder="1" applyAlignment="1">
      <alignment horizontal="center" vertical="center"/>
    </xf>
    <xf numFmtId="2" fontId="1" fillId="3" borderId="17" xfId="3" applyNumberFormat="1" applyFont="1" applyFill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2" fontId="1" fillId="0" borderId="3" xfId="0" applyNumberFormat="1" applyFont="1" applyBorder="1" applyAlignment="1">
      <alignment horizontal="center" vertical="center"/>
    </xf>
    <xf numFmtId="2" fontId="1" fillId="0" borderId="13" xfId="0" applyNumberFormat="1" applyFont="1" applyBorder="1" applyAlignment="1">
      <alignment horizontal="center" vertical="center"/>
    </xf>
    <xf numFmtId="2" fontId="1" fillId="0" borderId="54" xfId="0" applyNumberFormat="1" applyFont="1" applyBorder="1" applyAlignment="1">
      <alignment horizontal="center" vertical="center"/>
    </xf>
    <xf numFmtId="0" fontId="14" fillId="0" borderId="23" xfId="0" applyFont="1" applyBorder="1" applyAlignment="1">
      <alignment horizontal="center" vertical="center"/>
    </xf>
    <xf numFmtId="1" fontId="1" fillId="0" borderId="21" xfId="0" applyNumberFormat="1" applyFont="1" applyBorder="1" applyAlignment="1">
      <alignment horizontal="center" vertical="center"/>
    </xf>
    <xf numFmtId="1" fontId="1" fillId="0" borderId="22" xfId="0" applyNumberFormat="1" applyFont="1" applyBorder="1" applyAlignment="1">
      <alignment horizontal="center" vertical="center"/>
    </xf>
    <xf numFmtId="1" fontId="1" fillId="0" borderId="40" xfId="0" applyNumberFormat="1" applyFont="1" applyBorder="1" applyAlignment="1">
      <alignment horizontal="center" vertical="center"/>
    </xf>
    <xf numFmtId="1" fontId="1" fillId="0" borderId="53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0" fontId="1" fillId="0" borderId="0" xfId="3" applyNumberFormat="1" applyFont="1" applyBorder="1" applyAlignment="1">
      <alignment horizontal="center" vertical="center"/>
    </xf>
    <xf numFmtId="0" fontId="14" fillId="0" borderId="56" xfId="0" applyFont="1" applyBorder="1" applyAlignment="1">
      <alignment horizontal="center" vertical="center"/>
    </xf>
    <xf numFmtId="0" fontId="14" fillId="0" borderId="4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27" fillId="0" borderId="50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6" fillId="0" borderId="53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0" fillId="0" borderId="50" xfId="0" applyFont="1" applyBorder="1" applyAlignment="1">
      <alignment horizontal="center" vertical="center"/>
    </xf>
    <xf numFmtId="2" fontId="12" fillId="0" borderId="50" xfId="10" applyNumberFormat="1" applyFont="1" applyBorder="1" applyAlignment="1">
      <alignment horizontal="center" vertical="center"/>
    </xf>
    <xf numFmtId="0" fontId="14" fillId="3" borderId="50" xfId="0" applyFont="1" applyFill="1" applyBorder="1" applyAlignment="1">
      <alignment horizontal="center" vertical="center"/>
    </xf>
    <xf numFmtId="2" fontId="1" fillId="3" borderId="8" xfId="10" applyNumberFormat="1" applyFill="1" applyBorder="1" applyAlignment="1">
      <alignment horizontal="center" vertical="center"/>
    </xf>
    <xf numFmtId="2" fontId="1" fillId="0" borderId="8" xfId="10" applyNumberFormat="1" applyBorder="1" applyAlignment="1">
      <alignment horizontal="center" vertical="center"/>
    </xf>
    <xf numFmtId="2" fontId="19" fillId="0" borderId="50" xfId="10" applyNumberFormat="1" applyFont="1" applyBorder="1" applyAlignment="1">
      <alignment horizontal="center" vertical="center"/>
    </xf>
    <xf numFmtId="10" fontId="1" fillId="0" borderId="8" xfId="3" applyNumberFormat="1" applyFont="1" applyFill="1" applyBorder="1" applyAlignment="1">
      <alignment horizontal="center" vertical="center"/>
    </xf>
    <xf numFmtId="10" fontId="1" fillId="0" borderId="50" xfId="3" applyNumberFormat="1" applyFont="1" applyFill="1" applyBorder="1" applyAlignment="1">
      <alignment horizontal="center" vertical="center"/>
    </xf>
    <xf numFmtId="10" fontId="1" fillId="0" borderId="0" xfId="3" applyNumberFormat="1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2" fontId="1" fillId="0" borderId="52" xfId="0" applyNumberFormat="1" applyFont="1" applyBorder="1" applyAlignment="1">
      <alignment horizontal="center" vertical="center"/>
    </xf>
    <xf numFmtId="0" fontId="14" fillId="0" borderId="55" xfId="0" applyFont="1" applyBorder="1" applyAlignment="1">
      <alignment horizontal="center" vertical="center"/>
    </xf>
    <xf numFmtId="1" fontId="1" fillId="6" borderId="0" xfId="0" applyNumberFormat="1" applyFont="1" applyFill="1" applyAlignment="1">
      <alignment horizontal="center" vertical="center"/>
    </xf>
    <xf numFmtId="0" fontId="14" fillId="0" borderId="32" xfId="0" applyFont="1" applyBorder="1" applyAlignment="1">
      <alignment horizontal="center" vertical="center"/>
    </xf>
    <xf numFmtId="0" fontId="1" fillId="7" borderId="35" xfId="0" applyFont="1" applyFill="1" applyBorder="1" applyAlignment="1">
      <alignment horizontal="center" vertical="center"/>
    </xf>
    <xf numFmtId="0" fontId="1" fillId="7" borderId="34" xfId="0" applyFont="1" applyFill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4" fillId="0" borderId="21" xfId="0" applyFont="1" applyBorder="1" applyAlignment="1">
      <alignment horizontal="center" vertical="center"/>
    </xf>
    <xf numFmtId="2" fontId="12" fillId="0" borderId="2" xfId="0" applyNumberFormat="1" applyFont="1" applyBorder="1" applyAlignment="1">
      <alignment horizontal="center" vertical="center"/>
    </xf>
    <xf numFmtId="2" fontId="12" fillId="0" borderId="5" xfId="0" applyNumberFormat="1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50" xfId="0" applyFont="1" applyBorder="1" applyAlignment="1">
      <alignment horizontal="center" vertical="center"/>
    </xf>
    <xf numFmtId="2" fontId="1" fillId="3" borderId="2" xfId="0" applyNumberFormat="1" applyFont="1" applyFill="1" applyBorder="1" applyAlignment="1">
      <alignment horizontal="center" vertical="center"/>
    </xf>
    <xf numFmtId="2" fontId="1" fillId="3" borderId="5" xfId="0" applyNumberFormat="1" applyFont="1" applyFill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0" fontId="1" fillId="0" borderId="0" xfId="3" applyNumberFormat="1" applyFont="1" applyAlignment="1">
      <alignment horizontal="center" vertical="center"/>
    </xf>
    <xf numFmtId="0" fontId="14" fillId="10" borderId="5" xfId="0" applyFont="1" applyFill="1" applyBorder="1" applyAlignment="1">
      <alignment horizontal="center" vertical="center"/>
    </xf>
    <xf numFmtId="2" fontId="12" fillId="0" borderId="8" xfId="10" applyNumberFormat="1" applyFont="1" applyBorder="1" applyAlignment="1">
      <alignment horizontal="center" vertical="center"/>
    </xf>
    <xf numFmtId="2" fontId="1" fillId="3" borderId="8" xfId="3" applyNumberFormat="1" applyFont="1" applyFill="1" applyBorder="1" applyAlignment="1">
      <alignment horizontal="center" vertical="center"/>
    </xf>
    <xf numFmtId="1" fontId="1" fillId="0" borderId="57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" fontId="1" fillId="0" borderId="58" xfId="0" applyNumberFormat="1" applyFont="1" applyBorder="1" applyAlignment="1">
      <alignment horizontal="center" vertical="center"/>
    </xf>
    <xf numFmtId="0" fontId="1" fillId="6" borderId="0" xfId="0" applyFont="1" applyFill="1" applyAlignment="1">
      <alignment vertical="center"/>
    </xf>
    <xf numFmtId="0" fontId="14" fillId="12" borderId="5" xfId="0" applyFont="1" applyFill="1" applyBorder="1" applyAlignment="1">
      <alignment horizontal="center" vertical="center"/>
    </xf>
    <xf numFmtId="0" fontId="14" fillId="13" borderId="5" xfId="0" applyFont="1" applyFill="1" applyBorder="1" applyAlignment="1">
      <alignment horizontal="center" vertical="center"/>
    </xf>
    <xf numFmtId="2" fontId="1" fillId="13" borderId="50" xfId="3" applyNumberFormat="1" applyFont="1" applyFill="1" applyBorder="1" applyAlignment="1">
      <alignment horizontal="center" vertical="center"/>
    </xf>
    <xf numFmtId="2" fontId="1" fillId="13" borderId="50" xfId="0" applyNumberFormat="1" applyFont="1" applyFill="1" applyBorder="1" applyAlignment="1">
      <alignment horizontal="center" vertical="center"/>
    </xf>
    <xf numFmtId="2" fontId="1" fillId="13" borderId="50" xfId="10" applyNumberForma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2" fontId="12" fillId="0" borderId="0" xfId="10" applyNumberFormat="1" applyFont="1" applyFill="1" applyAlignment="1">
      <alignment horizontal="center" vertical="center"/>
    </xf>
    <xf numFmtId="2" fontId="19" fillId="0" borderId="0" xfId="10" applyNumberFormat="1" applyFont="1" applyFill="1" applyAlignment="1">
      <alignment horizontal="center" vertical="center"/>
    </xf>
    <xf numFmtId="2" fontId="1" fillId="0" borderId="0" xfId="0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14" fillId="11" borderId="5" xfId="0" applyFont="1" applyFill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2" fontId="1" fillId="0" borderId="7" xfId="0" applyNumberFormat="1" applyFont="1" applyBorder="1" applyAlignment="1">
      <alignment horizontal="center" vertical="center"/>
    </xf>
    <xf numFmtId="10" fontId="1" fillId="0" borderId="3" xfId="3" applyNumberFormat="1" applyFont="1" applyFill="1" applyBorder="1" applyAlignment="1">
      <alignment horizontal="center" vertical="center"/>
    </xf>
    <xf numFmtId="10" fontId="1" fillId="0" borderId="13" xfId="3" applyNumberFormat="1" applyFont="1" applyFill="1" applyBorder="1" applyAlignment="1">
      <alignment horizontal="center" vertical="center"/>
    </xf>
    <xf numFmtId="1" fontId="1" fillId="0" borderId="27" xfId="0" applyNumberFormat="1" applyFont="1" applyBorder="1" applyAlignment="1">
      <alignment horizontal="center" vertical="center"/>
    </xf>
    <xf numFmtId="2" fontId="1" fillId="3" borderId="21" xfId="3" applyNumberFormat="1" applyFont="1" applyFill="1" applyBorder="1" applyAlignment="1">
      <alignment horizontal="center" vertical="center"/>
    </xf>
    <xf numFmtId="2" fontId="1" fillId="3" borderId="22" xfId="3" applyNumberFormat="1" applyFont="1" applyFill="1" applyBorder="1" applyAlignment="1">
      <alignment horizontal="center" vertical="center"/>
    </xf>
    <xf numFmtId="10" fontId="1" fillId="0" borderId="14" xfId="3" applyNumberFormat="1" applyFont="1" applyFill="1" applyBorder="1" applyAlignment="1">
      <alignment horizontal="center" vertical="center"/>
    </xf>
    <xf numFmtId="2" fontId="1" fillId="3" borderId="58" xfId="3" applyNumberFormat="1" applyFont="1" applyFill="1" applyBorder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62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59" xfId="0" applyFont="1" applyBorder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53" xfId="0" applyFont="1" applyBorder="1" applyAlignment="1">
      <alignment horizontal="center" vertical="center"/>
    </xf>
    <xf numFmtId="10" fontId="1" fillId="0" borderId="51" xfId="0" applyNumberFormat="1" applyFont="1" applyBorder="1" applyAlignment="1">
      <alignment horizontal="center" vertical="center"/>
    </xf>
    <xf numFmtId="1" fontId="1" fillId="0" borderId="60" xfId="0" applyNumberFormat="1" applyFont="1" applyBorder="1" applyAlignment="1">
      <alignment horizontal="center" vertical="center"/>
    </xf>
    <xf numFmtId="2" fontId="1" fillId="13" borderId="53" xfId="3" applyNumberFormat="1" applyFont="1" applyFill="1" applyBorder="1" applyAlignment="1">
      <alignment horizontal="center" vertical="center"/>
    </xf>
    <xf numFmtId="1" fontId="1" fillId="0" borderId="59" xfId="0" applyNumberFormat="1" applyFont="1" applyFill="1" applyBorder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2" xfId="0" applyNumberFormat="1" applyFont="1" applyFill="1" applyBorder="1" applyAlignment="1">
      <alignment horizontal="center" vertical="center"/>
    </xf>
    <xf numFmtId="1" fontId="1" fillId="0" borderId="63" xfId="0" applyNumberFormat="1" applyFont="1" applyBorder="1" applyAlignment="1">
      <alignment horizontal="center" vertical="center"/>
    </xf>
    <xf numFmtId="0" fontId="14" fillId="0" borderId="40" xfId="0" applyFont="1" applyBorder="1" applyAlignment="1">
      <alignment horizontal="center" vertical="center"/>
    </xf>
    <xf numFmtId="0" fontId="14" fillId="0" borderId="58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2" fontId="1" fillId="3" borderId="8" xfId="0" applyNumberFormat="1" applyFont="1" applyFill="1" applyBorder="1" applyAlignment="1">
      <alignment horizontal="center" vertical="center"/>
    </xf>
    <xf numFmtId="2" fontId="1" fillId="0" borderId="8" xfId="0" applyNumberFormat="1" applyFont="1" applyBorder="1" applyAlignment="1">
      <alignment horizontal="center" vertical="center"/>
    </xf>
    <xf numFmtId="10" fontId="1" fillId="0" borderId="8" xfId="0" applyNumberFormat="1" applyFont="1" applyBorder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4" fillId="0" borderId="35" xfId="0" applyFont="1" applyBorder="1" applyAlignment="1">
      <alignment horizontal="center" vertical="center"/>
    </xf>
    <xf numFmtId="0" fontId="12" fillId="0" borderId="5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14" borderId="8" xfId="0" applyFont="1" applyFill="1" applyBorder="1" applyAlignment="1">
      <alignment horizontal="center" vertical="center"/>
    </xf>
    <xf numFmtId="0" fontId="14" fillId="15" borderId="8" xfId="0" applyFont="1" applyFill="1" applyBorder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0" borderId="14" xfId="0" applyNumberFormat="1" applyFont="1" applyBorder="1" applyAlignment="1">
      <alignment horizontal="center" vertical="center"/>
    </xf>
    <xf numFmtId="1" fontId="1" fillId="0" borderId="58" xfId="0" applyNumberFormat="1" applyFont="1" applyFill="1" applyBorder="1" applyAlignment="1">
      <alignment horizontal="center" vertical="center"/>
    </xf>
    <xf numFmtId="1" fontId="1" fillId="0" borderId="6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54" xfId="0" applyFont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6" fillId="0" borderId="64" xfId="0" applyFont="1" applyBorder="1" applyAlignment="1">
      <alignment vertical="center"/>
    </xf>
    <xf numFmtId="0" fontId="27" fillId="0" borderId="61" xfId="0" applyFont="1" applyBorder="1" applyAlignment="1">
      <alignment horizontal="center" vertical="center"/>
    </xf>
    <xf numFmtId="2" fontId="12" fillId="0" borderId="61" xfId="10" applyNumberFormat="1" applyFont="1" applyBorder="1" applyAlignment="1">
      <alignment horizontal="center" vertical="center"/>
    </xf>
    <xf numFmtId="2" fontId="1" fillId="13" borderId="61" xfId="10" applyNumberFormat="1" applyFill="1" applyBorder="1" applyAlignment="1">
      <alignment horizontal="center" vertical="center"/>
    </xf>
    <xf numFmtId="2" fontId="19" fillId="0" borderId="61" xfId="10" applyNumberFormat="1" applyFont="1" applyBorder="1" applyAlignment="1">
      <alignment horizontal="center" vertical="center"/>
    </xf>
    <xf numFmtId="10" fontId="1" fillId="0" borderId="61" xfId="3" applyNumberFormat="1" applyFont="1" applyFill="1" applyBorder="1" applyAlignment="1">
      <alignment horizontal="center" vertical="center"/>
    </xf>
    <xf numFmtId="2" fontId="1" fillId="13" borderId="61" xfId="3" applyNumberFormat="1" applyFont="1" applyFill="1" applyBorder="1" applyAlignment="1">
      <alignment horizontal="center" vertical="center"/>
    </xf>
    <xf numFmtId="2" fontId="1" fillId="0" borderId="62" xfId="0" applyNumberFormat="1" applyFont="1" applyBorder="1" applyAlignment="1">
      <alignment horizontal="center" vertical="center"/>
    </xf>
    <xf numFmtId="1" fontId="1" fillId="0" borderId="64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1" fontId="1" fillId="0" borderId="41" xfId="0" applyNumberFormat="1" applyFont="1" applyFill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43" xfId="0" applyFont="1" applyBorder="1" applyAlignment="1">
      <alignment horizontal="center" vertical="center"/>
    </xf>
    <xf numFmtId="1" fontId="1" fillId="0" borderId="40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56" xfId="0" applyFont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1" fillId="12" borderId="5" xfId="0" applyFont="1" applyFill="1" applyBorder="1" applyAlignment="1">
      <alignment horizontal="center" vertical="center"/>
    </xf>
    <xf numFmtId="0" fontId="1" fillId="12" borderId="0" xfId="0" applyFont="1" applyFill="1" applyBorder="1" applyAlignment="1">
      <alignment horizontal="left" vertical="center"/>
    </xf>
    <xf numFmtId="2" fontId="1" fillId="12" borderId="4" xfId="0" applyNumberFormat="1" applyFont="1" applyFill="1" applyBorder="1" applyAlignment="1">
      <alignment horizontal="center" vertical="center"/>
    </xf>
    <xf numFmtId="2" fontId="1" fillId="12" borderId="6" xfId="0" applyNumberFormat="1" applyFont="1" applyFill="1" applyBorder="1" applyAlignment="1">
      <alignment horizontal="center" vertical="center"/>
    </xf>
    <xf numFmtId="2" fontId="1" fillId="12" borderId="19" xfId="0" applyNumberFormat="1" applyFont="1" applyFill="1" applyBorder="1" applyAlignment="1">
      <alignment horizontal="center" vertical="center"/>
    </xf>
    <xf numFmtId="0" fontId="1" fillId="12" borderId="0" xfId="0" applyFont="1" applyFill="1" applyAlignment="1">
      <alignment horizontal="center" vertical="center"/>
    </xf>
    <xf numFmtId="0" fontId="1" fillId="12" borderId="0" xfId="0" applyFont="1" applyFill="1" applyAlignment="1">
      <alignment horizontal="left" vertical="center"/>
    </xf>
    <xf numFmtId="0" fontId="1" fillId="6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165" fontId="1" fillId="0" borderId="51" xfId="3" applyNumberFormat="1" applyFont="1" applyBorder="1" applyAlignment="1">
      <alignment horizontal="center" vertical="center"/>
    </xf>
    <xf numFmtId="165" fontId="1" fillId="0" borderId="50" xfId="3" applyNumberFormat="1" applyFont="1" applyFill="1" applyBorder="1" applyAlignment="1">
      <alignment horizontal="center" vertical="center"/>
    </xf>
    <xf numFmtId="49" fontId="1" fillId="0" borderId="0" xfId="0" applyNumberFormat="1" applyFont="1" applyFill="1" applyAlignment="1">
      <alignment horizontal="center" vertical="center"/>
    </xf>
    <xf numFmtId="2" fontId="1" fillId="3" borderId="53" xfId="3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" fontId="1" fillId="5" borderId="0" xfId="0" applyNumberFormat="1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2" fillId="0" borderId="64" xfId="0" applyFont="1" applyBorder="1" applyAlignment="1">
      <alignment horizontal="center" vertical="center"/>
    </xf>
    <xf numFmtId="2" fontId="1" fillId="13" borderId="61" xfId="0" applyNumberFormat="1" applyFont="1" applyFill="1" applyBorder="1" applyAlignment="1">
      <alignment horizontal="center" vertical="center"/>
    </xf>
    <xf numFmtId="2" fontId="1" fillId="0" borderId="61" xfId="0" applyNumberFormat="1" applyFont="1" applyBorder="1" applyAlignment="1">
      <alignment horizontal="center" vertical="center"/>
    </xf>
    <xf numFmtId="10" fontId="1" fillId="0" borderId="61" xfId="0" applyNumberFormat="1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2" fontId="1" fillId="3" borderId="17" xfId="0" applyNumberFormat="1" applyFont="1" applyFill="1" applyBorder="1" applyAlignment="1">
      <alignment horizontal="center" vertical="center"/>
    </xf>
    <xf numFmtId="2" fontId="1" fillId="0" borderId="17" xfId="0" applyNumberFormat="1" applyFont="1" applyBorder="1" applyAlignment="1">
      <alignment horizontal="center" vertical="center"/>
    </xf>
    <xf numFmtId="10" fontId="1" fillId="0" borderId="17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1" fontId="19" fillId="0" borderId="0" xfId="0" applyNumberFormat="1" applyFont="1" applyFill="1" applyAlignment="1">
      <alignment horizontal="center" vertical="center"/>
    </xf>
    <xf numFmtId="1" fontId="1" fillId="0" borderId="19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9" fillId="0" borderId="0" xfId="0" applyFont="1" applyAlignment="1">
      <alignment vertical="top" wrapText="1"/>
    </xf>
    <xf numFmtId="2" fontId="1" fillId="16" borderId="2" xfId="10" applyNumberFormat="1" applyFill="1" applyBorder="1" applyAlignment="1">
      <alignment horizontal="center" vertical="center"/>
    </xf>
    <xf numFmtId="2" fontId="1" fillId="16" borderId="5" xfId="10" applyNumberFormat="1" applyFill="1" applyBorder="1" applyAlignment="1">
      <alignment horizontal="center" vertical="center"/>
    </xf>
    <xf numFmtId="1" fontId="1" fillId="16" borderId="0" xfId="0" applyNumberFormat="1" applyFont="1" applyFill="1" applyAlignment="1">
      <alignment horizontal="center" vertical="center"/>
    </xf>
    <xf numFmtId="0" fontId="1" fillId="16" borderId="0" xfId="0" applyFont="1" applyFill="1" applyAlignment="1">
      <alignment horizontal="left" vertical="center"/>
    </xf>
    <xf numFmtId="0" fontId="1" fillId="16" borderId="0" xfId="0" applyFont="1" applyFill="1" applyBorder="1" applyAlignment="1">
      <alignment vertical="center"/>
    </xf>
    <xf numFmtId="2" fontId="19" fillId="16" borderId="0" xfId="10" applyNumberFormat="1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1" fontId="1" fillId="0" borderId="0" xfId="0" applyNumberFormat="1" applyFont="1" applyFill="1" applyAlignment="1">
      <alignment horizontal="center" vertical="center"/>
    </xf>
    <xf numFmtId="2" fontId="1" fillId="0" borderId="2" xfId="10" applyNumberFormat="1" applyFill="1" applyBorder="1" applyAlignment="1">
      <alignment horizontal="center" vertical="center"/>
    </xf>
    <xf numFmtId="2" fontId="1" fillId="0" borderId="5" xfId="10" applyNumberFormat="1" applyFill="1" applyBorder="1" applyAlignment="1">
      <alignment horizontal="center" vertical="center"/>
    </xf>
    <xf numFmtId="2" fontId="19" fillId="0" borderId="0" xfId="10" applyNumberFormat="1" applyFont="1" applyFill="1" applyAlignment="1">
      <alignment horizontal="left" vertical="center"/>
    </xf>
    <xf numFmtId="10" fontId="1" fillId="0" borderId="13" xfId="0" applyNumberFormat="1" applyFont="1" applyBorder="1" applyAlignment="1">
      <alignment horizontal="center" vertical="center"/>
    </xf>
    <xf numFmtId="10" fontId="1" fillId="0" borderId="54" xfId="3" applyNumberFormat="1" applyFont="1" applyFill="1" applyBorder="1" applyAlignment="1">
      <alignment horizontal="center" vertical="center"/>
    </xf>
    <xf numFmtId="10" fontId="1" fillId="0" borderId="67" xfId="3" applyNumberFormat="1" applyFont="1" applyFill="1" applyBorder="1" applyAlignment="1">
      <alignment horizontal="center" vertical="center"/>
    </xf>
    <xf numFmtId="2" fontId="1" fillId="3" borderId="40" xfId="3" applyNumberFormat="1" applyFont="1" applyFill="1" applyBorder="1" applyAlignment="1">
      <alignment horizontal="center" vertical="center"/>
    </xf>
    <xf numFmtId="2" fontId="1" fillId="13" borderId="64" xfId="3" applyNumberFormat="1" applyFont="1" applyFill="1" applyBorder="1" applyAlignment="1">
      <alignment horizontal="center" vertical="center"/>
    </xf>
    <xf numFmtId="10" fontId="1" fillId="0" borderId="54" xfId="0" applyNumberFormat="1" applyFont="1" applyBorder="1" applyAlignment="1">
      <alignment horizontal="center" vertical="center"/>
    </xf>
    <xf numFmtId="10" fontId="1" fillId="0" borderId="67" xfId="0" applyNumberFormat="1" applyFont="1" applyBorder="1" applyAlignment="1">
      <alignment horizontal="center" vertical="center"/>
    </xf>
    <xf numFmtId="0" fontId="1" fillId="0" borderId="58" xfId="0" applyFont="1" applyBorder="1" applyAlignment="1">
      <alignment horizontal="center" vertical="center"/>
    </xf>
    <xf numFmtId="0" fontId="14" fillId="5" borderId="8" xfId="0" applyFont="1" applyFill="1" applyBorder="1" applyAlignment="1">
      <alignment horizontal="center" vertical="center"/>
    </xf>
    <xf numFmtId="2" fontId="12" fillId="0" borderId="63" xfId="1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1" fontId="1" fillId="16" borderId="21" xfId="0" applyNumberFormat="1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1" fontId="1" fillId="18" borderId="21" xfId="0" applyNumberFormat="1" applyFont="1" applyFill="1" applyBorder="1" applyAlignment="1">
      <alignment horizontal="center" vertical="center"/>
    </xf>
    <xf numFmtId="1" fontId="1" fillId="18" borderId="22" xfId="0" applyNumberFormat="1" applyFont="1" applyFill="1" applyBorder="1" applyAlignment="1">
      <alignment horizontal="center" vertical="center"/>
    </xf>
    <xf numFmtId="1" fontId="1" fillId="5" borderId="22" xfId="0" applyNumberFormat="1" applyFont="1" applyFill="1" applyBorder="1" applyAlignment="1">
      <alignment horizontal="center" vertical="center"/>
    </xf>
    <xf numFmtId="1" fontId="1" fillId="5" borderId="40" xfId="0" applyNumberFormat="1" applyFont="1" applyFill="1" applyBorder="1" applyAlignment="1">
      <alignment horizontal="center" vertical="center"/>
    </xf>
    <xf numFmtId="1" fontId="1" fillId="9" borderId="22" xfId="0" applyNumberFormat="1" applyFont="1" applyFill="1" applyBorder="1" applyAlignment="1">
      <alignment horizontal="center" vertical="center"/>
    </xf>
    <xf numFmtId="1" fontId="1" fillId="9" borderId="58" xfId="0" applyNumberFormat="1" applyFont="1" applyFill="1" applyBorder="1" applyAlignment="1">
      <alignment horizontal="center" vertical="center"/>
    </xf>
    <xf numFmtId="1" fontId="1" fillId="9" borderId="40" xfId="0" applyNumberFormat="1" applyFont="1" applyFill="1" applyBorder="1" applyAlignment="1">
      <alignment horizontal="center" vertical="center"/>
    </xf>
    <xf numFmtId="1" fontId="1" fillId="13" borderId="41" xfId="0" applyNumberFormat="1" applyFont="1" applyFill="1" applyBorder="1" applyAlignment="1">
      <alignment horizontal="center" vertical="center"/>
    </xf>
    <xf numFmtId="1" fontId="1" fillId="13" borderId="22" xfId="0" applyNumberFormat="1" applyFont="1" applyFill="1" applyBorder="1" applyAlignment="1">
      <alignment horizontal="center" vertical="center"/>
    </xf>
    <xf numFmtId="1" fontId="1" fillId="12" borderId="21" xfId="0" applyNumberFormat="1" applyFont="1" applyFill="1" applyBorder="1" applyAlignment="1">
      <alignment horizontal="center" vertical="center"/>
    </xf>
    <xf numFmtId="1" fontId="1" fillId="12" borderId="22" xfId="0" applyNumberFormat="1" applyFont="1" applyFill="1" applyBorder="1" applyAlignment="1">
      <alignment horizontal="center" vertical="center"/>
    </xf>
    <xf numFmtId="1" fontId="1" fillId="16" borderId="22" xfId="0" applyNumberFormat="1" applyFont="1" applyFill="1" applyBorder="1" applyAlignment="1">
      <alignment horizontal="center" vertical="center"/>
    </xf>
    <xf numFmtId="0" fontId="10" fillId="0" borderId="11" xfId="0" applyFont="1" applyBorder="1" applyAlignment="1">
      <alignment horizontal="center"/>
    </xf>
    <xf numFmtId="0" fontId="10" fillId="0" borderId="4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0" fontId="1" fillId="0" borderId="0" xfId="0" applyFont="1" applyBorder="1" applyAlignment="1">
      <alignment horizontal="center" vertical="center"/>
    </xf>
    <xf numFmtId="0" fontId="1" fillId="0" borderId="65" xfId="0" applyFont="1" applyBorder="1" applyAlignment="1">
      <alignment horizontal="center" vertical="center"/>
    </xf>
    <xf numFmtId="0" fontId="1" fillId="0" borderId="66" xfId="0" applyFont="1" applyBorder="1" applyAlignment="1">
      <alignment horizontal="center" vertical="center"/>
    </xf>
    <xf numFmtId="0" fontId="1" fillId="0" borderId="64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46" xfId="0" applyFont="1" applyBorder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4" borderId="34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31" fillId="4" borderId="11" xfId="0" applyFont="1" applyFill="1" applyBorder="1" applyAlignment="1">
      <alignment horizontal="center" vertical="center"/>
    </xf>
    <xf numFmtId="0" fontId="31" fillId="4" borderId="44" xfId="0" applyFont="1" applyFill="1" applyBorder="1" applyAlignment="1">
      <alignment horizontal="center" vertical="center"/>
    </xf>
    <xf numFmtId="0" fontId="31" fillId="4" borderId="34" xfId="0" applyFont="1" applyFill="1" applyBorder="1" applyAlignment="1">
      <alignment horizontal="center" vertical="center"/>
    </xf>
    <xf numFmtId="0" fontId="33" fillId="17" borderId="24" xfId="0" applyFont="1" applyFill="1" applyBorder="1" applyAlignment="1">
      <alignment horizontal="center" vertical="center"/>
    </xf>
    <xf numFmtId="0" fontId="33" fillId="17" borderId="55" xfId="0" applyFont="1" applyFill="1" applyBorder="1" applyAlignment="1">
      <alignment horizontal="center" vertical="center"/>
    </xf>
    <xf numFmtId="0" fontId="33" fillId="17" borderId="32" xfId="0" applyFont="1" applyFill="1" applyBorder="1" applyAlignment="1">
      <alignment horizontal="center" vertical="center"/>
    </xf>
    <xf numFmtId="0" fontId="32" fillId="17" borderId="24" xfId="0" applyFont="1" applyFill="1" applyBorder="1" applyAlignment="1">
      <alignment horizontal="center" vertical="center"/>
    </xf>
    <xf numFmtId="0" fontId="32" fillId="17" borderId="60" xfId="0" applyFont="1" applyFill="1" applyBorder="1" applyAlignment="1">
      <alignment horizontal="center" vertical="center"/>
    </xf>
    <xf numFmtId="0" fontId="29" fillId="0" borderId="0" xfId="0" applyFont="1" applyAlignment="1">
      <alignment horizontal="center" vertical="top" wrapText="1"/>
    </xf>
    <xf numFmtId="0" fontId="30" fillId="4" borderId="11" xfId="0" applyFont="1" applyFill="1" applyBorder="1" applyAlignment="1">
      <alignment horizontal="center" vertical="center"/>
    </xf>
    <xf numFmtId="0" fontId="30" fillId="4" borderId="44" xfId="0" applyFont="1" applyFill="1" applyBorder="1" applyAlignment="1">
      <alignment horizontal="center" vertical="center"/>
    </xf>
    <xf numFmtId="0" fontId="32" fillId="17" borderId="32" xfId="0" applyFont="1" applyFill="1" applyBorder="1" applyAlignment="1">
      <alignment horizontal="center" vertical="center"/>
    </xf>
  </cellXfs>
  <cellStyles count="491">
    <cellStyle name="Euro" xfId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 2" xfId="15"/>
    <cellStyle name="Normal" xfId="0" builtinId="0"/>
    <cellStyle name="Normal 2" xfId="2"/>
    <cellStyle name="Normal 2 2" xfId="10"/>
    <cellStyle name="Normal 3" xfId="9"/>
    <cellStyle name="Porcentaje" xfId="3" builtinId="5"/>
    <cellStyle name="Porcentaje 2" xfId="7"/>
    <cellStyle name="Porcentaje 3" xfId="8"/>
    <cellStyle name="Porcentaje 3 2" xfId="14"/>
    <cellStyle name="Porcentaje 4" xfId="484"/>
    <cellStyle name="Porcentaje 4 2" xfId="486"/>
    <cellStyle name="Porcentaje 5" xfId="485"/>
    <cellStyle name="Porcentaje 6" xfId="487"/>
    <cellStyle name="Porcentaje 7" xfId="488"/>
    <cellStyle name="Porcentaje 8" xfId="489"/>
    <cellStyle name="Porcentaje 9" xfId="490"/>
    <cellStyle name="Porcentual 2" xfId="4"/>
    <cellStyle name="Porcentual 2 2" xfId="11"/>
    <cellStyle name="Porcentual 3" xfId="5"/>
    <cellStyle name="Porcentual 3 2" xfId="12"/>
    <cellStyle name="Porcentual 4" xfId="6"/>
    <cellStyle name="Porcentual 4 2" xfId="13"/>
  </cellStyles>
  <dxfs count="0"/>
  <tableStyles count="0" defaultTableStyle="TableStyleMedium9" defaultPivotStyle="PivotStyleLight16"/>
  <colors>
    <mruColors>
      <color rgb="FF00FF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250944"/>
        <c:axId val="141252480"/>
      </c:barChart>
      <c:catAx>
        <c:axId val="141250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1252480"/>
        <c:crosses val="autoZero"/>
        <c:auto val="1"/>
        <c:lblAlgn val="ctr"/>
        <c:lblOffset val="100"/>
        <c:noMultiLvlLbl val="0"/>
      </c:catAx>
      <c:valAx>
        <c:axId val="14125248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2509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560256"/>
        <c:axId val="142582528"/>
      </c:barChart>
      <c:catAx>
        <c:axId val="142560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82528"/>
        <c:crosses val="autoZero"/>
        <c:auto val="1"/>
        <c:lblAlgn val="ctr"/>
        <c:lblOffset val="100"/>
        <c:noMultiLvlLbl val="0"/>
      </c:catAx>
      <c:valAx>
        <c:axId val="14258252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602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91872"/>
        <c:axId val="142593408"/>
      </c:lineChart>
      <c:catAx>
        <c:axId val="142591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93408"/>
        <c:crosses val="autoZero"/>
        <c:auto val="1"/>
        <c:lblAlgn val="ctr"/>
        <c:lblOffset val="100"/>
        <c:noMultiLvlLbl val="0"/>
      </c:catAx>
      <c:valAx>
        <c:axId val="142593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91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652544"/>
        <c:axId val="142654080"/>
      </c:lineChart>
      <c:catAx>
        <c:axId val="142652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2654080"/>
        <c:crosses val="autoZero"/>
        <c:auto val="1"/>
        <c:lblAlgn val="ctr"/>
        <c:lblOffset val="100"/>
        <c:noMultiLvlLbl val="0"/>
      </c:catAx>
      <c:valAx>
        <c:axId val="14265408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6525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631360"/>
        <c:axId val="151632896"/>
      </c:lineChart>
      <c:catAx>
        <c:axId val="151631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51632896"/>
        <c:crosses val="autoZero"/>
        <c:auto val="1"/>
        <c:lblAlgn val="ctr"/>
        <c:lblOffset val="100"/>
        <c:noMultiLvlLbl val="0"/>
      </c:catAx>
      <c:valAx>
        <c:axId val="15163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6313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49792"/>
        <c:axId val="209453440"/>
      </c:lineChart>
      <c:catAx>
        <c:axId val="187249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53440"/>
        <c:crosses val="autoZero"/>
        <c:auto val="1"/>
        <c:lblAlgn val="ctr"/>
        <c:lblOffset val="100"/>
        <c:noMultiLvlLbl val="0"/>
      </c:catAx>
      <c:valAx>
        <c:axId val="20945344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2497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904512"/>
        <c:axId val="141906304"/>
      </c:barChart>
      <c:catAx>
        <c:axId val="141904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06304"/>
        <c:crosses val="autoZero"/>
        <c:auto val="1"/>
        <c:lblAlgn val="ctr"/>
        <c:lblOffset val="100"/>
        <c:noMultiLvlLbl val="0"/>
      </c:catAx>
      <c:valAx>
        <c:axId val="14190630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045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923840"/>
        <c:axId val="141925376"/>
      </c:lineChart>
      <c:catAx>
        <c:axId val="141923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25376"/>
        <c:crosses val="autoZero"/>
        <c:auto val="1"/>
        <c:lblAlgn val="ctr"/>
        <c:lblOffset val="100"/>
        <c:noMultiLvlLbl val="0"/>
      </c:catAx>
      <c:valAx>
        <c:axId val="141925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238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091008"/>
        <c:axId val="142092544"/>
      </c:lineChart>
      <c:catAx>
        <c:axId val="142091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092544"/>
        <c:crosses val="autoZero"/>
        <c:auto val="1"/>
        <c:lblAlgn val="ctr"/>
        <c:lblOffset val="100"/>
        <c:noMultiLvlLbl val="0"/>
      </c:catAx>
      <c:valAx>
        <c:axId val="14209254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0910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353536"/>
        <c:axId val="142355072"/>
      </c:barChart>
      <c:catAx>
        <c:axId val="142353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55072"/>
        <c:crosses val="autoZero"/>
        <c:auto val="1"/>
        <c:lblAlgn val="ctr"/>
        <c:lblOffset val="100"/>
        <c:noMultiLvlLbl val="0"/>
      </c:catAx>
      <c:valAx>
        <c:axId val="142355072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5353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89248"/>
        <c:axId val="142390784"/>
      </c:lineChart>
      <c:catAx>
        <c:axId val="142389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90784"/>
        <c:crosses val="autoZero"/>
        <c:auto val="1"/>
        <c:lblAlgn val="ctr"/>
        <c:lblOffset val="100"/>
        <c:noMultiLvlLbl val="0"/>
      </c:catAx>
      <c:valAx>
        <c:axId val="142390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892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43872"/>
        <c:axId val="142549760"/>
      </c:lineChart>
      <c:catAx>
        <c:axId val="142543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49760"/>
        <c:crosses val="autoZero"/>
        <c:auto val="1"/>
        <c:lblAlgn val="ctr"/>
        <c:lblOffset val="100"/>
        <c:noMultiLvlLbl val="0"/>
      </c:catAx>
      <c:valAx>
        <c:axId val="14254976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43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A1:Z52"/>
  <sheetViews>
    <sheetView topLeftCell="A28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6" ht="4.3499999999999996" customHeight="1" x14ac:dyDescent="0.2"/>
    <row r="2" spans="1:26" x14ac:dyDescent="0.2">
      <c r="A2" s="1" t="s">
        <v>22</v>
      </c>
      <c r="D2" s="1"/>
    </row>
    <row r="3" spans="1:26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6" ht="16.5" customHeight="1" thickBot="1" x14ac:dyDescent="0.3">
      <c r="A4" s="4" t="s">
        <v>16</v>
      </c>
      <c r="B4" s="511" t="s">
        <v>18</v>
      </c>
      <c r="C4" s="512"/>
      <c r="D4" s="512"/>
      <c r="E4" s="512"/>
      <c r="F4" s="512"/>
      <c r="G4" s="512"/>
      <c r="H4" s="512"/>
      <c r="I4" s="512"/>
      <c r="J4" s="513"/>
      <c r="K4" s="511" t="s">
        <v>21</v>
      </c>
      <c r="L4" s="512"/>
      <c r="M4" s="512"/>
      <c r="N4" s="512"/>
      <c r="O4" s="512"/>
      <c r="P4" s="512"/>
      <c r="Q4" s="512"/>
      <c r="R4" s="512"/>
      <c r="S4" s="512"/>
      <c r="T4" s="513"/>
      <c r="U4" s="78" t="s">
        <v>19</v>
      </c>
      <c r="V4" s="78" t="s">
        <v>20</v>
      </c>
      <c r="W4" s="116"/>
      <c r="X4" s="74"/>
      <c r="Y4" s="74"/>
      <c r="Z4" s="74"/>
    </row>
    <row r="5" spans="1:26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7">
        <f>+B5+C5+D5+E5</f>
        <v>0</v>
      </c>
      <c r="V5" s="128">
        <f>+F5+G5+H5+I5+J5+T5+K5+L5+M5+N5+O5+P5+Q5+R5</f>
        <v>0</v>
      </c>
      <c r="W5" s="129">
        <f>+U5+V5</f>
        <v>0</v>
      </c>
    </row>
    <row r="6" spans="1:26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 t="s">
        <v>15</v>
      </c>
      <c r="V6" s="131" t="s">
        <v>15</v>
      </c>
      <c r="W6" s="132" t="s">
        <v>0</v>
      </c>
    </row>
    <row r="7" spans="1:26" x14ac:dyDescent="0.2">
      <c r="A7" s="65" t="s">
        <v>3</v>
      </c>
      <c r="B7" s="69">
        <v>110</v>
      </c>
      <c r="C7" s="23">
        <v>110</v>
      </c>
      <c r="D7" s="23">
        <v>110</v>
      </c>
      <c r="E7" s="23">
        <v>110</v>
      </c>
      <c r="F7" s="23">
        <v>110</v>
      </c>
      <c r="G7" s="23">
        <v>110</v>
      </c>
      <c r="H7" s="23">
        <v>110</v>
      </c>
      <c r="I7" s="23">
        <v>110</v>
      </c>
      <c r="J7" s="133">
        <v>110</v>
      </c>
      <c r="K7" s="69">
        <v>110</v>
      </c>
      <c r="L7" s="23">
        <v>110</v>
      </c>
      <c r="M7" s="23">
        <v>110</v>
      </c>
      <c r="N7" s="23">
        <v>110</v>
      </c>
      <c r="O7" s="23">
        <v>110</v>
      </c>
      <c r="P7" s="23">
        <v>110</v>
      </c>
      <c r="Q7" s="23">
        <v>110</v>
      </c>
      <c r="R7" s="23">
        <v>110</v>
      </c>
      <c r="S7" s="133">
        <v>110</v>
      </c>
      <c r="T7" s="133">
        <v>110</v>
      </c>
      <c r="U7" s="148">
        <v>110</v>
      </c>
      <c r="V7" s="23">
        <v>110</v>
      </c>
      <c r="W7" s="162">
        <v>110</v>
      </c>
    </row>
    <row r="8" spans="1:26" x14ac:dyDescent="0.2">
      <c r="A8" s="66" t="s">
        <v>4</v>
      </c>
      <c r="B8" s="70">
        <v>5925</v>
      </c>
      <c r="C8" s="13">
        <v>6550</v>
      </c>
      <c r="D8" s="13">
        <v>6147</v>
      </c>
      <c r="E8" s="13">
        <v>6551</v>
      </c>
      <c r="F8" s="13">
        <v>6112</v>
      </c>
      <c r="G8" s="13">
        <v>6418</v>
      </c>
      <c r="H8" s="13">
        <v>6042</v>
      </c>
      <c r="I8" s="13">
        <v>6118</v>
      </c>
      <c r="J8" s="63">
        <v>6540</v>
      </c>
      <c r="K8" s="149">
        <v>8958</v>
      </c>
      <c r="L8" s="13">
        <v>9159</v>
      </c>
      <c r="M8" s="13">
        <v>8351</v>
      </c>
      <c r="N8" s="13">
        <v>7751</v>
      </c>
      <c r="O8" s="26">
        <v>9112</v>
      </c>
      <c r="P8" s="37">
        <v>8702</v>
      </c>
      <c r="Q8" s="31">
        <v>8678</v>
      </c>
      <c r="R8" s="31">
        <v>9250</v>
      </c>
      <c r="S8" s="158">
        <v>10254</v>
      </c>
      <c r="T8" s="137">
        <v>11349</v>
      </c>
      <c r="U8" s="141">
        <v>56403</v>
      </c>
      <c r="V8" s="20">
        <v>91564</v>
      </c>
      <c r="W8" s="103">
        <v>147967</v>
      </c>
    </row>
    <row r="9" spans="1:26" x14ac:dyDescent="0.2">
      <c r="A9" s="66" t="s">
        <v>5</v>
      </c>
      <c r="B9" s="70">
        <v>40</v>
      </c>
      <c r="C9" s="13">
        <v>45</v>
      </c>
      <c r="D9" s="13">
        <v>41</v>
      </c>
      <c r="E9" s="13">
        <v>43</v>
      </c>
      <c r="F9" s="13">
        <v>41</v>
      </c>
      <c r="G9" s="13">
        <v>43</v>
      </c>
      <c r="H9" s="13">
        <v>41</v>
      </c>
      <c r="I9" s="13">
        <v>42</v>
      </c>
      <c r="J9" s="63">
        <v>44</v>
      </c>
      <c r="K9" s="149">
        <v>60</v>
      </c>
      <c r="L9" s="13">
        <v>60</v>
      </c>
      <c r="M9" s="13">
        <v>55</v>
      </c>
      <c r="N9" s="13">
        <v>51</v>
      </c>
      <c r="O9" s="26">
        <v>60</v>
      </c>
      <c r="P9" s="58">
        <v>58</v>
      </c>
      <c r="Q9" s="59">
        <v>60</v>
      </c>
      <c r="R9" s="59">
        <v>62</v>
      </c>
      <c r="S9" s="159">
        <v>68</v>
      </c>
      <c r="T9" s="137">
        <v>77</v>
      </c>
      <c r="U9" s="141">
        <v>380</v>
      </c>
      <c r="V9" s="20">
        <v>611</v>
      </c>
      <c r="W9" s="103">
        <v>991</v>
      </c>
    </row>
    <row r="10" spans="1:26" x14ac:dyDescent="0.2">
      <c r="A10" s="66" t="s">
        <v>6</v>
      </c>
      <c r="B10" s="60">
        <v>148.125</v>
      </c>
      <c r="C10" s="12">
        <v>145.55555555555554</v>
      </c>
      <c r="D10" s="12">
        <v>149.92682926829269</v>
      </c>
      <c r="E10" s="12">
        <v>152.34883720930233</v>
      </c>
      <c r="F10" s="12">
        <v>149.07317073170731</v>
      </c>
      <c r="G10" s="12">
        <v>149.25581395348837</v>
      </c>
      <c r="H10" s="12">
        <v>147.36585365853659</v>
      </c>
      <c r="I10" s="12">
        <v>145.66666666666666</v>
      </c>
      <c r="J10" s="61">
        <v>148.63636363636363</v>
      </c>
      <c r="K10" s="150">
        <v>134.30000000000001</v>
      </c>
      <c r="L10" s="12">
        <v>137.65</v>
      </c>
      <c r="M10" s="12">
        <v>136.84</v>
      </c>
      <c r="N10" s="12">
        <v>136.97999999999999</v>
      </c>
      <c r="O10" s="24">
        <v>136.86000000000001</v>
      </c>
      <c r="P10" s="32">
        <v>135.03</v>
      </c>
      <c r="Q10" s="33">
        <v>129.63</v>
      </c>
      <c r="R10" s="33">
        <v>134.19</v>
      </c>
      <c r="S10" s="75">
        <v>135.79</v>
      </c>
      <c r="T10" s="138">
        <v>132.38</v>
      </c>
      <c r="U10" s="142">
        <v>148.42894736842106</v>
      </c>
      <c r="V10" s="163">
        <v>134.85</v>
      </c>
      <c r="W10" s="104">
        <v>149.31079717457115</v>
      </c>
    </row>
    <row r="11" spans="1:26" x14ac:dyDescent="0.2">
      <c r="A11" s="66" t="s">
        <v>7</v>
      </c>
      <c r="B11" s="60">
        <v>75</v>
      </c>
      <c r="C11" s="12">
        <v>68.888888888888886</v>
      </c>
      <c r="D11" s="12">
        <v>56.097560975609753</v>
      </c>
      <c r="E11" s="12">
        <v>83.720930232558146</v>
      </c>
      <c r="F11" s="12">
        <v>65.853658536585371</v>
      </c>
      <c r="G11" s="12">
        <v>90.697674418604649</v>
      </c>
      <c r="H11" s="12">
        <v>92.682926829268297</v>
      </c>
      <c r="I11" s="12">
        <v>88.095238095238102</v>
      </c>
      <c r="J11" s="61">
        <v>93.181818181818187</v>
      </c>
      <c r="K11" s="150">
        <v>70</v>
      </c>
      <c r="L11" s="12">
        <v>70</v>
      </c>
      <c r="M11" s="12">
        <v>63.636363636363633</v>
      </c>
      <c r="N11" s="12">
        <v>74.509803921568633</v>
      </c>
      <c r="O11" s="24">
        <v>70</v>
      </c>
      <c r="P11" s="32">
        <v>68.965517241379317</v>
      </c>
      <c r="Q11" s="33">
        <v>68.333333333333329</v>
      </c>
      <c r="R11" s="33">
        <v>74.193548387096769</v>
      </c>
      <c r="S11" s="75">
        <v>72.058823529411768</v>
      </c>
      <c r="T11" s="138">
        <v>80.519480519480524</v>
      </c>
      <c r="U11" s="142">
        <v>80.526315789473685</v>
      </c>
      <c r="V11" s="163">
        <v>70.86743044189852</v>
      </c>
      <c r="W11" s="104">
        <v>74.571140262361254</v>
      </c>
    </row>
    <row r="12" spans="1:26" x14ac:dyDescent="0.2">
      <c r="A12" s="66" t="s">
        <v>8</v>
      </c>
      <c r="B12" s="71">
        <v>8.7727191362359305E-2</v>
      </c>
      <c r="C12" s="16">
        <v>0.10044594929742309</v>
      </c>
      <c r="D12" s="11">
        <v>0.10493869154299762</v>
      </c>
      <c r="E12" s="11">
        <v>6.3337519377633794E-2</v>
      </c>
      <c r="F12" s="11">
        <v>9.2517082936007605E-2</v>
      </c>
      <c r="G12" s="16">
        <v>5.7853398360724929E-2</v>
      </c>
      <c r="H12" s="11">
        <v>5.7006432834980039E-2</v>
      </c>
      <c r="I12" s="16">
        <v>6.2411314804969566E-2</v>
      </c>
      <c r="J12" s="157">
        <v>5.990294125744617E-2</v>
      </c>
      <c r="K12" s="151">
        <v>9.5824014184351394E-2</v>
      </c>
      <c r="L12" s="11">
        <v>9.7230986032580416E-2</v>
      </c>
      <c r="M12" s="16">
        <v>0.10695710047666468</v>
      </c>
      <c r="N12" s="16">
        <v>9.0625913641511513E-2</v>
      </c>
      <c r="O12" s="25">
        <v>9.8165150902272166E-2</v>
      </c>
      <c r="P12" s="11">
        <v>9.6966593267426682E-2</v>
      </c>
      <c r="Q12" s="34">
        <v>0.10165408867655897</v>
      </c>
      <c r="R12" s="34">
        <v>8.4353425331933879E-2</v>
      </c>
      <c r="S12" s="76">
        <v>9.1321660069635491E-2</v>
      </c>
      <c r="T12" s="139">
        <v>9.0123604576965721E-2</v>
      </c>
      <c r="U12" s="143">
        <v>7.9511247589149792E-2</v>
      </c>
      <c r="V12" s="164">
        <v>9.6556579058853717E-2</v>
      </c>
      <c r="W12" s="105">
        <v>9.0597101431533822E-2</v>
      </c>
    </row>
    <row r="13" spans="1:26" x14ac:dyDescent="0.2">
      <c r="A13" s="66" t="s">
        <v>9</v>
      </c>
      <c r="B13" s="60">
        <v>12.994590220549473</v>
      </c>
      <c r="C13" s="12">
        <v>14.620465953291582</v>
      </c>
      <c r="D13" s="12">
        <v>15.733125290605035</v>
      </c>
      <c r="E13" s="12">
        <v>9.6493974289041624</v>
      </c>
      <c r="F13" s="12">
        <v>13.791814900118986</v>
      </c>
      <c r="G13" s="12">
        <v>8.6349560623054096</v>
      </c>
      <c r="H13" s="12">
        <v>8.4008016387548636</v>
      </c>
      <c r="I13" s="12">
        <v>9.091248189923899</v>
      </c>
      <c r="J13" s="61">
        <v>8.903755359629498</v>
      </c>
      <c r="K13" s="150">
        <v>14.306525317723665</v>
      </c>
      <c r="L13" s="12">
        <v>14.842310017873402</v>
      </c>
      <c r="M13" s="12">
        <v>16.23997720146594</v>
      </c>
      <c r="N13" s="12">
        <v>13.773361894810895</v>
      </c>
      <c r="O13" s="24">
        <v>14.9080142503584</v>
      </c>
      <c r="P13" s="32">
        <v>14.548332665743914</v>
      </c>
      <c r="Q13" s="33">
        <v>14.702569692252977</v>
      </c>
      <c r="R13" s="33">
        <v>12.584986843877232</v>
      </c>
      <c r="S13" s="75">
        <v>13.770769152265327</v>
      </c>
      <c r="T13" s="138">
        <v>13.283282965506286</v>
      </c>
      <c r="U13" s="142">
        <v>11.801770783607411</v>
      </c>
      <c r="V13" s="163">
        <v>14.469896243772309</v>
      </c>
      <c r="W13" s="104">
        <v>13.527125436447795</v>
      </c>
    </row>
    <row r="14" spans="1:26" x14ac:dyDescent="0.2">
      <c r="A14" s="67" t="s">
        <v>10</v>
      </c>
      <c r="B14" s="134">
        <v>38.125</v>
      </c>
      <c r="C14" s="130">
        <v>35.555555555555543</v>
      </c>
      <c r="D14" s="130">
        <v>39.926829268292693</v>
      </c>
      <c r="E14" s="12">
        <v>42.348837209302332</v>
      </c>
      <c r="F14" s="12">
        <v>39.073170731707307</v>
      </c>
      <c r="G14" s="12">
        <v>39.255813953488371</v>
      </c>
      <c r="H14" s="12">
        <v>37.365853658536594</v>
      </c>
      <c r="I14" s="12">
        <v>35.666666666666657</v>
      </c>
      <c r="J14" s="61">
        <v>38.636363636363626</v>
      </c>
      <c r="K14" s="150">
        <v>24.300000000000011</v>
      </c>
      <c r="L14" s="12">
        <v>27.650000000000006</v>
      </c>
      <c r="M14" s="12">
        <v>26.840000000000003</v>
      </c>
      <c r="N14" s="12">
        <v>26.97999999999999</v>
      </c>
      <c r="O14" s="35">
        <v>26.860000000000014</v>
      </c>
      <c r="P14" s="36">
        <v>25.03</v>
      </c>
      <c r="Q14" s="33">
        <v>19.629999999999995</v>
      </c>
      <c r="R14" s="33">
        <v>24.189999999999998</v>
      </c>
      <c r="S14" s="75">
        <v>25.789999999999992</v>
      </c>
      <c r="T14" s="138">
        <v>22.379999999999995</v>
      </c>
      <c r="U14" s="142">
        <v>38.428947368421063</v>
      </c>
      <c r="V14" s="163">
        <v>24.849999999999994</v>
      </c>
      <c r="W14" s="104">
        <v>39.31079717457115</v>
      </c>
    </row>
    <row r="15" spans="1:26" ht="13.5" thickBot="1" x14ac:dyDescent="0.25">
      <c r="A15" s="68" t="s">
        <v>1</v>
      </c>
      <c r="B15" s="72">
        <v>0.34659090909090912</v>
      </c>
      <c r="C15" s="28">
        <v>0.32323232323232309</v>
      </c>
      <c r="D15" s="28">
        <v>0.36297117516629723</v>
      </c>
      <c r="E15" s="28">
        <v>0.38498942917547574</v>
      </c>
      <c r="F15" s="10">
        <v>0.35521064301552097</v>
      </c>
      <c r="G15" s="10">
        <v>0.35687103594080338</v>
      </c>
      <c r="H15" s="28">
        <v>0.33968957871396904</v>
      </c>
      <c r="I15" s="28">
        <v>0.32424242424242417</v>
      </c>
      <c r="J15" s="73">
        <v>0.35123966942148749</v>
      </c>
      <c r="K15" s="152">
        <v>0.220909090909091</v>
      </c>
      <c r="L15" s="10">
        <v>0.2513636363636364</v>
      </c>
      <c r="M15" s="10">
        <v>0.24400000000000002</v>
      </c>
      <c r="N15" s="28">
        <v>0.24527272727272717</v>
      </c>
      <c r="O15" s="28">
        <v>0.24418181818181831</v>
      </c>
      <c r="P15" s="28">
        <v>0.22754545454545455</v>
      </c>
      <c r="Q15" s="28">
        <v>0.17845454545454542</v>
      </c>
      <c r="R15" s="28">
        <v>0.21990909090909089</v>
      </c>
      <c r="S15" s="160">
        <v>0.23445454545454539</v>
      </c>
      <c r="T15" s="140">
        <v>0.20345454545454542</v>
      </c>
      <c r="U15" s="161">
        <v>0.34935406698564603</v>
      </c>
      <c r="V15" s="165">
        <v>0.22590909090909086</v>
      </c>
      <c r="W15" s="166">
        <v>0.35737088340519224</v>
      </c>
    </row>
    <row r="16" spans="1:26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2" ht="16.5" customHeight="1" thickBot="1" x14ac:dyDescent="0.3">
      <c r="A17" s="4" t="s">
        <v>17</v>
      </c>
      <c r="B17" s="511" t="s">
        <v>23</v>
      </c>
      <c r="C17" s="512"/>
      <c r="D17" s="512"/>
      <c r="E17" s="512"/>
      <c r="F17" s="513"/>
      <c r="G17" s="74"/>
      <c r="H17" s="74"/>
    </row>
    <row r="18" spans="1:22" ht="16.5" customHeight="1" thickBot="1" x14ac:dyDescent="0.25">
      <c r="A18" s="77"/>
      <c r="B18" s="113"/>
      <c r="C18" s="114"/>
      <c r="D18" s="114"/>
      <c r="E18" s="114"/>
      <c r="F18" s="114"/>
      <c r="G18" s="115">
        <f>SUM(B18:F18)</f>
        <v>0</v>
      </c>
    </row>
    <row r="19" spans="1:22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11">
        <v>4</v>
      </c>
      <c r="F19" s="110">
        <v>5</v>
      </c>
      <c r="G19" s="112" t="s">
        <v>0</v>
      </c>
    </row>
    <row r="20" spans="1:22" x14ac:dyDescent="0.2">
      <c r="A20" s="65" t="s">
        <v>3</v>
      </c>
      <c r="B20" s="107">
        <v>140</v>
      </c>
      <c r="C20" s="107">
        <v>140</v>
      </c>
      <c r="D20" s="107">
        <v>140</v>
      </c>
      <c r="E20" s="107">
        <v>140</v>
      </c>
      <c r="F20" s="107">
        <v>140</v>
      </c>
      <c r="G20" s="108">
        <v>140</v>
      </c>
    </row>
    <row r="21" spans="1:22" x14ac:dyDescent="0.2">
      <c r="A21" s="66" t="s">
        <v>4</v>
      </c>
      <c r="B21" s="88">
        <v>11797</v>
      </c>
      <c r="C21" s="89">
        <v>10634</v>
      </c>
      <c r="D21" s="89">
        <v>11399</v>
      </c>
      <c r="E21" s="89">
        <v>11086</v>
      </c>
      <c r="F21" s="89">
        <v>10276</v>
      </c>
      <c r="G21" s="103">
        <v>55192</v>
      </c>
    </row>
    <row r="22" spans="1:22" x14ac:dyDescent="0.2">
      <c r="A22" s="66" t="s">
        <v>5</v>
      </c>
      <c r="B22" s="88">
        <v>69</v>
      </c>
      <c r="C22" s="89">
        <v>64</v>
      </c>
      <c r="D22" s="89">
        <v>67</v>
      </c>
      <c r="E22" s="89">
        <v>68</v>
      </c>
      <c r="F22" s="89">
        <v>65</v>
      </c>
      <c r="G22" s="103">
        <v>333</v>
      </c>
    </row>
    <row r="23" spans="1:22" x14ac:dyDescent="0.2">
      <c r="A23" s="66" t="s">
        <v>6</v>
      </c>
      <c r="B23" s="90">
        <v>170.97101449275362</v>
      </c>
      <c r="C23" s="91">
        <v>166.15625</v>
      </c>
      <c r="D23" s="91">
        <v>170.13432835820896</v>
      </c>
      <c r="E23" s="91">
        <v>163.02941176470588</v>
      </c>
      <c r="F23" s="91">
        <v>158.09230769230768</v>
      </c>
      <c r="G23" s="104">
        <v>165.74174174174175</v>
      </c>
    </row>
    <row r="24" spans="1:22" x14ac:dyDescent="0.2">
      <c r="A24" s="66" t="s">
        <v>7</v>
      </c>
      <c r="B24" s="90">
        <v>81.159420289855078</v>
      </c>
      <c r="C24" s="91">
        <v>75</v>
      </c>
      <c r="D24" s="91">
        <v>82.089552238805965</v>
      </c>
      <c r="E24" s="91">
        <v>77.941176470588232</v>
      </c>
      <c r="F24" s="91">
        <v>69.230769230769226</v>
      </c>
      <c r="G24" s="104">
        <v>74.77477477477477</v>
      </c>
    </row>
    <row r="25" spans="1:22" x14ac:dyDescent="0.2">
      <c r="A25" s="66" t="s">
        <v>8</v>
      </c>
      <c r="B25" s="92">
        <v>8.3800196355494849E-2</v>
      </c>
      <c r="C25" s="93">
        <v>8.304166978670309E-2</v>
      </c>
      <c r="D25" s="94">
        <v>7.2960911430361625E-2</v>
      </c>
      <c r="E25" s="94">
        <v>7.5886058556545219E-2</v>
      </c>
      <c r="F25" s="94">
        <v>8.9549306343611898E-2</v>
      </c>
      <c r="G25" s="105">
        <v>8.596567585992114E-2</v>
      </c>
    </row>
    <row r="26" spans="1:22" x14ac:dyDescent="0.2">
      <c r="A26" s="66" t="s">
        <v>9</v>
      </c>
      <c r="B26" s="90">
        <v>14.32740458559091</v>
      </c>
      <c r="C26" s="91">
        <v>13.797892445496885</v>
      </c>
      <c r="D26" s="91">
        <v>12.413155662607346</v>
      </c>
      <c r="E26" s="91">
        <v>12.371659487615592</v>
      </c>
      <c r="F26" s="91">
        <v>14.157056492107012</v>
      </c>
      <c r="G26" s="104">
        <v>14.248100847029333</v>
      </c>
    </row>
    <row r="27" spans="1:22" x14ac:dyDescent="0.2">
      <c r="A27" s="67" t="s">
        <v>10</v>
      </c>
      <c r="B27" s="95">
        <v>30.971014492753625</v>
      </c>
      <c r="C27" s="96">
        <v>26.15625</v>
      </c>
      <c r="D27" s="97">
        <v>30.134328358208961</v>
      </c>
      <c r="E27" s="98">
        <v>23.029411764705884</v>
      </c>
      <c r="F27" s="91">
        <v>18.092307692307685</v>
      </c>
      <c r="G27" s="104">
        <v>25.741741741741748</v>
      </c>
    </row>
    <row r="28" spans="1:22" ht="13.5" thickBot="1" x14ac:dyDescent="0.25">
      <c r="A28" s="68" t="s">
        <v>1</v>
      </c>
      <c r="B28" s="99">
        <v>0.22122153209109732</v>
      </c>
      <c r="C28" s="100">
        <v>0.18683035714285715</v>
      </c>
      <c r="D28" s="101">
        <v>0.21524520255863544</v>
      </c>
      <c r="E28" s="101">
        <v>0.16449579831932773</v>
      </c>
      <c r="F28" s="102">
        <v>0.12923076923076918</v>
      </c>
      <c r="G28" s="106">
        <v>0.18386958386958391</v>
      </c>
    </row>
    <row r="29" spans="1:22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2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21"/>
      <c r="H30" s="64">
        <f>+F30+E30+D30+C30+B30</f>
        <v>0</v>
      </c>
      <c r="I30" s="57"/>
      <c r="J30" s="6"/>
      <c r="K30" s="6"/>
      <c r="L30" s="6"/>
      <c r="M30" s="6"/>
      <c r="N30" s="6"/>
      <c r="O30" s="6"/>
      <c r="P30" s="6"/>
    </row>
    <row r="31" spans="1:22" ht="13.5" thickBot="1" x14ac:dyDescent="0.25">
      <c r="A31" s="5" t="s">
        <v>2</v>
      </c>
      <c r="B31" s="29">
        <v>1</v>
      </c>
      <c r="C31" s="29">
        <v>2</v>
      </c>
      <c r="D31" s="29">
        <v>3</v>
      </c>
      <c r="E31" s="29">
        <v>4</v>
      </c>
      <c r="F31" s="120">
        <v>5</v>
      </c>
      <c r="G31" s="5">
        <v>6</v>
      </c>
      <c r="H31" s="122" t="s">
        <v>0</v>
      </c>
      <c r="I31" s="6"/>
      <c r="J31" s="6"/>
      <c r="K31" s="6"/>
      <c r="L31" s="6"/>
    </row>
    <row r="32" spans="1:22" x14ac:dyDescent="0.2">
      <c r="A32" s="80" t="s">
        <v>3</v>
      </c>
      <c r="B32" s="81">
        <v>115</v>
      </c>
      <c r="C32" s="81">
        <v>115</v>
      </c>
      <c r="D32" s="81">
        <v>115</v>
      </c>
      <c r="E32" s="81">
        <v>115</v>
      </c>
      <c r="F32" s="81">
        <v>115</v>
      </c>
      <c r="G32" s="81">
        <v>115</v>
      </c>
      <c r="H32" s="144">
        <v>115</v>
      </c>
      <c r="I32" s="6"/>
      <c r="J32" s="6"/>
      <c r="K32" s="6"/>
      <c r="L32" s="6"/>
    </row>
    <row r="33" spans="1:16" x14ac:dyDescent="0.2">
      <c r="A33" s="7" t="s">
        <v>4</v>
      </c>
      <c r="B33" s="13">
        <v>9104</v>
      </c>
      <c r="C33" s="14">
        <v>9723</v>
      </c>
      <c r="D33" s="13">
        <v>10753</v>
      </c>
      <c r="E33" s="13">
        <v>11069</v>
      </c>
      <c r="F33" s="14">
        <v>9436</v>
      </c>
      <c r="G33" s="18">
        <v>9502</v>
      </c>
      <c r="H33" s="63">
        <v>59587</v>
      </c>
      <c r="I33" s="6"/>
      <c r="J33" s="6"/>
      <c r="K33" s="6"/>
      <c r="L33" s="6"/>
    </row>
    <row r="34" spans="1:16" x14ac:dyDescent="0.2">
      <c r="A34" s="7" t="s">
        <v>5</v>
      </c>
      <c r="B34" s="13">
        <v>55</v>
      </c>
      <c r="C34" s="14">
        <v>59</v>
      </c>
      <c r="D34" s="13">
        <v>66</v>
      </c>
      <c r="E34" s="13">
        <v>68</v>
      </c>
      <c r="F34" s="14">
        <v>58</v>
      </c>
      <c r="G34" s="18">
        <v>55</v>
      </c>
      <c r="H34" s="63">
        <v>361</v>
      </c>
      <c r="I34" s="6"/>
      <c r="J34" s="6"/>
      <c r="K34" s="6"/>
      <c r="L34" s="6"/>
    </row>
    <row r="35" spans="1:16" x14ac:dyDescent="0.2">
      <c r="A35" s="7" t="s">
        <v>6</v>
      </c>
      <c r="B35" s="17">
        <v>148.53</v>
      </c>
      <c r="C35" s="15">
        <v>147.80000000000001</v>
      </c>
      <c r="D35" s="12">
        <v>145.91999999999999</v>
      </c>
      <c r="E35" s="12">
        <v>145.78</v>
      </c>
      <c r="F35" s="15">
        <v>145.69</v>
      </c>
      <c r="G35" s="19">
        <v>155.76</v>
      </c>
      <c r="H35" s="145">
        <v>148.06</v>
      </c>
      <c r="I35" s="6"/>
      <c r="J35" s="6"/>
      <c r="K35" s="6"/>
      <c r="L35" s="6"/>
    </row>
    <row r="36" spans="1:16" x14ac:dyDescent="0.2">
      <c r="A36" s="7" t="s">
        <v>7</v>
      </c>
      <c r="B36" s="55">
        <v>72.727272727272734</v>
      </c>
      <c r="C36" s="41">
        <v>71.186440677966104</v>
      </c>
      <c r="D36" s="55">
        <v>78.787878787878782</v>
      </c>
      <c r="E36" s="55">
        <v>60.294117647058826</v>
      </c>
      <c r="F36" s="41">
        <v>72.41379310344827</v>
      </c>
      <c r="G36" s="42">
        <v>72.727272727272734</v>
      </c>
      <c r="H36" s="146">
        <v>69.80609418282549</v>
      </c>
      <c r="I36" s="6"/>
      <c r="J36" s="52"/>
      <c r="K36" s="6"/>
      <c r="L36" s="6"/>
    </row>
    <row r="37" spans="1:16" x14ac:dyDescent="0.2">
      <c r="A37" s="7" t="s">
        <v>8</v>
      </c>
      <c r="B37" s="44">
        <v>9.7745279509022759E-2</v>
      </c>
      <c r="C37" s="45">
        <v>9.1957743415756757E-2</v>
      </c>
      <c r="D37" s="44">
        <v>9.051867546276765E-2</v>
      </c>
      <c r="E37" s="44">
        <v>0.10107546051374057</v>
      </c>
      <c r="F37" s="45">
        <v>0.10906398749896151</v>
      </c>
      <c r="G37" s="46">
        <v>9.9351965052663874E-2</v>
      </c>
      <c r="H37" s="147">
        <v>0.10054743016200073</v>
      </c>
      <c r="I37" s="6"/>
      <c r="J37" s="6"/>
      <c r="K37" s="6"/>
      <c r="L37" s="6"/>
    </row>
    <row r="38" spans="1:16" x14ac:dyDescent="0.2">
      <c r="A38" s="7" t="s">
        <v>9</v>
      </c>
      <c r="B38" s="43">
        <v>16.179509539093512</v>
      </c>
      <c r="C38" s="47">
        <v>15.154324393752592</v>
      </c>
      <c r="D38" s="43">
        <v>14.747686625017282</v>
      </c>
      <c r="E38" s="43">
        <v>16.453004006273446</v>
      </c>
      <c r="F38" s="47">
        <v>17.743582517934495</v>
      </c>
      <c r="G38" s="42">
        <v>17.164406762371129</v>
      </c>
      <c r="H38" s="82">
        <v>16.596453520950519</v>
      </c>
      <c r="I38" s="6"/>
      <c r="J38" s="6"/>
      <c r="K38" s="6"/>
      <c r="L38" s="6"/>
    </row>
    <row r="39" spans="1:16" x14ac:dyDescent="0.2">
      <c r="A39" s="8" t="s">
        <v>10</v>
      </c>
      <c r="B39" s="38">
        <v>33.53</v>
      </c>
      <c r="C39" s="39">
        <v>32.800000000000011</v>
      </c>
      <c r="D39" s="38">
        <v>30.919999999999987</v>
      </c>
      <c r="E39" s="38">
        <v>30.78</v>
      </c>
      <c r="F39" s="39">
        <v>30.689999999999998</v>
      </c>
      <c r="G39" s="42">
        <v>40.759999999999991</v>
      </c>
      <c r="H39" s="82">
        <v>33.06</v>
      </c>
      <c r="I39" s="6"/>
      <c r="J39" s="6"/>
      <c r="K39" s="6"/>
      <c r="L39" s="6"/>
    </row>
    <row r="40" spans="1:16" ht="13.5" thickBot="1" x14ac:dyDescent="0.25">
      <c r="A40" s="9" t="s">
        <v>1</v>
      </c>
      <c r="B40" s="48">
        <v>0.29156521739130437</v>
      </c>
      <c r="C40" s="49">
        <v>0.28521739130434792</v>
      </c>
      <c r="D40" s="48">
        <v>0.26886956521739119</v>
      </c>
      <c r="E40" s="50">
        <v>0.26765217391304347</v>
      </c>
      <c r="F40" s="51">
        <v>0.2668695652173913</v>
      </c>
      <c r="G40" s="56">
        <v>0.3544347826086956</v>
      </c>
      <c r="H40" s="83">
        <v>0.28747826086956524</v>
      </c>
      <c r="I40" s="6"/>
      <c r="J40" s="6"/>
      <c r="K40" s="6"/>
      <c r="L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140</v>
      </c>
      <c r="C44" s="81">
        <v>140</v>
      </c>
      <c r="D44" s="81">
        <v>140</v>
      </c>
      <c r="E44" s="81">
        <v>140</v>
      </c>
      <c r="F44" s="81">
        <v>140</v>
      </c>
      <c r="G44" s="81"/>
      <c r="H44" s="81">
        <v>140</v>
      </c>
      <c r="I44" s="6"/>
      <c r="J44" s="6"/>
      <c r="K44" s="6"/>
      <c r="L44" s="6"/>
    </row>
    <row r="45" spans="1:16" x14ac:dyDescent="0.2">
      <c r="A45" s="7" t="s">
        <v>4</v>
      </c>
      <c r="B45" s="13">
        <v>6516</v>
      </c>
      <c r="C45" s="13">
        <v>8294</v>
      </c>
      <c r="D45" s="13">
        <v>9801</v>
      </c>
      <c r="E45" s="13">
        <v>10403</v>
      </c>
      <c r="F45" s="13">
        <v>8388</v>
      </c>
      <c r="G45" s="13"/>
      <c r="H45" s="63">
        <v>43402</v>
      </c>
      <c r="I45" s="6"/>
      <c r="J45" s="6"/>
      <c r="K45" s="6"/>
      <c r="L45" s="6"/>
    </row>
    <row r="46" spans="1:16" x14ac:dyDescent="0.2">
      <c r="A46" s="7" t="s">
        <v>5</v>
      </c>
      <c r="B46" s="13">
        <v>31</v>
      </c>
      <c r="C46" s="13">
        <v>40</v>
      </c>
      <c r="D46" s="13">
        <v>44</v>
      </c>
      <c r="E46" s="13">
        <v>48</v>
      </c>
      <c r="F46" s="13">
        <v>39</v>
      </c>
      <c r="G46" s="13"/>
      <c r="H46" s="63">
        <v>202</v>
      </c>
      <c r="I46" s="6"/>
      <c r="J46" s="6"/>
      <c r="K46" s="6"/>
      <c r="L46" s="6"/>
    </row>
    <row r="47" spans="1:16" x14ac:dyDescent="0.2">
      <c r="A47" s="7" t="s">
        <v>6</v>
      </c>
      <c r="B47" s="17">
        <v>186.69</v>
      </c>
      <c r="C47" s="12">
        <v>183.85</v>
      </c>
      <c r="D47" s="12">
        <v>199.25</v>
      </c>
      <c r="E47" s="12">
        <v>193.23</v>
      </c>
      <c r="F47" s="12">
        <v>191.58</v>
      </c>
      <c r="G47" s="12"/>
      <c r="H47" s="61">
        <v>191.36</v>
      </c>
      <c r="I47" s="6"/>
      <c r="J47" s="6"/>
      <c r="K47" s="6"/>
      <c r="L47" s="6"/>
    </row>
    <row r="48" spans="1:16" x14ac:dyDescent="0.2">
      <c r="A48" s="7" t="s">
        <v>7</v>
      </c>
      <c r="B48" s="55">
        <v>93.548387096774192</v>
      </c>
      <c r="C48" s="40">
        <v>75</v>
      </c>
      <c r="D48" s="55">
        <v>77.272727272727266</v>
      </c>
      <c r="E48" s="55">
        <v>75</v>
      </c>
      <c r="F48" s="40">
        <v>71.794871794871796</v>
      </c>
      <c r="G48" s="43"/>
      <c r="H48" s="82">
        <v>75.742574257425744</v>
      </c>
      <c r="I48" s="6"/>
      <c r="J48" s="52"/>
      <c r="K48" s="6"/>
      <c r="L48" s="6"/>
    </row>
    <row r="49" spans="1:12" x14ac:dyDescent="0.2">
      <c r="A49" s="7" t="s">
        <v>8</v>
      </c>
      <c r="B49" s="44">
        <v>6.9074413767874501E-2</v>
      </c>
      <c r="C49" s="44">
        <v>8.8241745702054675E-2</v>
      </c>
      <c r="D49" s="44">
        <v>7.9454044772703264E-2</v>
      </c>
      <c r="E49" s="44">
        <v>8.5742287574848183E-2</v>
      </c>
      <c r="F49" s="44">
        <v>8.7399834814107347E-2</v>
      </c>
      <c r="G49" s="53"/>
      <c r="H49" s="84">
        <v>8.6579948840718804E-2</v>
      </c>
      <c r="I49" s="6"/>
      <c r="J49" s="6"/>
      <c r="K49" s="6"/>
      <c r="L49" s="6"/>
    </row>
    <row r="50" spans="1:12" x14ac:dyDescent="0.2">
      <c r="A50" s="7" t="s">
        <v>9</v>
      </c>
      <c r="B50" s="43">
        <v>14.518996132628073</v>
      </c>
      <c r="C50" s="43">
        <v>18.296925971321038</v>
      </c>
      <c r="D50" s="43">
        <v>17.698388473119653</v>
      </c>
      <c r="E50" s="43">
        <v>18.582854534190535</v>
      </c>
      <c r="F50" s="43">
        <v>18.797687549249549</v>
      </c>
      <c r="G50" s="43"/>
      <c r="H50" s="82">
        <v>18.602687819727116</v>
      </c>
      <c r="I50" s="6"/>
      <c r="J50" s="6"/>
      <c r="K50" s="6"/>
      <c r="L50" s="6"/>
    </row>
    <row r="51" spans="1:12" x14ac:dyDescent="0.2">
      <c r="A51" s="8" t="s">
        <v>10</v>
      </c>
      <c r="B51" s="43">
        <v>46.69</v>
      </c>
      <c r="C51" s="43">
        <v>43.849999999999994</v>
      </c>
      <c r="D51" s="43">
        <v>59.25</v>
      </c>
      <c r="E51" s="43">
        <v>53.22999999999999</v>
      </c>
      <c r="F51" s="43">
        <v>51.580000000000013</v>
      </c>
      <c r="G51" s="43"/>
      <c r="H51" s="82">
        <v>51.360000000000014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0.33349999999999996</v>
      </c>
      <c r="C52" s="85">
        <v>0.31321428571428567</v>
      </c>
      <c r="D52" s="85">
        <v>0.42321428571428571</v>
      </c>
      <c r="E52" s="86">
        <v>0.38021428571428562</v>
      </c>
      <c r="F52" s="86">
        <v>0.36842857142857149</v>
      </c>
      <c r="G52" s="85"/>
      <c r="H52" s="87">
        <v>0.36685714285714294</v>
      </c>
      <c r="I52" s="6"/>
      <c r="J52" s="6"/>
      <c r="K52" s="6"/>
      <c r="L52" s="6"/>
    </row>
  </sheetData>
  <mergeCells count="3">
    <mergeCell ref="B4:J4"/>
    <mergeCell ref="K4:T4"/>
    <mergeCell ref="B17:F17"/>
  </mergeCells>
  <phoneticPr fontId="0" type="noConversion"/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A1:L110"/>
  <sheetViews>
    <sheetView showGridLines="0" topLeftCell="A87" zoomScale="70" zoomScaleNormal="70" workbookViewId="0">
      <selection activeCell="K99" sqref="K99"/>
    </sheetView>
  </sheetViews>
  <sheetFormatPr baseColWidth="10" defaultColWidth="19.85546875" defaultRowHeight="12.75" x14ac:dyDescent="0.2"/>
  <cols>
    <col min="1" max="1" width="16.85546875" style="200" customWidth="1"/>
    <col min="2" max="5" width="8.85546875" style="200" customWidth="1"/>
    <col min="6" max="7" width="8.85546875" style="319" customWidth="1"/>
    <col min="8" max="8" width="10.140625" style="200" bestFit="1" customWidth="1"/>
    <col min="9" max="9" width="12.7109375" style="200" bestFit="1" customWidth="1"/>
    <col min="10" max="10" width="9.28515625" style="200" customWidth="1"/>
    <col min="11" max="11" width="9.85546875" style="200" bestFit="1" customWidth="1"/>
    <col min="12" max="12" width="9.85546875" style="200" customWidth="1"/>
    <col min="13" max="13" width="9.7109375" style="200" bestFit="1" customWidth="1"/>
    <col min="14" max="14" width="10.42578125" style="200" customWidth="1"/>
    <col min="15" max="17" width="11" style="200" customWidth="1"/>
    <col min="18" max="16384" width="19.85546875" style="200"/>
  </cols>
  <sheetData>
    <row r="1" spans="1:11" x14ac:dyDescent="0.2">
      <c r="A1" s="200" t="s">
        <v>58</v>
      </c>
    </row>
    <row r="2" spans="1:11" x14ac:dyDescent="0.2">
      <c r="A2" s="200" t="s">
        <v>59</v>
      </c>
      <c r="B2" s="227">
        <v>36.647887323943664</v>
      </c>
    </row>
    <row r="3" spans="1:11" x14ac:dyDescent="0.2">
      <c r="A3" s="200" t="s">
        <v>7</v>
      </c>
      <c r="B3" s="227">
        <v>52.923976608187132</v>
      </c>
    </row>
    <row r="4" spans="1:11" x14ac:dyDescent="0.2">
      <c r="A4" s="200" t="s">
        <v>60</v>
      </c>
      <c r="B4" s="200">
        <v>3441</v>
      </c>
    </row>
    <row r="6" spans="1:11" x14ac:dyDescent="0.2">
      <c r="A6" s="229" t="s">
        <v>61</v>
      </c>
      <c r="B6" s="227">
        <v>36.647887323943664</v>
      </c>
      <c r="C6" s="227">
        <v>36.647887323943664</v>
      </c>
      <c r="D6" s="227">
        <v>36.647887323943664</v>
      </c>
      <c r="E6" s="227">
        <v>36.647887323943664</v>
      </c>
      <c r="F6" s="227">
        <v>36.647887323943664</v>
      </c>
      <c r="G6" s="227">
        <v>36.647887323943664</v>
      </c>
      <c r="H6" s="227">
        <v>36.647887323943664</v>
      </c>
    </row>
    <row r="7" spans="1:11" ht="13.5" thickBot="1" x14ac:dyDescent="0.25">
      <c r="A7" s="229" t="s">
        <v>62</v>
      </c>
      <c r="B7" s="200">
        <v>30.62</v>
      </c>
      <c r="C7" s="320">
        <v>30.62</v>
      </c>
      <c r="D7" s="320">
        <v>30.62</v>
      </c>
      <c r="E7" s="320">
        <v>30.62</v>
      </c>
      <c r="F7" s="320">
        <v>30.62</v>
      </c>
      <c r="G7" s="320">
        <v>30.62</v>
      </c>
    </row>
    <row r="8" spans="1:11" ht="13.5" thickBot="1" x14ac:dyDescent="0.25">
      <c r="A8" s="272" t="s">
        <v>49</v>
      </c>
      <c r="B8" s="523" t="s">
        <v>53</v>
      </c>
      <c r="C8" s="524"/>
      <c r="D8" s="524"/>
      <c r="E8" s="524"/>
      <c r="F8" s="524"/>
      <c r="G8" s="525"/>
      <c r="H8" s="357" t="s">
        <v>0</v>
      </c>
    </row>
    <row r="9" spans="1:11" x14ac:dyDescent="0.2">
      <c r="A9" s="231" t="s">
        <v>2</v>
      </c>
      <c r="B9" s="295">
        <v>1</v>
      </c>
      <c r="C9" s="225">
        <v>2</v>
      </c>
      <c r="D9" s="225">
        <v>3</v>
      </c>
      <c r="E9" s="225">
        <v>4</v>
      </c>
      <c r="F9" s="225">
        <v>5</v>
      </c>
      <c r="G9" s="352">
        <v>6</v>
      </c>
      <c r="H9" s="224">
        <v>342</v>
      </c>
    </row>
    <row r="10" spans="1:11" x14ac:dyDescent="0.2">
      <c r="A10" s="236" t="s">
        <v>3</v>
      </c>
      <c r="B10" s="296">
        <v>140</v>
      </c>
      <c r="C10" s="297">
        <v>140</v>
      </c>
      <c r="D10" s="298">
        <v>140</v>
      </c>
      <c r="E10" s="298">
        <v>140</v>
      </c>
      <c r="F10" s="298">
        <v>140</v>
      </c>
      <c r="G10" s="298">
        <v>140</v>
      </c>
      <c r="H10" s="299">
        <v>140</v>
      </c>
    </row>
    <row r="11" spans="1:11" x14ac:dyDescent="0.2">
      <c r="A11" s="241" t="s">
        <v>6</v>
      </c>
      <c r="B11" s="300">
        <v>132.87037037037038</v>
      </c>
      <c r="C11" s="301">
        <v>129.91228070175438</v>
      </c>
      <c r="D11" s="301">
        <v>136.36363636363637</v>
      </c>
      <c r="E11" s="301">
        <v>125.06896551724138</v>
      </c>
      <c r="F11" s="301">
        <v>140.4655172413793</v>
      </c>
      <c r="G11" s="354">
        <v>129.68333333333334</v>
      </c>
      <c r="H11" s="317">
        <v>132.34502923976609</v>
      </c>
      <c r="I11" s="321"/>
    </row>
    <row r="12" spans="1:11" x14ac:dyDescent="0.2">
      <c r="A12" s="231" t="s">
        <v>7</v>
      </c>
      <c r="B12" s="302">
        <v>62.962962962962962</v>
      </c>
      <c r="C12" s="303">
        <v>57.89473684210526</v>
      </c>
      <c r="D12" s="304">
        <v>50.909090909090907</v>
      </c>
      <c r="E12" s="304">
        <v>48.275862068965516</v>
      </c>
      <c r="F12" s="304">
        <v>53.448275862068968</v>
      </c>
      <c r="G12" s="355">
        <v>73.333333333333329</v>
      </c>
      <c r="H12" s="248">
        <v>52.923976608187132</v>
      </c>
      <c r="I12" s="321"/>
    </row>
    <row r="13" spans="1:11" x14ac:dyDescent="0.2">
      <c r="A13" s="231" t="s">
        <v>8</v>
      </c>
      <c r="B13" s="249">
        <v>0.13581100264820695</v>
      </c>
      <c r="C13" s="250">
        <v>0.13722279994230777</v>
      </c>
      <c r="D13" s="305">
        <v>0.13569180766231498</v>
      </c>
      <c r="E13" s="305">
        <v>0.15801788671248992</v>
      </c>
      <c r="F13" s="305">
        <v>0.12773015896389234</v>
      </c>
      <c r="G13" s="356">
        <v>9.8574285937169936E-2</v>
      </c>
      <c r="H13" s="252">
        <v>0.13808580442477236</v>
      </c>
      <c r="I13" s="321"/>
    </row>
    <row r="14" spans="1:11" x14ac:dyDescent="0.2">
      <c r="A14" s="241" t="s">
        <v>1</v>
      </c>
      <c r="B14" s="253">
        <f t="shared" ref="B14:H14" si="0">B11/B10*100-100</f>
        <v>-5.092592592592581</v>
      </c>
      <c r="C14" s="254">
        <f t="shared" si="0"/>
        <v>-7.2055137844611608</v>
      </c>
      <c r="D14" s="254">
        <f t="shared" si="0"/>
        <v>-2.5974025974025921</v>
      </c>
      <c r="E14" s="254">
        <f t="shared" si="0"/>
        <v>-10.665024630541879</v>
      </c>
      <c r="F14" s="254">
        <f t="shared" ref="F14:G14" si="1">F11/F10*100-100</f>
        <v>0.33251231527093239</v>
      </c>
      <c r="G14" s="254">
        <f t="shared" si="1"/>
        <v>-7.3690476190476204</v>
      </c>
      <c r="H14" s="316">
        <f t="shared" si="0"/>
        <v>-5.4678362573099264</v>
      </c>
      <c r="I14" s="321"/>
    </row>
    <row r="15" spans="1:11" ht="13.5" thickBot="1" x14ac:dyDescent="0.25">
      <c r="A15" s="231" t="s">
        <v>27</v>
      </c>
      <c r="B15" s="220">
        <f>B11-B6</f>
        <v>96.222483046426717</v>
      </c>
      <c r="C15" s="221">
        <f>C11-C6</f>
        <v>93.26439337781072</v>
      </c>
      <c r="D15" s="221">
        <f>D11-D6</f>
        <v>99.71574903969271</v>
      </c>
      <c r="E15" s="221">
        <f>E11-E6</f>
        <v>88.421078193297717</v>
      </c>
      <c r="F15" s="221">
        <f t="shared" ref="F15:G15" si="2">F11-F6</f>
        <v>103.81762991743564</v>
      </c>
      <c r="G15" s="221">
        <f t="shared" si="2"/>
        <v>93.035446009389673</v>
      </c>
      <c r="H15" s="288">
        <f>H11-H6</f>
        <v>95.697141915822428</v>
      </c>
    </row>
    <row r="16" spans="1:11" x14ac:dyDescent="0.2">
      <c r="A16" s="267" t="s">
        <v>52</v>
      </c>
      <c r="B16" s="261">
        <v>533</v>
      </c>
      <c r="C16" s="262">
        <v>552</v>
      </c>
      <c r="D16" s="262">
        <v>542</v>
      </c>
      <c r="E16" s="262">
        <v>550</v>
      </c>
      <c r="F16" s="262">
        <v>547</v>
      </c>
      <c r="G16" s="312">
        <v>548</v>
      </c>
      <c r="H16" s="264">
        <f>SUM(B16:G16)</f>
        <v>3272</v>
      </c>
      <c r="I16" s="200" t="s">
        <v>56</v>
      </c>
      <c r="J16" s="265">
        <f>B4-H16</f>
        <v>169</v>
      </c>
      <c r="K16" s="306">
        <f>J16/B4</f>
        <v>4.911362975879105E-2</v>
      </c>
    </row>
    <row r="17" spans="1:11" x14ac:dyDescent="0.2">
      <c r="A17" s="267" t="s">
        <v>28</v>
      </c>
      <c r="B17" s="218">
        <v>65</v>
      </c>
      <c r="C17" s="269">
        <v>65</v>
      </c>
      <c r="D17" s="269">
        <v>65</v>
      </c>
      <c r="E17" s="269">
        <v>65</v>
      </c>
      <c r="F17" s="269">
        <v>65</v>
      </c>
      <c r="G17" s="311">
        <v>65</v>
      </c>
      <c r="H17" s="222"/>
      <c r="I17" s="200" t="s">
        <v>57</v>
      </c>
      <c r="J17" s="200">
        <v>30.62</v>
      </c>
    </row>
    <row r="18" spans="1:11" ht="13.5" thickBot="1" x14ac:dyDescent="0.25">
      <c r="A18" s="268" t="s">
        <v>26</v>
      </c>
      <c r="B18" s="216">
        <f>B17-B7</f>
        <v>34.379999999999995</v>
      </c>
      <c r="C18" s="217">
        <f>C17-C7</f>
        <v>34.379999999999995</v>
      </c>
      <c r="D18" s="217">
        <f>D17-D7</f>
        <v>34.379999999999995</v>
      </c>
      <c r="E18" s="217">
        <f>E17-E7</f>
        <v>34.379999999999995</v>
      </c>
      <c r="F18" s="217">
        <f t="shared" ref="F18:G18" si="3">F17-F7</f>
        <v>34.379999999999995</v>
      </c>
      <c r="G18" s="337">
        <f t="shared" si="3"/>
        <v>34.379999999999995</v>
      </c>
      <c r="H18" s="223"/>
      <c r="I18" s="200" t="s">
        <v>26</v>
      </c>
    </row>
    <row r="19" spans="1:11" x14ac:dyDescent="0.2">
      <c r="B19" s="200">
        <v>65</v>
      </c>
      <c r="C19" s="360">
        <v>65</v>
      </c>
      <c r="D19" s="360">
        <v>65</v>
      </c>
      <c r="E19" s="360">
        <v>65</v>
      </c>
      <c r="F19" s="360">
        <v>65</v>
      </c>
      <c r="G19" s="360">
        <v>65</v>
      </c>
    </row>
    <row r="20" spans="1:11" ht="13.5" thickBot="1" x14ac:dyDescent="0.25"/>
    <row r="21" spans="1:11" ht="13.5" thickBot="1" x14ac:dyDescent="0.25">
      <c r="A21" s="272" t="s">
        <v>64</v>
      </c>
      <c r="B21" s="523" t="s">
        <v>53</v>
      </c>
      <c r="C21" s="524"/>
      <c r="D21" s="524"/>
      <c r="E21" s="524"/>
      <c r="F21" s="524"/>
      <c r="G21" s="525"/>
      <c r="H21" s="357" t="s">
        <v>0</v>
      </c>
      <c r="I21" s="364"/>
      <c r="J21" s="364"/>
      <c r="K21" s="364"/>
    </row>
    <row r="22" spans="1:11" x14ac:dyDescent="0.2">
      <c r="A22" s="231" t="s">
        <v>2</v>
      </c>
      <c r="B22" s="295">
        <v>1</v>
      </c>
      <c r="C22" s="225">
        <v>2</v>
      </c>
      <c r="D22" s="225">
        <v>3</v>
      </c>
      <c r="E22" s="225">
        <v>4</v>
      </c>
      <c r="F22" s="225">
        <v>5</v>
      </c>
      <c r="G22" s="352">
        <v>6</v>
      </c>
      <c r="H22" s="224">
        <v>325</v>
      </c>
      <c r="I22" s="364"/>
      <c r="J22" s="364"/>
      <c r="K22" s="364"/>
    </row>
    <row r="23" spans="1:11" x14ac:dyDescent="0.2">
      <c r="A23" s="236" t="s">
        <v>3</v>
      </c>
      <c r="B23" s="296">
        <v>300</v>
      </c>
      <c r="C23" s="297">
        <v>300</v>
      </c>
      <c r="D23" s="298">
        <v>300</v>
      </c>
      <c r="E23" s="298">
        <v>300</v>
      </c>
      <c r="F23" s="298">
        <v>300</v>
      </c>
      <c r="G23" s="298">
        <v>300</v>
      </c>
      <c r="H23" s="299">
        <v>300</v>
      </c>
      <c r="I23" s="364"/>
      <c r="J23" s="364"/>
      <c r="K23" s="364"/>
    </row>
    <row r="24" spans="1:11" x14ac:dyDescent="0.2">
      <c r="A24" s="241" t="s">
        <v>6</v>
      </c>
      <c r="B24" s="300">
        <v>321</v>
      </c>
      <c r="C24" s="301">
        <v>331</v>
      </c>
      <c r="D24" s="301">
        <v>333</v>
      </c>
      <c r="E24" s="301">
        <v>349</v>
      </c>
      <c r="F24" s="301">
        <v>343</v>
      </c>
      <c r="G24" s="354">
        <v>343</v>
      </c>
      <c r="H24" s="317">
        <v>337</v>
      </c>
      <c r="I24" s="321"/>
      <c r="J24" s="364"/>
      <c r="K24" s="364"/>
    </row>
    <row r="25" spans="1:11" x14ac:dyDescent="0.2">
      <c r="A25" s="231" t="s">
        <v>7</v>
      </c>
      <c r="B25" s="302">
        <v>74.099999999999994</v>
      </c>
      <c r="C25" s="303">
        <v>59.3</v>
      </c>
      <c r="D25" s="304">
        <v>69.099999999999994</v>
      </c>
      <c r="E25" s="304">
        <v>38.9</v>
      </c>
      <c r="F25" s="304">
        <v>57.4</v>
      </c>
      <c r="G25" s="355">
        <v>50</v>
      </c>
      <c r="H25" s="248">
        <v>56.6</v>
      </c>
      <c r="I25" s="321"/>
      <c r="J25" s="364"/>
      <c r="K25" s="364"/>
    </row>
    <row r="26" spans="1:11" x14ac:dyDescent="0.2">
      <c r="A26" s="231" t="s">
        <v>8</v>
      </c>
      <c r="B26" s="249">
        <v>0.111</v>
      </c>
      <c r="C26" s="250">
        <v>0.113</v>
      </c>
      <c r="D26" s="305">
        <v>9.6000000000000002E-2</v>
      </c>
      <c r="E26" s="305">
        <v>0.16700000000000001</v>
      </c>
      <c r="F26" s="305">
        <v>0.125</v>
      </c>
      <c r="G26" s="356">
        <v>0.13900000000000001</v>
      </c>
      <c r="H26" s="252">
        <v>0.13</v>
      </c>
      <c r="I26" s="321"/>
      <c r="J26" s="364"/>
      <c r="K26" s="364"/>
    </row>
    <row r="27" spans="1:11" x14ac:dyDescent="0.2">
      <c r="A27" s="241" t="s">
        <v>1</v>
      </c>
      <c r="B27" s="253">
        <f t="shared" ref="B27:H27" si="4">B24/B23*100-100</f>
        <v>7</v>
      </c>
      <c r="C27" s="254">
        <f t="shared" si="4"/>
        <v>10.333333333333329</v>
      </c>
      <c r="D27" s="254">
        <f t="shared" si="4"/>
        <v>11.000000000000014</v>
      </c>
      <c r="E27" s="254">
        <f t="shared" si="4"/>
        <v>16.333333333333329</v>
      </c>
      <c r="F27" s="254">
        <f t="shared" si="4"/>
        <v>14.333333333333329</v>
      </c>
      <c r="G27" s="254">
        <f t="shared" si="4"/>
        <v>14.333333333333329</v>
      </c>
      <c r="H27" s="316">
        <f t="shared" si="4"/>
        <v>12.333333333333329</v>
      </c>
      <c r="I27" s="321"/>
      <c r="J27" s="364"/>
      <c r="K27" s="364"/>
    </row>
    <row r="28" spans="1:11" ht="13.5" thickBot="1" x14ac:dyDescent="0.25">
      <c r="A28" s="231" t="s">
        <v>27</v>
      </c>
      <c r="B28" s="220">
        <f>B24-B19</f>
        <v>256</v>
      </c>
      <c r="C28" s="221">
        <f>C24-C19</f>
        <v>266</v>
      </c>
      <c r="D28" s="221">
        <f>D24-D19</f>
        <v>268</v>
      </c>
      <c r="E28" s="221">
        <f>E24-E19</f>
        <v>284</v>
      </c>
      <c r="F28" s="221">
        <f t="shared" ref="F28:G28" si="5">F24-F19</f>
        <v>278</v>
      </c>
      <c r="G28" s="221">
        <f t="shared" si="5"/>
        <v>278</v>
      </c>
      <c r="H28" s="288">
        <f>H24-H19</f>
        <v>337</v>
      </c>
      <c r="I28" s="364"/>
      <c r="J28" s="364"/>
      <c r="K28" s="364"/>
    </row>
    <row r="29" spans="1:11" x14ac:dyDescent="0.2">
      <c r="A29" s="267" t="s">
        <v>52</v>
      </c>
      <c r="B29" s="261">
        <v>507</v>
      </c>
      <c r="C29" s="262">
        <v>539</v>
      </c>
      <c r="D29" s="262">
        <v>530</v>
      </c>
      <c r="E29" s="262">
        <v>544</v>
      </c>
      <c r="F29" s="262">
        <v>535</v>
      </c>
      <c r="G29" s="312">
        <v>539</v>
      </c>
      <c r="H29" s="264">
        <f>SUM(B29:G29)</f>
        <v>3194</v>
      </c>
      <c r="I29" s="364" t="s">
        <v>56</v>
      </c>
      <c r="J29" s="265">
        <f>H16-H29</f>
        <v>78</v>
      </c>
      <c r="K29" s="306">
        <f>J29/H16</f>
        <v>2.3838630806845965E-2</v>
      </c>
    </row>
    <row r="30" spans="1:11" x14ac:dyDescent="0.2">
      <c r="A30" s="267" t="s">
        <v>28</v>
      </c>
      <c r="B30" s="218">
        <v>95</v>
      </c>
      <c r="C30" s="269">
        <v>95</v>
      </c>
      <c r="D30" s="269">
        <v>95</v>
      </c>
      <c r="E30" s="269">
        <v>95</v>
      </c>
      <c r="F30" s="269">
        <v>95</v>
      </c>
      <c r="G30" s="311">
        <v>95</v>
      </c>
      <c r="H30" s="222"/>
      <c r="I30" s="364" t="s">
        <v>57</v>
      </c>
      <c r="J30" s="364">
        <v>66.27</v>
      </c>
      <c r="K30" s="364"/>
    </row>
    <row r="31" spans="1:11" ht="13.5" thickBot="1" x14ac:dyDescent="0.25">
      <c r="A31" s="268" t="s">
        <v>26</v>
      </c>
      <c r="B31" s="216">
        <f t="shared" ref="B31:G31" si="6">B30-B17</f>
        <v>30</v>
      </c>
      <c r="C31" s="217">
        <f t="shared" si="6"/>
        <v>30</v>
      </c>
      <c r="D31" s="217">
        <f t="shared" si="6"/>
        <v>30</v>
      </c>
      <c r="E31" s="217">
        <f t="shared" si="6"/>
        <v>30</v>
      </c>
      <c r="F31" s="368">
        <f t="shared" si="6"/>
        <v>30</v>
      </c>
      <c r="G31" s="337">
        <f t="shared" si="6"/>
        <v>30</v>
      </c>
      <c r="H31" s="223"/>
      <c r="I31" s="364" t="s">
        <v>26</v>
      </c>
      <c r="J31" s="364">
        <f>J30-J17</f>
        <v>35.649999999999991</v>
      </c>
      <c r="K31" s="364"/>
    </row>
    <row r="32" spans="1:11" x14ac:dyDescent="0.2">
      <c r="B32" s="200">
        <v>95</v>
      </c>
      <c r="C32" s="365">
        <v>95</v>
      </c>
      <c r="D32" s="365">
        <v>95</v>
      </c>
      <c r="E32" s="365">
        <v>95</v>
      </c>
      <c r="F32" s="365">
        <v>95</v>
      </c>
      <c r="G32" s="365">
        <v>95</v>
      </c>
    </row>
    <row r="33" spans="1:11" ht="13.5" thickBot="1" x14ac:dyDescent="0.25"/>
    <row r="34" spans="1:11" ht="13.5" thickBot="1" x14ac:dyDescent="0.25">
      <c r="A34" s="272" t="s">
        <v>66</v>
      </c>
      <c r="B34" s="523" t="s">
        <v>53</v>
      </c>
      <c r="C34" s="524"/>
      <c r="D34" s="524"/>
      <c r="E34" s="524"/>
      <c r="F34" s="524"/>
      <c r="G34" s="525"/>
      <c r="H34" s="357" t="s">
        <v>0</v>
      </c>
      <c r="I34" s="369"/>
      <c r="J34" s="369"/>
      <c r="K34" s="369"/>
    </row>
    <row r="35" spans="1:11" x14ac:dyDescent="0.2">
      <c r="A35" s="231" t="s">
        <v>2</v>
      </c>
      <c r="B35" s="295">
        <v>1</v>
      </c>
      <c r="C35" s="225">
        <v>2</v>
      </c>
      <c r="D35" s="225">
        <v>3</v>
      </c>
      <c r="E35" s="225">
        <v>4</v>
      </c>
      <c r="F35" s="225">
        <v>5</v>
      </c>
      <c r="G35" s="352">
        <v>6</v>
      </c>
      <c r="H35" s="224">
        <v>361</v>
      </c>
      <c r="I35" s="369"/>
      <c r="J35" s="369"/>
      <c r="K35" s="369"/>
    </row>
    <row r="36" spans="1:11" x14ac:dyDescent="0.2">
      <c r="A36" s="236" t="s">
        <v>3</v>
      </c>
      <c r="B36" s="296">
        <v>490</v>
      </c>
      <c r="C36" s="297"/>
      <c r="D36" s="298"/>
      <c r="E36" s="298"/>
      <c r="F36" s="298"/>
      <c r="G36" s="298"/>
      <c r="H36" s="299">
        <v>490</v>
      </c>
      <c r="I36" s="369"/>
      <c r="J36" s="369"/>
      <c r="K36" s="369"/>
    </row>
    <row r="37" spans="1:11" x14ac:dyDescent="0.2">
      <c r="A37" s="241" t="s">
        <v>6</v>
      </c>
      <c r="B37" s="300">
        <v>561</v>
      </c>
      <c r="C37" s="301"/>
      <c r="D37" s="301"/>
      <c r="E37" s="301"/>
      <c r="F37" s="301"/>
      <c r="G37" s="354"/>
      <c r="H37" s="317">
        <v>561</v>
      </c>
      <c r="I37" s="321"/>
      <c r="J37" s="369"/>
      <c r="K37" s="369"/>
    </row>
    <row r="38" spans="1:11" x14ac:dyDescent="0.2">
      <c r="A38" s="231" t="s">
        <v>7</v>
      </c>
      <c r="B38" s="302">
        <v>57.6</v>
      </c>
      <c r="C38" s="303"/>
      <c r="D38" s="304"/>
      <c r="E38" s="304"/>
      <c r="F38" s="304"/>
      <c r="G38" s="355"/>
      <c r="H38" s="248"/>
      <c r="I38" s="321"/>
      <c r="J38" s="369"/>
      <c r="K38" s="369"/>
    </row>
    <row r="39" spans="1:11" x14ac:dyDescent="0.2">
      <c r="A39" s="231" t="s">
        <v>8</v>
      </c>
      <c r="B39" s="249">
        <v>0.13900000000000001</v>
      </c>
      <c r="C39" s="250"/>
      <c r="D39" s="305"/>
      <c r="E39" s="305"/>
      <c r="F39" s="305"/>
      <c r="G39" s="356"/>
      <c r="H39" s="252"/>
      <c r="I39" s="321"/>
      <c r="J39" s="369"/>
      <c r="K39" s="369"/>
    </row>
    <row r="40" spans="1:11" x14ac:dyDescent="0.2">
      <c r="A40" s="241" t="s">
        <v>1</v>
      </c>
      <c r="B40" s="253">
        <f t="shared" ref="B40:H40" si="7">B37/B36*100-100</f>
        <v>14.489795918367349</v>
      </c>
      <c r="C40" s="254" t="e">
        <f t="shared" si="7"/>
        <v>#DIV/0!</v>
      </c>
      <c r="D40" s="254" t="e">
        <f t="shared" si="7"/>
        <v>#DIV/0!</v>
      </c>
      <c r="E40" s="254" t="e">
        <f t="shared" si="7"/>
        <v>#DIV/0!</v>
      </c>
      <c r="F40" s="254" t="e">
        <f t="shared" si="7"/>
        <v>#DIV/0!</v>
      </c>
      <c r="G40" s="254" t="e">
        <f t="shared" si="7"/>
        <v>#DIV/0!</v>
      </c>
      <c r="H40" s="316">
        <f t="shared" si="7"/>
        <v>14.489795918367349</v>
      </c>
      <c r="I40" s="321"/>
      <c r="J40" s="369"/>
      <c r="K40" s="369"/>
    </row>
    <row r="41" spans="1:11" ht="13.5" thickBot="1" x14ac:dyDescent="0.25">
      <c r="A41" s="231" t="s">
        <v>27</v>
      </c>
      <c r="B41" s="220">
        <f>B37-B32</f>
        <v>466</v>
      </c>
      <c r="C41" s="221">
        <f>C37-C32</f>
        <v>-95</v>
      </c>
      <c r="D41" s="221">
        <f>D37-D32</f>
        <v>-95</v>
      </c>
      <c r="E41" s="221">
        <f>E37-E32</f>
        <v>-95</v>
      </c>
      <c r="F41" s="221">
        <f t="shared" ref="F41:G41" si="8">F37-F32</f>
        <v>-95</v>
      </c>
      <c r="G41" s="221">
        <f t="shared" si="8"/>
        <v>-95</v>
      </c>
      <c r="H41" s="288">
        <f>H37-H32</f>
        <v>561</v>
      </c>
      <c r="I41" s="369"/>
      <c r="J41" s="369"/>
      <c r="K41" s="369"/>
    </row>
    <row r="42" spans="1:11" x14ac:dyDescent="0.2">
      <c r="A42" s="267" t="s">
        <v>52</v>
      </c>
      <c r="B42" s="261">
        <v>3164</v>
      </c>
      <c r="C42" s="262"/>
      <c r="D42" s="262"/>
      <c r="E42" s="262"/>
      <c r="F42" s="262"/>
      <c r="G42" s="312"/>
      <c r="H42" s="264">
        <f>SUM(B42:G42)</f>
        <v>3164</v>
      </c>
      <c r="I42" s="369" t="s">
        <v>56</v>
      </c>
      <c r="J42" s="265">
        <f>H29-H42</f>
        <v>30</v>
      </c>
      <c r="K42" s="306">
        <f>J42/H29</f>
        <v>9.3926111458985592E-3</v>
      </c>
    </row>
    <row r="43" spans="1:11" x14ac:dyDescent="0.2">
      <c r="A43" s="267" t="s">
        <v>28</v>
      </c>
      <c r="B43" s="218">
        <v>125</v>
      </c>
      <c r="C43" s="269"/>
      <c r="D43" s="269"/>
      <c r="E43" s="269"/>
      <c r="F43" s="269"/>
      <c r="G43" s="311"/>
      <c r="H43" s="222"/>
      <c r="I43" s="369" t="s">
        <v>57</v>
      </c>
      <c r="J43" s="369">
        <v>96.03</v>
      </c>
      <c r="K43" s="369"/>
    </row>
    <row r="44" spans="1:11" ht="13.5" thickBot="1" x14ac:dyDescent="0.25">
      <c r="A44" s="268" t="s">
        <v>26</v>
      </c>
      <c r="B44" s="216">
        <f t="shared" ref="B44:G44" si="9">B43-B30</f>
        <v>30</v>
      </c>
      <c r="C44" s="217">
        <f t="shared" si="9"/>
        <v>-95</v>
      </c>
      <c r="D44" s="217">
        <f t="shared" si="9"/>
        <v>-95</v>
      </c>
      <c r="E44" s="217">
        <f t="shared" si="9"/>
        <v>-95</v>
      </c>
      <c r="F44" s="368">
        <f t="shared" si="9"/>
        <v>-95</v>
      </c>
      <c r="G44" s="337">
        <f t="shared" si="9"/>
        <v>-95</v>
      </c>
      <c r="H44" s="223"/>
      <c r="I44" s="369" t="s">
        <v>26</v>
      </c>
      <c r="J44" s="369">
        <f>J43-J30</f>
        <v>29.760000000000005</v>
      </c>
      <c r="K44" s="369"/>
    </row>
    <row r="46" spans="1:11" ht="13.5" thickBot="1" x14ac:dyDescent="0.25"/>
    <row r="47" spans="1:11" ht="13.5" thickBot="1" x14ac:dyDescent="0.25">
      <c r="A47" s="272" t="s">
        <v>76</v>
      </c>
      <c r="B47" s="523" t="s">
        <v>53</v>
      </c>
      <c r="C47" s="524"/>
      <c r="D47" s="524"/>
      <c r="E47" s="524"/>
      <c r="F47" s="524"/>
      <c r="G47" s="525"/>
      <c r="H47" s="357" t="s">
        <v>0</v>
      </c>
      <c r="I47" s="370"/>
      <c r="J47" s="370"/>
      <c r="K47" s="370"/>
    </row>
    <row r="48" spans="1:11" x14ac:dyDescent="0.2">
      <c r="A48" s="231" t="s">
        <v>2</v>
      </c>
      <c r="B48" s="295">
        <v>1</v>
      </c>
      <c r="C48" s="225">
        <v>2</v>
      </c>
      <c r="D48" s="225">
        <v>3</v>
      </c>
      <c r="E48" s="225">
        <v>4</v>
      </c>
      <c r="F48" s="225">
        <v>5</v>
      </c>
      <c r="G48" s="352">
        <v>6</v>
      </c>
      <c r="H48" s="224">
        <v>324</v>
      </c>
      <c r="I48" s="370"/>
      <c r="J48" s="370"/>
      <c r="K48" s="370"/>
    </row>
    <row r="49" spans="1:11" x14ac:dyDescent="0.2">
      <c r="A49" s="236" t="s">
        <v>3</v>
      </c>
      <c r="B49" s="296">
        <v>690</v>
      </c>
      <c r="C49" s="297">
        <v>690</v>
      </c>
      <c r="D49" s="298">
        <v>690</v>
      </c>
      <c r="E49" s="298">
        <v>690</v>
      </c>
      <c r="F49" s="298">
        <v>690</v>
      </c>
      <c r="G49" s="298">
        <v>690</v>
      </c>
      <c r="H49" s="299">
        <v>690</v>
      </c>
      <c r="I49" s="370"/>
      <c r="J49" s="370"/>
      <c r="K49" s="370"/>
    </row>
    <row r="50" spans="1:11" x14ac:dyDescent="0.2">
      <c r="A50" s="241" t="s">
        <v>6</v>
      </c>
      <c r="B50" s="300">
        <v>886</v>
      </c>
      <c r="C50" s="301"/>
      <c r="D50" s="301"/>
      <c r="E50" s="301"/>
      <c r="F50" s="301"/>
      <c r="G50" s="354"/>
      <c r="H50" s="317">
        <v>886</v>
      </c>
      <c r="I50" s="321"/>
      <c r="J50" s="370"/>
      <c r="K50" s="370"/>
    </row>
    <row r="51" spans="1:11" x14ac:dyDescent="0.2">
      <c r="A51" s="231" t="s">
        <v>7</v>
      </c>
      <c r="B51" s="302">
        <v>46.7</v>
      </c>
      <c r="C51" s="303"/>
      <c r="D51" s="304"/>
      <c r="E51" s="304"/>
      <c r="F51" s="304"/>
      <c r="G51" s="355"/>
      <c r="H51" s="248">
        <v>46.7</v>
      </c>
      <c r="I51" s="321"/>
      <c r="J51" s="370"/>
      <c r="K51" s="370"/>
    </row>
    <row r="52" spans="1:11" x14ac:dyDescent="0.2">
      <c r="A52" s="231" t="s">
        <v>8</v>
      </c>
      <c r="B52" s="249">
        <v>0.154</v>
      </c>
      <c r="C52" s="250"/>
      <c r="D52" s="305"/>
      <c r="E52" s="305"/>
      <c r="F52" s="305"/>
      <c r="G52" s="356"/>
      <c r="H52" s="252">
        <v>0.154</v>
      </c>
      <c r="I52" s="321"/>
      <c r="J52" s="370"/>
      <c r="K52" s="370"/>
    </row>
    <row r="53" spans="1:11" x14ac:dyDescent="0.2">
      <c r="A53" s="241" t="s">
        <v>1</v>
      </c>
      <c r="B53" s="253">
        <f t="shared" ref="B53:H53" si="10">B50/B49*100-100</f>
        <v>28.405797101449281</v>
      </c>
      <c r="C53" s="254">
        <f t="shared" si="10"/>
        <v>-100</v>
      </c>
      <c r="D53" s="254">
        <f t="shared" si="10"/>
        <v>-100</v>
      </c>
      <c r="E53" s="254">
        <f t="shared" si="10"/>
        <v>-100</v>
      </c>
      <c r="F53" s="254">
        <f t="shared" si="10"/>
        <v>-100</v>
      </c>
      <c r="G53" s="254">
        <f t="shared" si="10"/>
        <v>-100</v>
      </c>
      <c r="H53" s="316">
        <f t="shared" si="10"/>
        <v>28.405797101449281</v>
      </c>
      <c r="I53" s="321"/>
      <c r="J53" s="370"/>
      <c r="K53" s="370"/>
    </row>
    <row r="54" spans="1:11" ht="13.5" thickBot="1" x14ac:dyDescent="0.25">
      <c r="A54" s="231" t="s">
        <v>27</v>
      </c>
      <c r="B54" s="220">
        <f>B50-B45</f>
        <v>886</v>
      </c>
      <c r="C54" s="221">
        <f>C50-C45</f>
        <v>0</v>
      </c>
      <c r="D54" s="221">
        <f>D50-D45</f>
        <v>0</v>
      </c>
      <c r="E54" s="221">
        <f>E50-E45</f>
        <v>0</v>
      </c>
      <c r="F54" s="221">
        <f t="shared" ref="F54:G54" si="11">F50-F45</f>
        <v>0</v>
      </c>
      <c r="G54" s="221">
        <f t="shared" si="11"/>
        <v>0</v>
      </c>
      <c r="H54" s="288">
        <f>H50-H45</f>
        <v>886</v>
      </c>
      <c r="I54" s="370"/>
      <c r="J54" s="370"/>
      <c r="K54" s="370"/>
    </row>
    <row r="55" spans="1:11" x14ac:dyDescent="0.2">
      <c r="A55" s="267" t="s">
        <v>52</v>
      </c>
      <c r="B55" s="261">
        <v>3127</v>
      </c>
      <c r="C55" s="262"/>
      <c r="D55" s="262"/>
      <c r="E55" s="262"/>
      <c r="F55" s="262"/>
      <c r="G55" s="312"/>
      <c r="H55" s="264">
        <f>SUM(B55:G55)</f>
        <v>3127</v>
      </c>
      <c r="I55" s="370" t="s">
        <v>56</v>
      </c>
      <c r="J55" s="265">
        <f>H42-H55</f>
        <v>37</v>
      </c>
      <c r="K55" s="306">
        <f>J55/H42</f>
        <v>1.1694058154235146E-2</v>
      </c>
    </row>
    <row r="56" spans="1:11" x14ac:dyDescent="0.2">
      <c r="A56" s="267" t="s">
        <v>28</v>
      </c>
      <c r="B56" s="373">
        <v>100</v>
      </c>
      <c r="C56" s="374"/>
      <c r="D56" s="374"/>
      <c r="E56" s="374"/>
      <c r="F56" s="374"/>
      <c r="G56" s="311"/>
      <c r="H56" s="222"/>
      <c r="I56" s="370" t="s">
        <v>57</v>
      </c>
      <c r="J56" s="370">
        <v>128.77000000000001</v>
      </c>
      <c r="K56" s="370"/>
    </row>
    <row r="57" spans="1:11" ht="13.5" thickBot="1" x14ac:dyDescent="0.25">
      <c r="A57" s="268" t="s">
        <v>26</v>
      </c>
      <c r="B57" s="216">
        <f t="shared" ref="B57:G57" si="12">B56-B43</f>
        <v>-25</v>
      </c>
      <c r="C57" s="217">
        <f t="shared" si="12"/>
        <v>0</v>
      </c>
      <c r="D57" s="217">
        <f t="shared" si="12"/>
        <v>0</v>
      </c>
      <c r="E57" s="217">
        <f t="shared" si="12"/>
        <v>0</v>
      </c>
      <c r="F57" s="368">
        <f t="shared" si="12"/>
        <v>0</v>
      </c>
      <c r="G57" s="337">
        <f t="shared" si="12"/>
        <v>0</v>
      </c>
      <c r="H57" s="223"/>
      <c r="I57" s="370" t="s">
        <v>26</v>
      </c>
      <c r="J57" s="370">
        <f>J56-J43</f>
        <v>32.740000000000009</v>
      </c>
      <c r="K57" s="370"/>
    </row>
    <row r="58" spans="1:11" x14ac:dyDescent="0.2">
      <c r="B58" s="200">
        <v>100</v>
      </c>
    </row>
    <row r="59" spans="1:11" ht="13.5" thickBot="1" x14ac:dyDescent="0.25"/>
    <row r="60" spans="1:11" ht="13.5" thickBot="1" x14ac:dyDescent="0.25">
      <c r="A60" s="272" t="s">
        <v>103</v>
      </c>
      <c r="B60" s="523" t="s">
        <v>53</v>
      </c>
      <c r="C60" s="524"/>
      <c r="D60" s="524"/>
      <c r="E60" s="524"/>
      <c r="F60" s="525"/>
      <c r="G60" s="357" t="s">
        <v>0</v>
      </c>
      <c r="H60" s="424"/>
      <c r="I60" s="424"/>
      <c r="J60" s="424"/>
    </row>
    <row r="61" spans="1:11" x14ac:dyDescent="0.2">
      <c r="A61" s="231" t="s">
        <v>2</v>
      </c>
      <c r="B61" s="295">
        <v>1</v>
      </c>
      <c r="C61" s="225">
        <v>2</v>
      </c>
      <c r="D61" s="225">
        <v>3</v>
      </c>
      <c r="E61" s="225">
        <v>4</v>
      </c>
      <c r="F61" s="225">
        <v>5</v>
      </c>
      <c r="G61" s="224">
        <v>179</v>
      </c>
      <c r="H61" s="424"/>
      <c r="I61" s="424"/>
      <c r="J61" s="424"/>
    </row>
    <row r="62" spans="1:11" x14ac:dyDescent="0.2">
      <c r="A62" s="236" t="s">
        <v>3</v>
      </c>
      <c r="B62" s="296">
        <v>890</v>
      </c>
      <c r="C62" s="297">
        <v>890</v>
      </c>
      <c r="D62" s="298">
        <v>890</v>
      </c>
      <c r="E62" s="298">
        <v>890</v>
      </c>
      <c r="F62" s="298">
        <v>890</v>
      </c>
      <c r="G62" s="299">
        <v>890</v>
      </c>
      <c r="H62" s="424"/>
      <c r="I62" s="424"/>
      <c r="J62" s="424"/>
    </row>
    <row r="63" spans="1:11" x14ac:dyDescent="0.2">
      <c r="A63" s="241" t="s">
        <v>6</v>
      </c>
      <c r="B63" s="300">
        <v>995</v>
      </c>
      <c r="C63" s="301">
        <v>1097</v>
      </c>
      <c r="D63" s="301">
        <v>1185</v>
      </c>
      <c r="E63" s="301">
        <v>1273</v>
      </c>
      <c r="F63" s="301">
        <v>1387</v>
      </c>
      <c r="G63" s="317">
        <v>1158</v>
      </c>
      <c r="H63" s="321"/>
      <c r="I63" s="424"/>
      <c r="J63" s="424"/>
    </row>
    <row r="64" spans="1:11" x14ac:dyDescent="0.2">
      <c r="A64" s="231" t="s">
        <v>7</v>
      </c>
      <c r="B64" s="302">
        <v>92.7</v>
      </c>
      <c r="C64" s="303">
        <v>97.8</v>
      </c>
      <c r="D64" s="304">
        <v>97.6</v>
      </c>
      <c r="E64" s="304">
        <v>100</v>
      </c>
      <c r="F64" s="304">
        <v>100</v>
      </c>
      <c r="G64" s="248">
        <v>56.4</v>
      </c>
      <c r="H64" s="321"/>
      <c r="I64" s="424"/>
      <c r="J64" s="424"/>
    </row>
    <row r="65" spans="1:12" x14ac:dyDescent="0.2">
      <c r="A65" s="231" t="s">
        <v>8</v>
      </c>
      <c r="B65" s="249">
        <v>4.2999999999999997E-2</v>
      </c>
      <c r="C65" s="250">
        <v>0.04</v>
      </c>
      <c r="D65" s="305">
        <v>4.1000000000000002E-2</v>
      </c>
      <c r="E65" s="305">
        <v>4.4999999999999998E-2</v>
      </c>
      <c r="F65" s="305">
        <v>5.3999999999999999E-2</v>
      </c>
      <c r="G65" s="252">
        <v>0.11700000000000001</v>
      </c>
      <c r="H65" s="321"/>
      <c r="I65" s="424"/>
      <c r="J65" s="424"/>
    </row>
    <row r="66" spans="1:12" x14ac:dyDescent="0.2">
      <c r="A66" s="241" t="s">
        <v>1</v>
      </c>
      <c r="B66" s="253">
        <f t="shared" ref="B66:G66" si="13">B63/B62*100-100</f>
        <v>11.797752808988761</v>
      </c>
      <c r="C66" s="254">
        <f t="shared" si="13"/>
        <v>23.258426966292149</v>
      </c>
      <c r="D66" s="254">
        <f t="shared" si="13"/>
        <v>33.146067415730329</v>
      </c>
      <c r="E66" s="254">
        <f t="shared" si="13"/>
        <v>43.033707865168537</v>
      </c>
      <c r="F66" s="254">
        <f t="shared" si="13"/>
        <v>55.842696629213492</v>
      </c>
      <c r="G66" s="316">
        <f t="shared" si="13"/>
        <v>30.112359550561791</v>
      </c>
      <c r="H66" s="321"/>
      <c r="I66" s="424"/>
      <c r="J66" s="424"/>
    </row>
    <row r="67" spans="1:12" ht="13.5" thickBot="1" x14ac:dyDescent="0.25">
      <c r="A67" s="231" t="s">
        <v>27</v>
      </c>
      <c r="B67" s="220">
        <f>B63-B58</f>
        <v>895</v>
      </c>
      <c r="C67" s="221">
        <f>C63-C50</f>
        <v>1097</v>
      </c>
      <c r="D67" s="221">
        <f t="shared" ref="D67:F67" si="14">D63-D50</f>
        <v>1185</v>
      </c>
      <c r="E67" s="221">
        <f t="shared" si="14"/>
        <v>1273</v>
      </c>
      <c r="F67" s="221">
        <f t="shared" si="14"/>
        <v>1387</v>
      </c>
      <c r="G67" s="288">
        <f>G63-H58</f>
        <v>1158</v>
      </c>
      <c r="H67" s="424"/>
      <c r="I67" s="424"/>
      <c r="J67" s="424"/>
    </row>
    <row r="68" spans="1:12" x14ac:dyDescent="0.2">
      <c r="A68" s="267" t="s">
        <v>52</v>
      </c>
      <c r="B68" s="261">
        <v>407</v>
      </c>
      <c r="C68" s="262">
        <v>454</v>
      </c>
      <c r="D68" s="262">
        <v>424</v>
      </c>
      <c r="E68" s="262">
        <v>293</v>
      </c>
      <c r="F68" s="262">
        <v>220</v>
      </c>
      <c r="G68" s="264">
        <f>SUM(B68:F68)</f>
        <v>1798</v>
      </c>
      <c r="H68" s="424" t="s">
        <v>56</v>
      </c>
      <c r="I68" s="437">
        <f>H55-G68</f>
        <v>1329</v>
      </c>
      <c r="J68" s="306">
        <f>I68/H55</f>
        <v>0.42500799488327473</v>
      </c>
      <c r="K68" s="438" t="s">
        <v>104</v>
      </c>
    </row>
    <row r="69" spans="1:12" x14ac:dyDescent="0.2">
      <c r="A69" s="267" t="s">
        <v>28</v>
      </c>
      <c r="B69" s="429">
        <v>70</v>
      </c>
      <c r="C69" s="448">
        <v>70</v>
      </c>
      <c r="D69" s="448">
        <v>70</v>
      </c>
      <c r="E69" s="448">
        <v>70</v>
      </c>
      <c r="F69" s="448">
        <v>70</v>
      </c>
      <c r="G69" s="222"/>
      <c r="H69" s="424" t="s">
        <v>57</v>
      </c>
      <c r="I69" s="424">
        <v>100.82</v>
      </c>
      <c r="J69" s="424"/>
    </row>
    <row r="70" spans="1:12" ht="13.5" thickBot="1" x14ac:dyDescent="0.25">
      <c r="A70" s="268" t="s">
        <v>26</v>
      </c>
      <c r="B70" s="216">
        <f t="shared" ref="B70:F70" si="15">B69-B56</f>
        <v>-30</v>
      </c>
      <c r="C70" s="217">
        <f t="shared" si="15"/>
        <v>70</v>
      </c>
      <c r="D70" s="217">
        <f t="shared" si="15"/>
        <v>70</v>
      </c>
      <c r="E70" s="217">
        <f t="shared" si="15"/>
        <v>70</v>
      </c>
      <c r="F70" s="368">
        <f t="shared" si="15"/>
        <v>70</v>
      </c>
      <c r="G70" s="223"/>
      <c r="H70" s="424" t="s">
        <v>26</v>
      </c>
      <c r="I70" s="424">
        <f>I69-J56</f>
        <v>-27.950000000000017</v>
      </c>
      <c r="J70" s="424"/>
    </row>
    <row r="72" spans="1:12" ht="13.5" thickBot="1" x14ac:dyDescent="0.25"/>
    <row r="73" spans="1:12" ht="13.5" thickBot="1" x14ac:dyDescent="0.25">
      <c r="A73" s="272" t="s">
        <v>105</v>
      </c>
      <c r="B73" s="523" t="s">
        <v>53</v>
      </c>
      <c r="C73" s="524"/>
      <c r="D73" s="524"/>
      <c r="E73" s="524"/>
      <c r="F73" s="525"/>
      <c r="G73" s="357" t="s">
        <v>0</v>
      </c>
      <c r="H73" s="449"/>
      <c r="I73" s="449"/>
      <c r="J73" s="449"/>
      <c r="K73" s="449"/>
      <c r="L73" s="449"/>
    </row>
    <row r="74" spans="1:12" x14ac:dyDescent="0.2">
      <c r="A74" s="231" t="s">
        <v>2</v>
      </c>
      <c r="B74" s="295">
        <v>1</v>
      </c>
      <c r="C74" s="225">
        <v>2</v>
      </c>
      <c r="D74" s="225">
        <v>3</v>
      </c>
      <c r="E74" s="225">
        <v>4</v>
      </c>
      <c r="F74" s="225">
        <v>5</v>
      </c>
      <c r="G74" s="224">
        <v>183</v>
      </c>
      <c r="H74" s="449"/>
      <c r="I74" s="449"/>
      <c r="J74" s="449"/>
      <c r="K74" s="449"/>
      <c r="L74" s="449"/>
    </row>
    <row r="75" spans="1:12" x14ac:dyDescent="0.2">
      <c r="A75" s="236" t="s">
        <v>3</v>
      </c>
      <c r="B75" s="296">
        <v>1080</v>
      </c>
      <c r="C75" s="297">
        <v>1080</v>
      </c>
      <c r="D75" s="298">
        <v>1080</v>
      </c>
      <c r="E75" s="298">
        <v>1080</v>
      </c>
      <c r="F75" s="298">
        <v>1080</v>
      </c>
      <c r="G75" s="299">
        <v>1080</v>
      </c>
      <c r="H75" s="449"/>
      <c r="I75" s="449"/>
      <c r="J75" s="449"/>
      <c r="K75" s="449"/>
      <c r="L75" s="449"/>
    </row>
    <row r="76" spans="1:12" x14ac:dyDescent="0.2">
      <c r="A76" s="241" t="s">
        <v>6</v>
      </c>
      <c r="B76" s="300">
        <v>1320</v>
      </c>
      <c r="C76" s="301">
        <v>1417</v>
      </c>
      <c r="D76" s="301">
        <v>1493</v>
      </c>
      <c r="E76" s="301">
        <v>1526</v>
      </c>
      <c r="F76" s="301">
        <v>1618</v>
      </c>
      <c r="G76" s="317">
        <v>1459</v>
      </c>
      <c r="H76" s="321"/>
      <c r="I76" s="449"/>
      <c r="J76" s="449"/>
      <c r="K76" s="449"/>
      <c r="L76" s="449"/>
    </row>
    <row r="77" spans="1:12" x14ac:dyDescent="0.2">
      <c r="A77" s="231" t="s">
        <v>7</v>
      </c>
      <c r="B77" s="302">
        <v>95</v>
      </c>
      <c r="C77" s="303">
        <v>100</v>
      </c>
      <c r="D77" s="304">
        <v>100</v>
      </c>
      <c r="E77" s="304">
        <v>100</v>
      </c>
      <c r="F77" s="304">
        <v>96.2</v>
      </c>
      <c r="G77" s="248">
        <v>78.7</v>
      </c>
      <c r="H77" s="321"/>
      <c r="I77" s="449"/>
      <c r="J77" s="449"/>
      <c r="K77" s="449"/>
      <c r="L77" s="449"/>
    </row>
    <row r="78" spans="1:12" x14ac:dyDescent="0.2">
      <c r="A78" s="231" t="s">
        <v>8</v>
      </c>
      <c r="B78" s="249">
        <v>0.05</v>
      </c>
      <c r="C78" s="250">
        <v>4.4999999999999998E-2</v>
      </c>
      <c r="D78" s="305">
        <v>3.3000000000000002E-2</v>
      </c>
      <c r="E78" s="305">
        <v>3.6999999999999998E-2</v>
      </c>
      <c r="F78" s="305">
        <v>5.6000000000000001E-2</v>
      </c>
      <c r="G78" s="252">
        <v>7.9000000000000001E-2</v>
      </c>
      <c r="H78" s="321"/>
      <c r="I78" s="449"/>
      <c r="J78" s="449"/>
      <c r="K78" s="449"/>
      <c r="L78" s="449"/>
    </row>
    <row r="79" spans="1:12" x14ac:dyDescent="0.2">
      <c r="A79" s="241" t="s">
        <v>1</v>
      </c>
      <c r="B79" s="253">
        <f t="shared" ref="B79:G79" si="16">B76/B75*100-100</f>
        <v>22.222222222222229</v>
      </c>
      <c r="C79" s="254">
        <f t="shared" si="16"/>
        <v>31.203703703703724</v>
      </c>
      <c r="D79" s="254">
        <f t="shared" si="16"/>
        <v>38.240740740740733</v>
      </c>
      <c r="E79" s="254">
        <f t="shared" si="16"/>
        <v>41.296296296296305</v>
      </c>
      <c r="F79" s="254">
        <f t="shared" si="16"/>
        <v>49.81481481481481</v>
      </c>
      <c r="G79" s="316">
        <f t="shared" si="16"/>
        <v>35.092592592592581</v>
      </c>
      <c r="H79" s="321"/>
      <c r="I79" s="449"/>
      <c r="J79" s="449"/>
      <c r="K79" s="449"/>
      <c r="L79" s="449"/>
    </row>
    <row r="80" spans="1:12" ht="13.5" thickBot="1" x14ac:dyDescent="0.25">
      <c r="A80" s="231" t="s">
        <v>27</v>
      </c>
      <c r="B80" s="257">
        <f>B76-B63</f>
        <v>325</v>
      </c>
      <c r="C80" s="258">
        <f t="shared" ref="C80:G80" si="17">C76-C63</f>
        <v>320</v>
      </c>
      <c r="D80" s="258">
        <f t="shared" si="17"/>
        <v>308</v>
      </c>
      <c r="E80" s="258">
        <f t="shared" si="17"/>
        <v>253</v>
      </c>
      <c r="F80" s="258">
        <f t="shared" si="17"/>
        <v>231</v>
      </c>
      <c r="G80" s="288">
        <f t="shared" si="17"/>
        <v>301</v>
      </c>
      <c r="H80" s="449"/>
      <c r="I80" s="449"/>
      <c r="J80" s="449"/>
      <c r="K80" s="449"/>
      <c r="L80" s="449"/>
    </row>
    <row r="81" spans="1:12" x14ac:dyDescent="0.2">
      <c r="A81" s="267" t="s">
        <v>52</v>
      </c>
      <c r="B81" s="261">
        <v>407</v>
      </c>
      <c r="C81" s="262">
        <v>454</v>
      </c>
      <c r="D81" s="262">
        <v>424</v>
      </c>
      <c r="E81" s="262">
        <v>288</v>
      </c>
      <c r="F81" s="263">
        <v>217</v>
      </c>
      <c r="G81" s="398">
        <f>SUM(B81:F81)</f>
        <v>1790</v>
      </c>
      <c r="H81" s="449" t="s">
        <v>56</v>
      </c>
      <c r="I81" s="464">
        <f>G68-G81</f>
        <v>8</v>
      </c>
      <c r="J81" s="306">
        <f>I81/G68</f>
        <v>4.4493882091212458E-3</v>
      </c>
      <c r="K81" s="465" t="s">
        <v>107</v>
      </c>
      <c r="L81" s="449"/>
    </row>
    <row r="82" spans="1:12" x14ac:dyDescent="0.2">
      <c r="A82" s="267" t="s">
        <v>28</v>
      </c>
      <c r="B82" s="454">
        <v>71</v>
      </c>
      <c r="C82" s="455">
        <v>71</v>
      </c>
      <c r="D82" s="460">
        <v>71</v>
      </c>
      <c r="E82" s="460">
        <v>71</v>
      </c>
      <c r="F82" s="460">
        <v>71</v>
      </c>
      <c r="G82" s="450"/>
      <c r="H82" s="449" t="s">
        <v>57</v>
      </c>
      <c r="I82" s="449">
        <v>70.319999999999993</v>
      </c>
      <c r="J82" s="449"/>
      <c r="K82" s="449"/>
      <c r="L82" s="449"/>
    </row>
    <row r="83" spans="1:12" ht="13.5" thickBot="1" x14ac:dyDescent="0.25">
      <c r="A83" s="268" t="s">
        <v>26</v>
      </c>
      <c r="B83" s="216">
        <f t="shared" ref="B83:F83" si="18">B82-B69</f>
        <v>1</v>
      </c>
      <c r="C83" s="217">
        <f t="shared" si="18"/>
        <v>1</v>
      </c>
      <c r="D83" s="217">
        <f t="shared" si="18"/>
        <v>1</v>
      </c>
      <c r="E83" s="217">
        <f t="shared" si="18"/>
        <v>1</v>
      </c>
      <c r="F83" s="458">
        <f t="shared" si="18"/>
        <v>1</v>
      </c>
      <c r="G83" s="338"/>
      <c r="H83" s="449" t="s">
        <v>26</v>
      </c>
      <c r="I83" s="449">
        <f>I82-I69</f>
        <v>-30.5</v>
      </c>
      <c r="J83" s="449"/>
      <c r="K83" s="449"/>
      <c r="L83" s="449"/>
    </row>
    <row r="85" spans="1:12" ht="13.5" thickBot="1" x14ac:dyDescent="0.25"/>
    <row r="86" spans="1:12" ht="13.5" thickBot="1" x14ac:dyDescent="0.25">
      <c r="A86" s="272" t="s">
        <v>109</v>
      </c>
      <c r="B86" s="534" t="s">
        <v>53</v>
      </c>
      <c r="C86" s="535"/>
      <c r="D86" s="535"/>
      <c r="E86" s="535"/>
      <c r="F86" s="536"/>
      <c r="G86" s="540" t="s">
        <v>0</v>
      </c>
      <c r="H86" s="468"/>
      <c r="I86" s="468"/>
      <c r="J86" s="468"/>
    </row>
    <row r="87" spans="1:12" x14ac:dyDescent="0.2">
      <c r="A87" s="231" t="s">
        <v>2</v>
      </c>
      <c r="B87" s="295">
        <v>1</v>
      </c>
      <c r="C87" s="225">
        <v>2</v>
      </c>
      <c r="D87" s="225">
        <v>3</v>
      </c>
      <c r="E87" s="225">
        <v>4</v>
      </c>
      <c r="F87" s="225">
        <v>5</v>
      </c>
      <c r="G87" s="541"/>
      <c r="H87" s="468"/>
      <c r="I87" s="468"/>
      <c r="J87" s="468"/>
    </row>
    <row r="88" spans="1:12" x14ac:dyDescent="0.2">
      <c r="A88" s="236" t="s">
        <v>3</v>
      </c>
      <c r="B88" s="296">
        <v>1250</v>
      </c>
      <c r="C88" s="297">
        <v>1250</v>
      </c>
      <c r="D88" s="298">
        <v>1250</v>
      </c>
      <c r="E88" s="298">
        <v>1250</v>
      </c>
      <c r="F88" s="298">
        <v>1250</v>
      </c>
      <c r="G88" s="299">
        <v>1250</v>
      </c>
      <c r="H88" s="468"/>
      <c r="I88" s="468"/>
      <c r="J88" s="468"/>
    </row>
    <row r="89" spans="1:12" x14ac:dyDescent="0.2">
      <c r="A89" s="241" t="s">
        <v>6</v>
      </c>
      <c r="B89" s="300">
        <v>1539</v>
      </c>
      <c r="C89" s="301">
        <v>1629</v>
      </c>
      <c r="D89" s="301">
        <v>1727</v>
      </c>
      <c r="E89" s="301">
        <v>1712</v>
      </c>
      <c r="F89" s="301">
        <v>1863</v>
      </c>
      <c r="G89" s="317">
        <v>1671</v>
      </c>
      <c r="H89" s="321"/>
      <c r="I89" s="468"/>
      <c r="J89" s="468"/>
    </row>
    <row r="90" spans="1:12" x14ac:dyDescent="0.2">
      <c r="A90" s="231" t="s">
        <v>7</v>
      </c>
      <c r="B90" s="302">
        <v>97.6</v>
      </c>
      <c r="C90" s="303">
        <v>100</v>
      </c>
      <c r="D90" s="304">
        <v>95.2</v>
      </c>
      <c r="E90" s="304">
        <v>96.4</v>
      </c>
      <c r="F90" s="304">
        <v>95.2</v>
      </c>
      <c r="G90" s="248">
        <v>79.900000000000006</v>
      </c>
      <c r="H90" s="321"/>
      <c r="I90" s="468"/>
      <c r="J90" s="468"/>
    </row>
    <row r="91" spans="1:12" ht="13.5" thickBot="1" x14ac:dyDescent="0.25">
      <c r="A91" s="231" t="s">
        <v>8</v>
      </c>
      <c r="B91" s="329">
        <v>0.05</v>
      </c>
      <c r="C91" s="330">
        <v>4.3999999999999997E-2</v>
      </c>
      <c r="D91" s="479">
        <v>0.05</v>
      </c>
      <c r="E91" s="479">
        <v>5.0999999999999997E-2</v>
      </c>
      <c r="F91" s="479">
        <v>5.2999999999999999E-2</v>
      </c>
      <c r="G91" s="344">
        <v>7.6999999999999999E-2</v>
      </c>
      <c r="H91" s="321"/>
      <c r="I91" s="468"/>
      <c r="J91" s="468"/>
    </row>
    <row r="92" spans="1:12" x14ac:dyDescent="0.2">
      <c r="A92" s="241" t="s">
        <v>1</v>
      </c>
      <c r="B92" s="332">
        <f t="shared" ref="B92:G92" si="19">B89/B88*100-100</f>
        <v>23.120000000000005</v>
      </c>
      <c r="C92" s="333">
        <f t="shared" si="19"/>
        <v>30.319999999999993</v>
      </c>
      <c r="D92" s="333">
        <f t="shared" si="19"/>
        <v>38.159999999999997</v>
      </c>
      <c r="E92" s="333">
        <f t="shared" si="19"/>
        <v>36.95999999999998</v>
      </c>
      <c r="F92" s="333">
        <f t="shared" si="19"/>
        <v>49.039999999999992</v>
      </c>
      <c r="G92" s="346">
        <f t="shared" si="19"/>
        <v>33.680000000000007</v>
      </c>
      <c r="H92" s="321"/>
      <c r="I92" s="468"/>
      <c r="J92" s="468"/>
    </row>
    <row r="93" spans="1:12" ht="13.5" thickBot="1" x14ac:dyDescent="0.25">
      <c r="A93" s="231" t="s">
        <v>27</v>
      </c>
      <c r="B93" s="257">
        <f>B89-B76</f>
        <v>219</v>
      </c>
      <c r="C93" s="258">
        <f t="shared" ref="C93:G93" si="20">C89-C76</f>
        <v>212</v>
      </c>
      <c r="D93" s="258">
        <f t="shared" si="20"/>
        <v>234</v>
      </c>
      <c r="E93" s="258">
        <f t="shared" si="20"/>
        <v>186</v>
      </c>
      <c r="F93" s="258">
        <f t="shared" si="20"/>
        <v>245</v>
      </c>
      <c r="G93" s="288">
        <f t="shared" si="20"/>
        <v>212</v>
      </c>
      <c r="H93" s="468"/>
      <c r="I93" s="468"/>
      <c r="J93" s="468"/>
    </row>
    <row r="94" spans="1:12" x14ac:dyDescent="0.2">
      <c r="A94" s="267" t="s">
        <v>52</v>
      </c>
      <c r="B94" s="261">
        <v>406</v>
      </c>
      <c r="C94" s="262">
        <v>454</v>
      </c>
      <c r="D94" s="262">
        <v>424</v>
      </c>
      <c r="E94" s="262">
        <v>288</v>
      </c>
      <c r="F94" s="263">
        <v>216</v>
      </c>
      <c r="G94" s="398">
        <f>SUM(B94:F94)</f>
        <v>1788</v>
      </c>
      <c r="H94" s="468" t="s">
        <v>56</v>
      </c>
      <c r="I94" s="475">
        <f>G81-G94</f>
        <v>2</v>
      </c>
      <c r="J94" s="306">
        <f>I94/G81</f>
        <v>1.1173184357541898E-3</v>
      </c>
    </row>
    <row r="95" spans="1:12" x14ac:dyDescent="0.2">
      <c r="A95" s="267" t="s">
        <v>28</v>
      </c>
      <c r="B95" s="493">
        <v>72</v>
      </c>
      <c r="C95" s="494">
        <v>72</v>
      </c>
      <c r="D95" s="494">
        <v>72</v>
      </c>
      <c r="E95" s="494">
        <v>72</v>
      </c>
      <c r="F95" s="495">
        <v>72</v>
      </c>
      <c r="G95" s="490"/>
      <c r="H95" s="468" t="s">
        <v>57</v>
      </c>
      <c r="I95" s="468">
        <v>71.069999999999993</v>
      </c>
      <c r="J95" s="468"/>
    </row>
    <row r="96" spans="1:12" ht="13.5" thickBot="1" x14ac:dyDescent="0.25">
      <c r="A96" s="268" t="s">
        <v>26</v>
      </c>
      <c r="B96" s="216">
        <f t="shared" ref="B96:F96" si="21">B95-B82</f>
        <v>1</v>
      </c>
      <c r="C96" s="217">
        <f t="shared" si="21"/>
        <v>1</v>
      </c>
      <c r="D96" s="217">
        <f t="shared" si="21"/>
        <v>1</v>
      </c>
      <c r="E96" s="217">
        <f t="shared" si="21"/>
        <v>1</v>
      </c>
      <c r="F96" s="458">
        <f t="shared" si="21"/>
        <v>1</v>
      </c>
      <c r="G96" s="338"/>
      <c r="H96" s="468" t="s">
        <v>26</v>
      </c>
      <c r="I96" s="468">
        <f>I95-I82</f>
        <v>0.75</v>
      </c>
      <c r="J96" s="468"/>
    </row>
    <row r="98" spans="1:10" ht="13.5" thickBot="1" x14ac:dyDescent="0.25"/>
    <row r="99" spans="1:10" ht="13.5" thickBot="1" x14ac:dyDescent="0.25">
      <c r="A99" s="272" t="s">
        <v>112</v>
      </c>
      <c r="B99" s="534" t="s">
        <v>53</v>
      </c>
      <c r="C99" s="535"/>
      <c r="D99" s="535"/>
      <c r="E99" s="535"/>
      <c r="F99" s="536"/>
      <c r="G99" s="540" t="s">
        <v>0</v>
      </c>
      <c r="H99" s="489">
        <v>177</v>
      </c>
      <c r="I99" s="489"/>
      <c r="J99" s="489"/>
    </row>
    <row r="100" spans="1:10" x14ac:dyDescent="0.2">
      <c r="A100" s="231" t="s">
        <v>2</v>
      </c>
      <c r="B100" s="295">
        <v>1</v>
      </c>
      <c r="C100" s="225">
        <v>2</v>
      </c>
      <c r="D100" s="225">
        <v>3</v>
      </c>
      <c r="E100" s="225">
        <v>4</v>
      </c>
      <c r="F100" s="225">
        <v>5</v>
      </c>
      <c r="G100" s="541"/>
      <c r="H100" s="489"/>
      <c r="I100" s="489"/>
      <c r="J100" s="489"/>
    </row>
    <row r="101" spans="1:10" x14ac:dyDescent="0.2">
      <c r="A101" s="236" t="s">
        <v>3</v>
      </c>
      <c r="B101" s="296">
        <v>1400</v>
      </c>
      <c r="C101" s="297">
        <v>1400</v>
      </c>
      <c r="D101" s="298">
        <v>1400</v>
      </c>
      <c r="E101" s="298">
        <v>1400</v>
      </c>
      <c r="F101" s="298">
        <v>1400</v>
      </c>
      <c r="G101" s="299">
        <v>1400</v>
      </c>
      <c r="H101" s="489"/>
      <c r="I101" s="489"/>
      <c r="J101" s="489"/>
    </row>
    <row r="102" spans="1:10" x14ac:dyDescent="0.2">
      <c r="A102" s="241" t="s">
        <v>6</v>
      </c>
      <c r="B102" s="300">
        <v>1701</v>
      </c>
      <c r="C102" s="301">
        <v>1752</v>
      </c>
      <c r="D102" s="301">
        <v>1785</v>
      </c>
      <c r="E102" s="301">
        <v>1828</v>
      </c>
      <c r="F102" s="301">
        <v>1890</v>
      </c>
      <c r="G102" s="317">
        <v>1777</v>
      </c>
      <c r="H102" s="321"/>
      <c r="I102" s="489"/>
      <c r="J102" s="489"/>
    </row>
    <row r="103" spans="1:10" x14ac:dyDescent="0.2">
      <c r="A103" s="231" t="s">
        <v>7</v>
      </c>
      <c r="B103" s="302">
        <v>92.7</v>
      </c>
      <c r="C103" s="303">
        <v>95.6</v>
      </c>
      <c r="D103" s="304">
        <v>97.6</v>
      </c>
      <c r="E103" s="304">
        <v>100</v>
      </c>
      <c r="F103" s="304">
        <v>100</v>
      </c>
      <c r="G103" s="248">
        <v>89.3</v>
      </c>
      <c r="H103" s="321"/>
      <c r="I103" s="489"/>
      <c r="J103" s="489"/>
    </row>
    <row r="104" spans="1:10" ht="13.5" thickBot="1" x14ac:dyDescent="0.25">
      <c r="A104" s="231" t="s">
        <v>8</v>
      </c>
      <c r="B104" s="329">
        <v>5.2999999999999999E-2</v>
      </c>
      <c r="C104" s="330">
        <v>5.5E-2</v>
      </c>
      <c r="D104" s="479">
        <v>4.7E-2</v>
      </c>
      <c r="E104" s="479">
        <v>4.1000000000000002E-2</v>
      </c>
      <c r="F104" s="479">
        <v>5.6000000000000001E-2</v>
      </c>
      <c r="G104" s="344">
        <v>0.06</v>
      </c>
      <c r="H104" s="321"/>
      <c r="I104" s="489"/>
      <c r="J104" s="489"/>
    </row>
    <row r="105" spans="1:10" x14ac:dyDescent="0.2">
      <c r="A105" s="241" t="s">
        <v>1</v>
      </c>
      <c r="B105" s="332">
        <f t="shared" ref="B105:G105" si="22">B102/B101*100-100</f>
        <v>21.500000000000014</v>
      </c>
      <c r="C105" s="333">
        <f t="shared" si="22"/>
        <v>25.142857142857139</v>
      </c>
      <c r="D105" s="333">
        <f t="shared" si="22"/>
        <v>27.499999999999986</v>
      </c>
      <c r="E105" s="333">
        <f t="shared" si="22"/>
        <v>30.571428571428555</v>
      </c>
      <c r="F105" s="333">
        <f t="shared" si="22"/>
        <v>35</v>
      </c>
      <c r="G105" s="346">
        <f t="shared" si="22"/>
        <v>26.928571428571431</v>
      </c>
      <c r="H105" s="321"/>
      <c r="I105" s="489"/>
      <c r="J105" s="489"/>
    </row>
    <row r="106" spans="1:10" ht="13.5" thickBot="1" x14ac:dyDescent="0.25">
      <c r="A106" s="231" t="s">
        <v>27</v>
      </c>
      <c r="B106" s="257">
        <f>B102-B89</f>
        <v>162</v>
      </c>
      <c r="C106" s="258">
        <f t="shared" ref="C106:G106" si="23">C102-C89</f>
        <v>123</v>
      </c>
      <c r="D106" s="258">
        <f t="shared" si="23"/>
        <v>58</v>
      </c>
      <c r="E106" s="258">
        <f t="shared" si="23"/>
        <v>116</v>
      </c>
      <c r="F106" s="258">
        <f t="shared" si="23"/>
        <v>27</v>
      </c>
      <c r="G106" s="288">
        <f t="shared" si="23"/>
        <v>106</v>
      </c>
      <c r="H106" s="489"/>
      <c r="I106" s="489"/>
      <c r="J106" s="489"/>
    </row>
    <row r="107" spans="1:10" x14ac:dyDescent="0.2">
      <c r="A107" s="267" t="s">
        <v>52</v>
      </c>
      <c r="B107" s="261">
        <v>406</v>
      </c>
      <c r="C107" s="262">
        <v>454</v>
      </c>
      <c r="D107" s="262">
        <v>424</v>
      </c>
      <c r="E107" s="262">
        <v>288</v>
      </c>
      <c r="F107" s="263">
        <v>216</v>
      </c>
      <c r="G107" s="398">
        <f>SUM(B107:F107)</f>
        <v>1788</v>
      </c>
      <c r="H107" s="489" t="s">
        <v>56</v>
      </c>
      <c r="I107" s="475">
        <f>G94-G107</f>
        <v>0</v>
      </c>
      <c r="J107" s="306">
        <f>I107/G94</f>
        <v>0</v>
      </c>
    </row>
    <row r="108" spans="1:10" x14ac:dyDescent="0.2">
      <c r="A108" s="267" t="s">
        <v>28</v>
      </c>
      <c r="B108" s="493">
        <v>73</v>
      </c>
      <c r="C108" s="494">
        <v>73</v>
      </c>
      <c r="D108" s="497">
        <v>73</v>
      </c>
      <c r="E108" s="497">
        <v>73</v>
      </c>
      <c r="F108" s="495">
        <v>73</v>
      </c>
      <c r="G108" s="490"/>
      <c r="H108" s="489" t="s">
        <v>57</v>
      </c>
      <c r="I108" s="489">
        <v>72</v>
      </c>
      <c r="J108" s="489"/>
    </row>
    <row r="109" spans="1:10" ht="13.5" thickBot="1" x14ac:dyDescent="0.25">
      <c r="A109" s="268" t="s">
        <v>26</v>
      </c>
      <c r="B109" s="216">
        <f t="shared" ref="B109:F109" si="24">B108-B95</f>
        <v>1</v>
      </c>
      <c r="C109" s="217">
        <f t="shared" si="24"/>
        <v>1</v>
      </c>
      <c r="D109" s="217">
        <f t="shared" si="24"/>
        <v>1</v>
      </c>
      <c r="E109" s="217">
        <f t="shared" si="24"/>
        <v>1</v>
      </c>
      <c r="F109" s="458">
        <f t="shared" si="24"/>
        <v>1</v>
      </c>
      <c r="G109" s="338"/>
      <c r="H109" s="489" t="s">
        <v>26</v>
      </c>
      <c r="I109" s="489">
        <f>I108-I95</f>
        <v>0.93000000000000682</v>
      </c>
      <c r="J109" s="489"/>
    </row>
    <row r="110" spans="1:10" x14ac:dyDescent="0.2">
      <c r="B110" s="200" t="s">
        <v>65</v>
      </c>
    </row>
  </sheetData>
  <mergeCells count="10">
    <mergeCell ref="B99:F99"/>
    <mergeCell ref="G99:G100"/>
    <mergeCell ref="B86:F86"/>
    <mergeCell ref="G86:G87"/>
    <mergeCell ref="B73:F73"/>
    <mergeCell ref="B60:F60"/>
    <mergeCell ref="B8:G8"/>
    <mergeCell ref="B21:G21"/>
    <mergeCell ref="B34:G34"/>
    <mergeCell ref="B47:G47"/>
  </mergeCells>
  <conditionalFormatting sqref="B63:F6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6:F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9:F8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2:F10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Q119"/>
  <sheetViews>
    <sheetView showGridLines="0" topLeftCell="A84" zoomScale="65" zoomScaleNormal="65" workbookViewId="0">
      <selection activeCell="J120" sqref="J120"/>
    </sheetView>
  </sheetViews>
  <sheetFormatPr baseColWidth="10" defaultColWidth="11.42578125" defaultRowHeight="12.75" x14ac:dyDescent="0.2"/>
  <cols>
    <col min="1" max="1" width="16.28515625" style="200" bestFit="1" customWidth="1"/>
    <col min="2" max="8" width="8.85546875" style="200" customWidth="1"/>
    <col min="9" max="9" width="11.28515625" style="200" bestFit="1" customWidth="1"/>
    <col min="10" max="10" width="12" style="200" customWidth="1"/>
    <col min="11" max="16384" width="11.42578125" style="200"/>
  </cols>
  <sheetData>
    <row r="1" spans="1:15" x14ac:dyDescent="0.2">
      <c r="A1" s="200" t="s">
        <v>58</v>
      </c>
    </row>
    <row r="2" spans="1:15" x14ac:dyDescent="0.2">
      <c r="A2" s="200" t="s">
        <v>59</v>
      </c>
      <c r="B2" s="319">
        <v>41.584541062801932</v>
      </c>
    </row>
    <row r="3" spans="1:15" x14ac:dyDescent="0.2">
      <c r="A3" s="200" t="s">
        <v>7</v>
      </c>
      <c r="B3" s="200">
        <v>54.111405835543763</v>
      </c>
    </row>
    <row r="4" spans="1:15" x14ac:dyDescent="0.2">
      <c r="A4" s="200" t="s">
        <v>60</v>
      </c>
      <c r="B4" s="200">
        <v>3853</v>
      </c>
    </row>
    <row r="6" spans="1:15" x14ac:dyDescent="0.2">
      <c r="A6" s="229" t="s">
        <v>61</v>
      </c>
      <c r="B6" s="227">
        <v>41.584541062801932</v>
      </c>
      <c r="C6" s="227">
        <v>41.584541062801932</v>
      </c>
      <c r="D6" s="227">
        <v>41.584541062801932</v>
      </c>
      <c r="E6" s="227">
        <v>41.584541062801932</v>
      </c>
      <c r="F6" s="227">
        <v>41.584541062801932</v>
      </c>
      <c r="G6" s="227">
        <v>41.584541062801932</v>
      </c>
      <c r="H6" s="227">
        <v>41.584541062801932</v>
      </c>
    </row>
    <row r="7" spans="1:15" ht="13.5" thickBot="1" x14ac:dyDescent="0.25">
      <c r="A7" s="229" t="s">
        <v>62</v>
      </c>
      <c r="B7" s="215">
        <v>22.4</v>
      </c>
      <c r="C7" s="215">
        <v>22.4</v>
      </c>
      <c r="D7" s="215">
        <v>22.4</v>
      </c>
      <c r="E7" s="215">
        <v>22.4</v>
      </c>
      <c r="F7" s="215">
        <v>22.4</v>
      </c>
      <c r="G7" s="215">
        <v>22.4</v>
      </c>
      <c r="H7" s="215">
        <v>22.4</v>
      </c>
    </row>
    <row r="8" spans="1:15" ht="13.5" thickBot="1" x14ac:dyDescent="0.25">
      <c r="A8" s="272" t="s">
        <v>49</v>
      </c>
      <c r="B8" s="523" t="s">
        <v>50</v>
      </c>
      <c r="C8" s="524"/>
      <c r="D8" s="524"/>
      <c r="E8" s="524"/>
      <c r="F8" s="524"/>
      <c r="G8" s="525"/>
      <c r="H8" s="292" t="s">
        <v>0</v>
      </c>
    </row>
    <row r="9" spans="1:15" x14ac:dyDescent="0.2">
      <c r="A9" s="214" t="s">
        <v>54</v>
      </c>
      <c r="B9" s="273">
        <v>1</v>
      </c>
      <c r="C9" s="274">
        <v>2</v>
      </c>
      <c r="D9" s="275">
        <v>3</v>
      </c>
      <c r="E9" s="274">
        <v>4</v>
      </c>
      <c r="F9" s="275">
        <v>5</v>
      </c>
      <c r="G9" s="270">
        <v>6</v>
      </c>
      <c r="H9" s="276">
        <v>377</v>
      </c>
      <c r="I9" s="213"/>
    </row>
    <row r="10" spans="1:15" x14ac:dyDescent="0.2">
      <c r="A10" s="214" t="s">
        <v>2</v>
      </c>
      <c r="B10" s="233">
        <v>1</v>
      </c>
      <c r="C10" s="307">
        <v>2</v>
      </c>
      <c r="D10" s="234">
        <v>3</v>
      </c>
      <c r="E10" s="294">
        <v>4</v>
      </c>
      <c r="F10" s="314">
        <v>5</v>
      </c>
      <c r="G10" s="315">
        <v>6</v>
      </c>
      <c r="H10" s="271" t="s">
        <v>0</v>
      </c>
      <c r="I10" s="229"/>
      <c r="J10" s="277"/>
      <c r="K10" s="363"/>
      <c r="L10" s="363"/>
      <c r="M10" s="363"/>
      <c r="N10" s="363"/>
      <c r="O10" s="363"/>
    </row>
    <row r="11" spans="1:15" x14ac:dyDescent="0.2">
      <c r="A11" s="278" t="s">
        <v>3</v>
      </c>
      <c r="B11" s="237">
        <v>150</v>
      </c>
      <c r="C11" s="238">
        <v>150</v>
      </c>
      <c r="D11" s="238">
        <v>150</v>
      </c>
      <c r="E11" s="238">
        <v>150</v>
      </c>
      <c r="F11" s="238">
        <v>150</v>
      </c>
      <c r="G11" s="239">
        <v>150</v>
      </c>
      <c r="H11" s="279">
        <v>150</v>
      </c>
      <c r="I11" s="322"/>
      <c r="J11" s="277"/>
      <c r="K11" s="363"/>
      <c r="L11" s="363"/>
      <c r="M11" s="363"/>
      <c r="N11" s="363"/>
      <c r="O11" s="363"/>
    </row>
    <row r="12" spans="1:15" x14ac:dyDescent="0.2">
      <c r="A12" s="280" t="s">
        <v>6</v>
      </c>
      <c r="B12" s="242">
        <v>125.1025641025641</v>
      </c>
      <c r="C12" s="243">
        <v>135.03846153846155</v>
      </c>
      <c r="D12" s="243">
        <v>144.88297872340425</v>
      </c>
      <c r="E12" s="243">
        <v>156.59154929577466</v>
      </c>
      <c r="F12" s="281">
        <v>166.80327868852459</v>
      </c>
      <c r="G12" s="244">
        <v>180.44117647058823</v>
      </c>
      <c r="H12" s="318">
        <v>149.75862068965517</v>
      </c>
      <c r="I12" s="321"/>
      <c r="J12" s="277"/>
      <c r="K12" s="363"/>
      <c r="L12" s="363"/>
      <c r="M12" s="363"/>
      <c r="N12" s="363"/>
      <c r="O12" s="363"/>
    </row>
    <row r="13" spans="1:15" x14ac:dyDescent="0.2">
      <c r="A13" s="214" t="s">
        <v>7</v>
      </c>
      <c r="B13" s="245">
        <v>79.487179487179489</v>
      </c>
      <c r="C13" s="246">
        <v>73.07692307692308</v>
      </c>
      <c r="D13" s="246">
        <v>87.234042553191486</v>
      </c>
      <c r="E13" s="246">
        <v>90.140845070422529</v>
      </c>
      <c r="F13" s="282">
        <v>88.52459016393442</v>
      </c>
      <c r="G13" s="247">
        <v>88.235294117647058</v>
      </c>
      <c r="H13" s="283">
        <v>54.111405835543763</v>
      </c>
      <c r="I13" s="323"/>
      <c r="J13" s="277"/>
    </row>
    <row r="14" spans="1:15" x14ac:dyDescent="0.2">
      <c r="A14" s="214" t="s">
        <v>8</v>
      </c>
      <c r="B14" s="249">
        <v>8.6297179893375792E-2</v>
      </c>
      <c r="C14" s="250">
        <v>7.6375267151716539E-2</v>
      </c>
      <c r="D14" s="250">
        <v>6.7362824082148123E-2</v>
      </c>
      <c r="E14" s="250">
        <v>6.1333131179539056E-2</v>
      </c>
      <c r="F14" s="284">
        <v>6.3193109686077095E-2</v>
      </c>
      <c r="G14" s="251">
        <v>6.2399741342616839E-2</v>
      </c>
      <c r="H14" s="285">
        <v>0.12650956352261383</v>
      </c>
      <c r="I14" s="286"/>
      <c r="J14" s="287"/>
    </row>
    <row r="15" spans="1:15" x14ac:dyDescent="0.2">
      <c r="A15" s="280" t="s">
        <v>1</v>
      </c>
      <c r="B15" s="253">
        <f t="shared" ref="B15:H15" si="0">B12/B11*100-100</f>
        <v>-16.598290598290603</v>
      </c>
      <c r="C15" s="254">
        <f t="shared" si="0"/>
        <v>-9.9743589743589638</v>
      </c>
      <c r="D15" s="254">
        <f t="shared" si="0"/>
        <v>-3.4113475177305048</v>
      </c>
      <c r="E15" s="254">
        <f t="shared" si="0"/>
        <v>4.3943661971831034</v>
      </c>
      <c r="F15" s="254">
        <f t="shared" ref="F15" si="1">F12/F11*100-100</f>
        <v>11.202185792349724</v>
      </c>
      <c r="G15" s="255">
        <f t="shared" si="0"/>
        <v>20.294117647058812</v>
      </c>
      <c r="H15" s="316">
        <f t="shared" si="0"/>
        <v>-0.16091954022988375</v>
      </c>
      <c r="I15" s="321"/>
      <c r="J15" s="287"/>
    </row>
    <row r="16" spans="1:15" ht="13.5" thickBot="1" x14ac:dyDescent="0.25">
      <c r="A16" s="214" t="s">
        <v>27</v>
      </c>
      <c r="B16" s="257">
        <f t="shared" ref="B16:H16" si="2">B12-B6</f>
        <v>83.51802303976217</v>
      </c>
      <c r="C16" s="258">
        <f t="shared" si="2"/>
        <v>93.453920475659615</v>
      </c>
      <c r="D16" s="258">
        <f t="shared" si="2"/>
        <v>103.29843766060232</v>
      </c>
      <c r="E16" s="258">
        <f t="shared" si="2"/>
        <v>115.00700823297272</v>
      </c>
      <c r="F16" s="258">
        <f t="shared" si="2"/>
        <v>125.21873762572265</v>
      </c>
      <c r="G16" s="259">
        <f t="shared" si="2"/>
        <v>138.85663540778631</v>
      </c>
      <c r="H16" s="288">
        <f t="shared" si="2"/>
        <v>108.17407962685324</v>
      </c>
      <c r="I16" s="324"/>
      <c r="J16" s="287"/>
    </row>
    <row r="17" spans="1:11" x14ac:dyDescent="0.2">
      <c r="A17" s="289" t="s">
        <v>51</v>
      </c>
      <c r="B17" s="261">
        <v>365</v>
      </c>
      <c r="C17" s="262">
        <v>643</v>
      </c>
      <c r="D17" s="262">
        <v>932</v>
      </c>
      <c r="E17" s="262">
        <v>686</v>
      </c>
      <c r="F17" s="262">
        <v>591</v>
      </c>
      <c r="G17" s="263">
        <v>326</v>
      </c>
      <c r="H17" s="264">
        <f>SUM(B17:G17)</f>
        <v>3543</v>
      </c>
      <c r="I17" s="265" t="s">
        <v>56</v>
      </c>
      <c r="J17" s="290">
        <f>B4-H17</f>
        <v>310</v>
      </c>
      <c r="K17" s="266">
        <f>J17/B4</f>
        <v>8.0456786919283679E-2</v>
      </c>
    </row>
    <row r="18" spans="1:11" x14ac:dyDescent="0.2">
      <c r="A18" s="289" t="s">
        <v>28</v>
      </c>
      <c r="B18" s="218">
        <v>30</v>
      </c>
      <c r="C18" s="269">
        <v>30</v>
      </c>
      <c r="D18" s="269">
        <v>29.5</v>
      </c>
      <c r="E18" s="269">
        <v>29</v>
      </c>
      <c r="F18" s="269">
        <v>29</v>
      </c>
      <c r="G18" s="219">
        <v>28.5</v>
      </c>
      <c r="H18" s="222"/>
      <c r="I18" s="200" t="s">
        <v>57</v>
      </c>
      <c r="J18" s="200">
        <v>22.4</v>
      </c>
    </row>
    <row r="19" spans="1:11" ht="13.5" thickBot="1" x14ac:dyDescent="0.25">
      <c r="A19" s="291" t="s">
        <v>26</v>
      </c>
      <c r="B19" s="220">
        <f>(B18-B7)</f>
        <v>7.6000000000000014</v>
      </c>
      <c r="C19" s="221">
        <f>C18-C7</f>
        <v>7.6000000000000014</v>
      </c>
      <c r="D19" s="221">
        <f>D18-D7</f>
        <v>7.1000000000000014</v>
      </c>
      <c r="E19" s="221">
        <f>E18-E7</f>
        <v>6.6000000000000014</v>
      </c>
      <c r="F19" s="221">
        <f>F18-F7</f>
        <v>6.6000000000000014</v>
      </c>
      <c r="G19" s="226">
        <f>G18-G7</f>
        <v>6.1000000000000014</v>
      </c>
      <c r="H19" s="223"/>
      <c r="I19" s="200" t="s">
        <v>26</v>
      </c>
    </row>
    <row r="21" spans="1:11" ht="13.5" thickBot="1" x14ac:dyDescent="0.25"/>
    <row r="22" spans="1:11" ht="13.5" thickBot="1" x14ac:dyDescent="0.25">
      <c r="A22" s="272" t="s">
        <v>64</v>
      </c>
      <c r="B22" s="523" t="s">
        <v>50</v>
      </c>
      <c r="C22" s="524"/>
      <c r="D22" s="524"/>
      <c r="E22" s="524"/>
      <c r="F22" s="524"/>
      <c r="G22" s="525"/>
      <c r="H22" s="292" t="s">
        <v>0</v>
      </c>
      <c r="I22" s="364"/>
      <c r="J22" s="364"/>
      <c r="K22" s="364"/>
    </row>
    <row r="23" spans="1:11" x14ac:dyDescent="0.2">
      <c r="A23" s="214" t="s">
        <v>54</v>
      </c>
      <c r="B23" s="273">
        <v>1</v>
      </c>
      <c r="C23" s="274">
        <v>2</v>
      </c>
      <c r="D23" s="275">
        <v>3</v>
      </c>
      <c r="E23" s="274">
        <v>4</v>
      </c>
      <c r="F23" s="275">
        <v>5</v>
      </c>
      <c r="G23" s="270">
        <v>6</v>
      </c>
      <c r="H23" s="276">
        <v>267</v>
      </c>
      <c r="I23" s="213"/>
      <c r="J23" s="364"/>
      <c r="K23" s="364"/>
    </row>
    <row r="24" spans="1:11" x14ac:dyDescent="0.2">
      <c r="A24" s="214" t="s">
        <v>2</v>
      </c>
      <c r="B24" s="233">
        <v>1</v>
      </c>
      <c r="C24" s="307">
        <v>2</v>
      </c>
      <c r="D24" s="234">
        <v>3</v>
      </c>
      <c r="E24" s="294">
        <v>4</v>
      </c>
      <c r="F24" s="314">
        <v>5</v>
      </c>
      <c r="G24" s="315">
        <v>6</v>
      </c>
      <c r="H24" s="271" t="s">
        <v>0</v>
      </c>
      <c r="I24" s="229"/>
      <c r="J24" s="277"/>
      <c r="K24" s="363"/>
    </row>
    <row r="25" spans="1:11" x14ac:dyDescent="0.2">
      <c r="A25" s="278" t="s">
        <v>3</v>
      </c>
      <c r="B25" s="237">
        <v>260</v>
      </c>
      <c r="C25" s="238">
        <v>260</v>
      </c>
      <c r="D25" s="238">
        <v>260</v>
      </c>
      <c r="E25" s="238">
        <v>260</v>
      </c>
      <c r="F25" s="238">
        <v>260</v>
      </c>
      <c r="G25" s="239">
        <v>260</v>
      </c>
      <c r="H25" s="279">
        <v>260</v>
      </c>
      <c r="I25" s="322"/>
      <c r="J25" s="277"/>
      <c r="K25" s="363"/>
    </row>
    <row r="26" spans="1:11" x14ac:dyDescent="0.2">
      <c r="A26" s="280" t="s">
        <v>6</v>
      </c>
      <c r="B26" s="242">
        <v>272</v>
      </c>
      <c r="C26" s="243">
        <v>287</v>
      </c>
      <c r="D26" s="243">
        <v>276</v>
      </c>
      <c r="E26" s="243">
        <v>281</v>
      </c>
      <c r="F26" s="281">
        <v>289</v>
      </c>
      <c r="G26" s="244">
        <v>303</v>
      </c>
      <c r="H26" s="318">
        <v>283</v>
      </c>
      <c r="I26" s="321"/>
      <c r="J26" s="277"/>
      <c r="K26" s="363"/>
    </row>
    <row r="27" spans="1:11" x14ac:dyDescent="0.2">
      <c r="A27" s="214" t="s">
        <v>7</v>
      </c>
      <c r="B27" s="245">
        <v>85.7</v>
      </c>
      <c r="C27" s="246">
        <v>64.599999999999994</v>
      </c>
      <c r="D27" s="246">
        <v>68.599999999999994</v>
      </c>
      <c r="E27" s="246">
        <v>76.5</v>
      </c>
      <c r="F27" s="282">
        <v>80</v>
      </c>
      <c r="G27" s="247">
        <v>72</v>
      </c>
      <c r="H27" s="283">
        <v>71.2</v>
      </c>
      <c r="I27" s="323"/>
      <c r="J27" s="277"/>
      <c r="K27" s="364"/>
    </row>
    <row r="28" spans="1:11" x14ac:dyDescent="0.2">
      <c r="A28" s="214" t="s">
        <v>8</v>
      </c>
      <c r="B28" s="249">
        <v>7.5999999999999998E-2</v>
      </c>
      <c r="C28" s="250">
        <v>0.1</v>
      </c>
      <c r="D28" s="250">
        <v>9.6000000000000002E-2</v>
      </c>
      <c r="E28" s="250">
        <v>8.4000000000000005E-2</v>
      </c>
      <c r="F28" s="284">
        <v>7.6999999999999999E-2</v>
      </c>
      <c r="G28" s="251">
        <v>9.0999999999999998E-2</v>
      </c>
      <c r="H28" s="285">
        <v>9.2999999999999999E-2</v>
      </c>
      <c r="I28" s="286"/>
      <c r="J28" s="287"/>
      <c r="K28" s="364"/>
    </row>
    <row r="29" spans="1:11" x14ac:dyDescent="0.2">
      <c r="A29" s="280" t="s">
        <v>1</v>
      </c>
      <c r="B29" s="253">
        <f t="shared" ref="B29:H29" si="3">B26/B25*100-100</f>
        <v>4.6153846153846274</v>
      </c>
      <c r="C29" s="254">
        <f t="shared" si="3"/>
        <v>10.384615384615387</v>
      </c>
      <c r="D29" s="254">
        <f t="shared" si="3"/>
        <v>6.1538461538461604</v>
      </c>
      <c r="E29" s="254">
        <f t="shared" si="3"/>
        <v>8.076923076923066</v>
      </c>
      <c r="F29" s="254">
        <f t="shared" si="3"/>
        <v>11.15384615384616</v>
      </c>
      <c r="G29" s="255">
        <f t="shared" si="3"/>
        <v>16.538461538461547</v>
      </c>
      <c r="H29" s="316">
        <f t="shared" si="3"/>
        <v>8.8461538461538396</v>
      </c>
      <c r="I29" s="321"/>
      <c r="J29" s="287"/>
      <c r="K29" s="364"/>
    </row>
    <row r="30" spans="1:11" ht="13.5" thickBot="1" x14ac:dyDescent="0.25">
      <c r="A30" s="214" t="s">
        <v>27</v>
      </c>
      <c r="B30" s="257">
        <f t="shared" ref="B30:H30" si="4">B26-B12</f>
        <v>146.89743589743591</v>
      </c>
      <c r="C30" s="258">
        <f t="shared" si="4"/>
        <v>151.96153846153845</v>
      </c>
      <c r="D30" s="258">
        <f t="shared" si="4"/>
        <v>131.11702127659575</v>
      </c>
      <c r="E30" s="258">
        <f t="shared" si="4"/>
        <v>124.40845070422534</v>
      </c>
      <c r="F30" s="258">
        <f t="shared" si="4"/>
        <v>122.19672131147541</v>
      </c>
      <c r="G30" s="259">
        <f t="shared" si="4"/>
        <v>122.55882352941177</v>
      </c>
      <c r="H30" s="288">
        <f t="shared" si="4"/>
        <v>133.24137931034483</v>
      </c>
      <c r="I30" s="324"/>
      <c r="J30" s="287"/>
      <c r="K30" s="364"/>
    </row>
    <row r="31" spans="1:11" x14ac:dyDescent="0.2">
      <c r="A31" s="289" t="s">
        <v>51</v>
      </c>
      <c r="B31" s="261">
        <v>351</v>
      </c>
      <c r="C31" s="262">
        <v>638</v>
      </c>
      <c r="D31" s="262">
        <v>919</v>
      </c>
      <c r="E31" s="262">
        <v>678</v>
      </c>
      <c r="F31" s="262">
        <v>584</v>
      </c>
      <c r="G31" s="263">
        <v>324</v>
      </c>
      <c r="H31" s="264">
        <f>SUM(B31:G31)</f>
        <v>3494</v>
      </c>
      <c r="I31" s="265" t="s">
        <v>56</v>
      </c>
      <c r="J31" s="290">
        <f>H17-H31</f>
        <v>49</v>
      </c>
      <c r="K31" s="266">
        <f>J31/H17</f>
        <v>1.3830087496471917E-2</v>
      </c>
    </row>
    <row r="32" spans="1:11" x14ac:dyDescent="0.2">
      <c r="A32" s="289" t="s">
        <v>28</v>
      </c>
      <c r="B32" s="218">
        <v>35</v>
      </c>
      <c r="C32" s="269">
        <v>35</v>
      </c>
      <c r="D32" s="269">
        <v>34.5</v>
      </c>
      <c r="E32" s="269">
        <v>34</v>
      </c>
      <c r="F32" s="269">
        <v>34</v>
      </c>
      <c r="G32" s="219">
        <v>33.5</v>
      </c>
      <c r="H32" s="222"/>
      <c r="I32" s="364" t="s">
        <v>57</v>
      </c>
      <c r="J32" s="364">
        <v>29.73</v>
      </c>
      <c r="K32" s="364"/>
    </row>
    <row r="33" spans="1:17" ht="13.5" thickBot="1" x14ac:dyDescent="0.25">
      <c r="A33" s="291" t="s">
        <v>26</v>
      </c>
      <c r="B33" s="220">
        <f>(B32-B18)</f>
        <v>5</v>
      </c>
      <c r="C33" s="221">
        <f>C32-C18</f>
        <v>5</v>
      </c>
      <c r="D33" s="221">
        <f>D32-D18</f>
        <v>5</v>
      </c>
      <c r="E33" s="221">
        <f>E32-E18</f>
        <v>5</v>
      </c>
      <c r="F33" s="221">
        <f>F32-F18</f>
        <v>5</v>
      </c>
      <c r="G33" s="226">
        <f>G32-G18</f>
        <v>5</v>
      </c>
      <c r="H33" s="223"/>
      <c r="I33" s="364" t="s">
        <v>26</v>
      </c>
      <c r="J33" s="364">
        <f>J32-J18</f>
        <v>7.3300000000000018</v>
      </c>
      <c r="K33" s="364"/>
    </row>
    <row r="34" spans="1:17" x14ac:dyDescent="0.2">
      <c r="F34" s="200">
        <v>34</v>
      </c>
      <c r="G34" s="200">
        <v>33.5</v>
      </c>
    </row>
    <row r="35" spans="1:17" ht="13.5" thickBot="1" x14ac:dyDescent="0.25"/>
    <row r="36" spans="1:17" ht="13.5" thickBot="1" x14ac:dyDescent="0.25">
      <c r="A36" s="272" t="s">
        <v>66</v>
      </c>
      <c r="B36" s="523" t="s">
        <v>50</v>
      </c>
      <c r="C36" s="524"/>
      <c r="D36" s="524"/>
      <c r="E36" s="524"/>
      <c r="F36" s="524"/>
      <c r="G36" s="525"/>
      <c r="H36" s="292" t="s">
        <v>0</v>
      </c>
      <c r="I36" s="385"/>
      <c r="J36" s="385"/>
      <c r="K36" s="385"/>
      <c r="L36" s="385"/>
      <c r="M36" s="526" t="s">
        <v>69</v>
      </c>
      <c r="N36" s="527"/>
      <c r="O36" s="527"/>
      <c r="P36" s="528"/>
      <c r="Q36" s="385"/>
    </row>
    <row r="37" spans="1:17" x14ac:dyDescent="0.2">
      <c r="A37" s="214" t="s">
        <v>54</v>
      </c>
      <c r="B37" s="273">
        <v>1</v>
      </c>
      <c r="C37" s="274">
        <v>2</v>
      </c>
      <c r="D37" s="275">
        <v>3</v>
      </c>
      <c r="E37" s="274">
        <v>4</v>
      </c>
      <c r="F37" s="275">
        <v>5</v>
      </c>
      <c r="G37" s="270">
        <v>6</v>
      </c>
      <c r="H37" s="276">
        <v>267</v>
      </c>
      <c r="I37" s="213"/>
      <c r="J37" s="385"/>
      <c r="K37" s="385"/>
      <c r="L37" s="385"/>
      <c r="M37" s="529" t="s">
        <v>70</v>
      </c>
      <c r="N37" s="530"/>
      <c r="O37" s="530"/>
      <c r="P37" s="531"/>
      <c r="Q37" s="385"/>
    </row>
    <row r="38" spans="1:17" ht="13.5" thickBot="1" x14ac:dyDescent="0.25">
      <c r="A38" s="214" t="s">
        <v>2</v>
      </c>
      <c r="B38" s="233">
        <v>1</v>
      </c>
      <c r="C38" s="307">
        <v>2</v>
      </c>
      <c r="D38" s="234">
        <v>3</v>
      </c>
      <c r="E38" s="294">
        <v>4</v>
      </c>
      <c r="F38" s="314">
        <v>5</v>
      </c>
      <c r="G38" s="315">
        <v>6</v>
      </c>
      <c r="H38" s="271" t="s">
        <v>0</v>
      </c>
      <c r="I38" s="229"/>
      <c r="J38" s="277"/>
      <c r="K38" s="363"/>
      <c r="L38" s="385"/>
      <c r="M38" s="376" t="s">
        <v>54</v>
      </c>
      <c r="N38" s="377" t="s">
        <v>68</v>
      </c>
      <c r="O38" s="377" t="s">
        <v>59</v>
      </c>
      <c r="P38" s="378" t="s">
        <v>51</v>
      </c>
      <c r="Q38" s="385"/>
    </row>
    <row r="39" spans="1:17" x14ac:dyDescent="0.2">
      <c r="A39" s="278" t="s">
        <v>3</v>
      </c>
      <c r="B39" s="237">
        <v>390</v>
      </c>
      <c r="C39" s="238">
        <v>390</v>
      </c>
      <c r="D39" s="238">
        <v>390</v>
      </c>
      <c r="E39" s="238">
        <v>390</v>
      </c>
      <c r="F39" s="238">
        <v>390</v>
      </c>
      <c r="G39" s="239">
        <v>390</v>
      </c>
      <c r="H39" s="279">
        <v>390</v>
      </c>
      <c r="I39" s="322"/>
      <c r="J39" s="277"/>
      <c r="K39" s="363"/>
      <c r="L39" s="385"/>
      <c r="M39" s="379">
        <v>1</v>
      </c>
      <c r="N39" s="380">
        <v>1</v>
      </c>
      <c r="O39" s="380">
        <v>350</v>
      </c>
      <c r="P39" s="386">
        <v>232</v>
      </c>
      <c r="Q39" s="421">
        <v>40.5</v>
      </c>
    </row>
    <row r="40" spans="1:17" x14ac:dyDescent="0.2">
      <c r="A40" s="280" t="s">
        <v>6</v>
      </c>
      <c r="B40" s="242">
        <v>437</v>
      </c>
      <c r="C40" s="243">
        <v>423</v>
      </c>
      <c r="D40" s="243">
        <v>405</v>
      </c>
      <c r="E40" s="243">
        <v>421</v>
      </c>
      <c r="F40" s="281">
        <v>442</v>
      </c>
      <c r="G40" s="244">
        <v>429</v>
      </c>
      <c r="H40" s="318">
        <v>423</v>
      </c>
      <c r="I40" s="321"/>
      <c r="J40" s="277"/>
      <c r="K40" s="363"/>
      <c r="L40" s="385"/>
      <c r="M40" s="381">
        <v>2</v>
      </c>
      <c r="N40" s="382">
        <v>2</v>
      </c>
      <c r="O40" s="382" t="s">
        <v>71</v>
      </c>
      <c r="P40" s="389">
        <v>368</v>
      </c>
      <c r="Q40" s="421">
        <v>40</v>
      </c>
    </row>
    <row r="41" spans="1:17" x14ac:dyDescent="0.2">
      <c r="A41" s="214" t="s">
        <v>7</v>
      </c>
      <c r="B41" s="245">
        <v>76.900000000000006</v>
      </c>
      <c r="C41" s="246">
        <v>79.599999999999994</v>
      </c>
      <c r="D41" s="246">
        <v>66.2</v>
      </c>
      <c r="E41" s="246">
        <v>71.2</v>
      </c>
      <c r="F41" s="282">
        <v>75</v>
      </c>
      <c r="G41" s="247">
        <v>88</v>
      </c>
      <c r="H41" s="283">
        <v>73</v>
      </c>
      <c r="I41" s="323"/>
      <c r="J41" s="277"/>
      <c r="K41" s="385"/>
      <c r="L41" s="385"/>
      <c r="M41" s="381">
        <v>3</v>
      </c>
      <c r="N41" s="382">
        <v>3</v>
      </c>
      <c r="O41" s="382" t="s">
        <v>72</v>
      </c>
      <c r="P41" s="389">
        <v>587</v>
      </c>
      <c r="Q41" s="421">
        <v>39.5</v>
      </c>
    </row>
    <row r="42" spans="1:17" x14ac:dyDescent="0.2">
      <c r="A42" s="214" t="s">
        <v>8</v>
      </c>
      <c r="B42" s="249">
        <v>8.8999999999999996E-2</v>
      </c>
      <c r="C42" s="250">
        <v>8.7999999999999995E-2</v>
      </c>
      <c r="D42" s="250">
        <v>0.1</v>
      </c>
      <c r="E42" s="250">
        <v>9.4E-2</v>
      </c>
      <c r="F42" s="284">
        <v>8.3000000000000004E-2</v>
      </c>
      <c r="G42" s="251">
        <v>8.5999999999999993E-2</v>
      </c>
      <c r="H42" s="285">
        <v>9.6000000000000002E-2</v>
      </c>
      <c r="I42" s="286"/>
      <c r="J42" s="287"/>
      <c r="K42" s="385"/>
      <c r="L42" s="385"/>
      <c r="M42" s="381">
        <v>4</v>
      </c>
      <c r="N42" s="382">
        <v>4</v>
      </c>
      <c r="O42" s="382" t="s">
        <v>73</v>
      </c>
      <c r="P42" s="389">
        <v>750</v>
      </c>
      <c r="Q42" s="421">
        <v>39</v>
      </c>
    </row>
    <row r="43" spans="1:17" x14ac:dyDescent="0.2">
      <c r="A43" s="280" t="s">
        <v>1</v>
      </c>
      <c r="B43" s="253">
        <f t="shared" ref="B43:H43" si="5">B40/B39*100-100</f>
        <v>12.051282051282058</v>
      </c>
      <c r="C43" s="254">
        <f t="shared" si="5"/>
        <v>8.4615384615384528</v>
      </c>
      <c r="D43" s="254">
        <f t="shared" si="5"/>
        <v>3.8461538461538538</v>
      </c>
      <c r="E43" s="254">
        <f t="shared" si="5"/>
        <v>7.9487179487179418</v>
      </c>
      <c r="F43" s="254">
        <f t="shared" si="5"/>
        <v>13.333333333333329</v>
      </c>
      <c r="G43" s="255">
        <f t="shared" si="5"/>
        <v>10.000000000000014</v>
      </c>
      <c r="H43" s="316">
        <f t="shared" si="5"/>
        <v>8.4615384615384528</v>
      </c>
      <c r="I43" s="321"/>
      <c r="J43" s="287"/>
      <c r="K43" s="385"/>
      <c r="L43" s="385"/>
      <c r="M43" s="381">
        <v>5</v>
      </c>
      <c r="N43" s="382">
        <v>5</v>
      </c>
      <c r="O43" s="382" t="s">
        <v>74</v>
      </c>
      <c r="P43" s="389">
        <v>702</v>
      </c>
      <c r="Q43" s="421">
        <v>39</v>
      </c>
    </row>
    <row r="44" spans="1:17" ht="13.5" thickBot="1" x14ac:dyDescent="0.25">
      <c r="A44" s="214" t="s">
        <v>27</v>
      </c>
      <c r="B44" s="257">
        <f>B40-B26</f>
        <v>165</v>
      </c>
      <c r="C44" s="258">
        <f t="shared" ref="C44:F44" si="6">C40-C26</f>
        <v>136</v>
      </c>
      <c r="D44" s="258">
        <f t="shared" si="6"/>
        <v>129</v>
      </c>
      <c r="E44" s="258">
        <f t="shared" si="6"/>
        <v>140</v>
      </c>
      <c r="F44" s="258">
        <f t="shared" si="6"/>
        <v>153</v>
      </c>
      <c r="G44" s="259">
        <f>G40-G26</f>
        <v>126</v>
      </c>
      <c r="H44" s="288">
        <f>H40-H26</f>
        <v>140</v>
      </c>
      <c r="I44" s="324"/>
      <c r="J44" s="287"/>
      <c r="K44" s="385"/>
      <c r="L44" s="385"/>
      <c r="M44" s="387">
        <v>6</v>
      </c>
      <c r="N44" s="388">
        <v>6</v>
      </c>
      <c r="O44" s="388" t="s">
        <v>75</v>
      </c>
      <c r="P44" s="389">
        <v>596</v>
      </c>
      <c r="Q44" s="421">
        <v>38.5</v>
      </c>
    </row>
    <row r="45" spans="1:17" ht="13.5" thickBot="1" x14ac:dyDescent="0.25">
      <c r="A45" s="289" t="s">
        <v>51</v>
      </c>
      <c r="B45" s="261">
        <v>332</v>
      </c>
      <c r="C45" s="262">
        <v>634</v>
      </c>
      <c r="D45" s="262">
        <v>918</v>
      </c>
      <c r="E45" s="262">
        <v>678</v>
      </c>
      <c r="F45" s="262">
        <v>583</v>
      </c>
      <c r="G45" s="263">
        <v>323</v>
      </c>
      <c r="H45" s="264">
        <f>SUM(B45:G45)</f>
        <v>3468</v>
      </c>
      <c r="I45" s="265" t="s">
        <v>56</v>
      </c>
      <c r="J45" s="290">
        <f>H31-H45</f>
        <v>26</v>
      </c>
      <c r="K45" s="266">
        <f>J45/H31</f>
        <v>7.4413279908414421E-3</v>
      </c>
      <c r="L45" s="385"/>
      <c r="M45" s="216">
        <v>7</v>
      </c>
      <c r="N45" s="217">
        <v>7</v>
      </c>
      <c r="O45" s="217">
        <v>580</v>
      </c>
      <c r="P45" s="327">
        <v>222</v>
      </c>
      <c r="Q45" s="421">
        <v>38.5</v>
      </c>
    </row>
    <row r="46" spans="1:17" x14ac:dyDescent="0.2">
      <c r="A46" s="289" t="s">
        <v>28</v>
      </c>
      <c r="B46" s="387">
        <v>39</v>
      </c>
      <c r="C46" s="388">
        <v>39</v>
      </c>
      <c r="D46" s="388">
        <v>39</v>
      </c>
      <c r="E46" s="388">
        <v>38</v>
      </c>
      <c r="F46" s="388">
        <v>38</v>
      </c>
      <c r="G46" s="389">
        <v>38</v>
      </c>
      <c r="H46" s="222"/>
      <c r="I46" s="385" t="s">
        <v>57</v>
      </c>
      <c r="J46" s="385">
        <v>34.58</v>
      </c>
      <c r="K46" s="385"/>
      <c r="L46" s="385"/>
      <c r="M46" s="385"/>
      <c r="N46" s="385"/>
      <c r="O46" s="385"/>
      <c r="P46" s="385"/>
      <c r="Q46" s="385"/>
    </row>
    <row r="47" spans="1:17" ht="13.5" thickBot="1" x14ac:dyDescent="0.25">
      <c r="A47" s="291" t="s">
        <v>26</v>
      </c>
      <c r="B47" s="418">
        <f>(B46-B32)</f>
        <v>4</v>
      </c>
      <c r="C47" s="419">
        <f>C46-C32</f>
        <v>4</v>
      </c>
      <c r="D47" s="419">
        <f>D46-D32</f>
        <v>4.5</v>
      </c>
      <c r="E47" s="419">
        <f>E46-E32</f>
        <v>4</v>
      </c>
      <c r="F47" s="419">
        <f>F46-F32</f>
        <v>4</v>
      </c>
      <c r="G47" s="420">
        <f>G46-G32</f>
        <v>4.5</v>
      </c>
      <c r="H47" s="223"/>
      <c r="I47" s="385" t="s">
        <v>26</v>
      </c>
      <c r="J47" s="385">
        <f>J46-J32</f>
        <v>4.8499999999999979</v>
      </c>
      <c r="K47" s="385"/>
      <c r="L47" s="385"/>
      <c r="M47" s="385"/>
      <c r="N47" s="385"/>
      <c r="O47" s="385"/>
      <c r="P47" s="385"/>
      <c r="Q47" s="385"/>
    </row>
    <row r="48" spans="1:17" x14ac:dyDescent="0.2">
      <c r="A48" s="385"/>
      <c r="B48" s="385"/>
      <c r="C48" s="385"/>
      <c r="D48" s="385">
        <v>39</v>
      </c>
      <c r="E48" s="385"/>
      <c r="F48" s="385"/>
      <c r="G48" s="385">
        <v>38</v>
      </c>
      <c r="H48" s="385"/>
      <c r="I48" s="385"/>
      <c r="J48" s="385"/>
      <c r="K48" s="385"/>
      <c r="L48" s="385"/>
      <c r="M48" s="385"/>
      <c r="N48" s="385"/>
      <c r="O48" s="385"/>
      <c r="P48" s="385"/>
      <c r="Q48" s="385"/>
    </row>
    <row r="49" spans="1:17" s="411" customFormat="1" x14ac:dyDescent="0.2"/>
    <row r="50" spans="1:17" ht="13.5" thickBot="1" x14ac:dyDescent="0.25">
      <c r="B50" s="421">
        <v>40.5</v>
      </c>
      <c r="C50" s="421">
        <v>40</v>
      </c>
      <c r="D50" s="421">
        <v>39.5</v>
      </c>
      <c r="E50" s="421">
        <v>39</v>
      </c>
      <c r="F50" s="421">
        <v>39</v>
      </c>
      <c r="G50" s="421">
        <v>38.5</v>
      </c>
      <c r="H50" s="421">
        <v>38.5</v>
      </c>
    </row>
    <row r="51" spans="1:17" ht="15" customHeight="1" thickBot="1" x14ac:dyDescent="0.25">
      <c r="A51" s="272" t="s">
        <v>76</v>
      </c>
      <c r="B51" s="523" t="s">
        <v>50</v>
      </c>
      <c r="C51" s="524"/>
      <c r="D51" s="524"/>
      <c r="E51" s="524"/>
      <c r="F51" s="524"/>
      <c r="G51" s="524"/>
      <c r="H51" s="525"/>
      <c r="I51" s="292" t="s">
        <v>0</v>
      </c>
      <c r="J51" s="370"/>
      <c r="K51" s="370"/>
      <c r="L51" s="370"/>
    </row>
    <row r="52" spans="1:17" ht="15" customHeight="1" x14ac:dyDescent="0.2">
      <c r="A52" s="231" t="s">
        <v>54</v>
      </c>
      <c r="B52" s="371">
        <v>1</v>
      </c>
      <c r="C52" s="372">
        <v>2</v>
      </c>
      <c r="D52" s="372">
        <v>3</v>
      </c>
      <c r="E52" s="372">
        <v>4</v>
      </c>
      <c r="F52" s="372">
        <v>5</v>
      </c>
      <c r="G52" s="372">
        <v>6</v>
      </c>
      <c r="H52" s="384">
        <v>6</v>
      </c>
      <c r="I52" s="390">
        <v>257</v>
      </c>
      <c r="J52" s="213"/>
      <c r="K52" s="370"/>
      <c r="L52" s="370"/>
    </row>
    <row r="53" spans="1:17" ht="15" customHeight="1" x14ac:dyDescent="0.2">
      <c r="A53" s="231" t="s">
        <v>2</v>
      </c>
      <c r="B53" s="233">
        <v>1</v>
      </c>
      <c r="C53" s="307">
        <v>2</v>
      </c>
      <c r="D53" s="234">
        <v>3</v>
      </c>
      <c r="E53" s="294">
        <v>4</v>
      </c>
      <c r="F53" s="314">
        <v>5</v>
      </c>
      <c r="G53" s="315">
        <v>6</v>
      </c>
      <c r="H53" s="235">
        <v>7</v>
      </c>
      <c r="I53" s="391" t="s">
        <v>0</v>
      </c>
      <c r="J53" s="229"/>
      <c r="K53" s="277"/>
      <c r="L53" s="363"/>
      <c r="Q53" s="383"/>
    </row>
    <row r="54" spans="1:17" ht="15" customHeight="1" x14ac:dyDescent="0.2">
      <c r="A54" s="236" t="s">
        <v>3</v>
      </c>
      <c r="B54" s="237">
        <v>525</v>
      </c>
      <c r="C54" s="238">
        <v>525</v>
      </c>
      <c r="D54" s="238">
        <v>525</v>
      </c>
      <c r="E54" s="238">
        <v>525</v>
      </c>
      <c r="F54" s="238">
        <v>525</v>
      </c>
      <c r="G54" s="238">
        <v>525</v>
      </c>
      <c r="H54" s="239">
        <v>525</v>
      </c>
      <c r="I54" s="392">
        <v>525</v>
      </c>
      <c r="J54" s="322"/>
      <c r="K54" s="277"/>
      <c r="L54" s="363"/>
      <c r="Q54" s="383"/>
    </row>
    <row r="55" spans="1:17" ht="15" customHeight="1" x14ac:dyDescent="0.2">
      <c r="A55" s="241" t="s">
        <v>6</v>
      </c>
      <c r="B55" s="242">
        <v>420</v>
      </c>
      <c r="C55" s="243">
        <v>471</v>
      </c>
      <c r="D55" s="243">
        <v>492</v>
      </c>
      <c r="E55" s="243">
        <v>529</v>
      </c>
      <c r="F55" s="243">
        <v>548</v>
      </c>
      <c r="G55" s="243">
        <v>596</v>
      </c>
      <c r="H55" s="244">
        <v>647</v>
      </c>
      <c r="I55" s="393">
        <v>532</v>
      </c>
      <c r="J55" s="321"/>
      <c r="K55" s="277"/>
      <c r="L55" s="363"/>
      <c r="Q55" s="383"/>
    </row>
    <row r="56" spans="1:17" ht="15" customHeight="1" x14ac:dyDescent="0.2">
      <c r="A56" s="231" t="s">
        <v>7</v>
      </c>
      <c r="B56" s="245">
        <v>70.599999999999994</v>
      </c>
      <c r="C56" s="246">
        <v>96.3</v>
      </c>
      <c r="D56" s="246">
        <v>97.7</v>
      </c>
      <c r="E56" s="246">
        <v>92.9</v>
      </c>
      <c r="F56" s="246">
        <v>100</v>
      </c>
      <c r="G56" s="246">
        <v>95.6</v>
      </c>
      <c r="H56" s="247">
        <v>93.8</v>
      </c>
      <c r="I56" s="394">
        <v>60.7</v>
      </c>
      <c r="J56" s="323"/>
      <c r="K56" s="542" t="s">
        <v>93</v>
      </c>
      <c r="L56" s="542"/>
      <c r="M56" s="542"/>
      <c r="N56" s="542"/>
      <c r="O56" s="542"/>
      <c r="P56" s="542"/>
      <c r="Q56" s="383"/>
    </row>
    <row r="57" spans="1:17" ht="15" customHeight="1" x14ac:dyDescent="0.2">
      <c r="A57" s="231" t="s">
        <v>8</v>
      </c>
      <c r="B57" s="249">
        <v>9.1999999999999998E-2</v>
      </c>
      <c r="C57" s="250">
        <v>0.05</v>
      </c>
      <c r="D57" s="250">
        <v>4.9000000000000002E-2</v>
      </c>
      <c r="E57" s="250">
        <v>5.1999999999999998E-2</v>
      </c>
      <c r="F57" s="250">
        <v>4.2999999999999997E-2</v>
      </c>
      <c r="G57" s="250">
        <v>5.8999999999999997E-2</v>
      </c>
      <c r="H57" s="251">
        <v>5.2999999999999999E-2</v>
      </c>
      <c r="I57" s="395">
        <v>0.11799999999999999</v>
      </c>
      <c r="J57" s="286"/>
      <c r="K57" s="542"/>
      <c r="L57" s="542"/>
      <c r="M57" s="542"/>
      <c r="N57" s="542"/>
      <c r="O57" s="542"/>
      <c r="P57" s="542"/>
      <c r="Q57" s="383"/>
    </row>
    <row r="58" spans="1:17" ht="15" customHeight="1" x14ac:dyDescent="0.2">
      <c r="A58" s="241" t="s">
        <v>1</v>
      </c>
      <c r="B58" s="253">
        <f t="shared" ref="B58:I58" si="7">B55/B54*100-100</f>
        <v>-20</v>
      </c>
      <c r="C58" s="254">
        <f t="shared" si="7"/>
        <v>-10.285714285714292</v>
      </c>
      <c r="D58" s="254">
        <f t="shared" si="7"/>
        <v>-6.2857142857142776</v>
      </c>
      <c r="E58" s="254">
        <f t="shared" si="7"/>
        <v>0.7619047619047592</v>
      </c>
      <c r="F58" s="254">
        <f t="shared" si="7"/>
        <v>4.3809523809523796</v>
      </c>
      <c r="G58" s="254">
        <f t="shared" ref="G58" si="8">G55/G54*100-100</f>
        <v>13.523809523809518</v>
      </c>
      <c r="H58" s="255">
        <f t="shared" si="7"/>
        <v>23.238095238095241</v>
      </c>
      <c r="I58" s="396">
        <f t="shared" si="7"/>
        <v>1.3333333333333428</v>
      </c>
      <c r="J58" s="321"/>
      <c r="K58" s="423" t="s">
        <v>102</v>
      </c>
      <c r="L58" s="370"/>
      <c r="Q58" s="383"/>
    </row>
    <row r="59" spans="1:17" ht="15" customHeight="1" thickBot="1" x14ac:dyDescent="0.25">
      <c r="A59" s="231" t="s">
        <v>27</v>
      </c>
      <c r="B59" s="257">
        <f>B55-B40</f>
        <v>-17</v>
      </c>
      <c r="C59" s="258">
        <f t="shared" ref="C59:H59" si="9">C55-C40</f>
        <v>48</v>
      </c>
      <c r="D59" s="258">
        <f t="shared" si="9"/>
        <v>87</v>
      </c>
      <c r="E59" s="258">
        <f t="shared" si="9"/>
        <v>108</v>
      </c>
      <c r="F59" s="258">
        <f t="shared" si="9"/>
        <v>106</v>
      </c>
      <c r="G59" s="258">
        <f t="shared" si="9"/>
        <v>167</v>
      </c>
      <c r="H59" s="259">
        <f t="shared" si="9"/>
        <v>224</v>
      </c>
      <c r="I59" s="397">
        <f>I55-H48</f>
        <v>532</v>
      </c>
      <c r="J59" s="324"/>
      <c r="K59" s="287"/>
      <c r="L59" s="370"/>
      <c r="Q59" s="383"/>
    </row>
    <row r="60" spans="1:17" ht="15" customHeight="1" x14ac:dyDescent="0.2">
      <c r="A60" s="267" t="s">
        <v>51</v>
      </c>
      <c r="B60" s="261">
        <v>231</v>
      </c>
      <c r="C60" s="262">
        <v>367</v>
      </c>
      <c r="D60" s="262">
        <v>587</v>
      </c>
      <c r="E60" s="262">
        <v>750</v>
      </c>
      <c r="F60" s="262">
        <v>702</v>
      </c>
      <c r="G60" s="262">
        <v>596</v>
      </c>
      <c r="H60" s="263">
        <v>222</v>
      </c>
      <c r="I60" s="398">
        <f>SUM(B60:H60)</f>
        <v>3455</v>
      </c>
      <c r="J60" s="265" t="s">
        <v>56</v>
      </c>
      <c r="K60" s="290">
        <f>H45-I60</f>
        <v>13</v>
      </c>
      <c r="L60" s="266">
        <f>K60/H45</f>
        <v>3.7485582468281429E-3</v>
      </c>
    </row>
    <row r="61" spans="1:17" ht="15" customHeight="1" x14ac:dyDescent="0.2">
      <c r="A61" s="267" t="s">
        <v>28</v>
      </c>
      <c r="B61" s="400">
        <v>46</v>
      </c>
      <c r="C61" s="401">
        <v>45</v>
      </c>
      <c r="D61" s="401">
        <v>44.5</v>
      </c>
      <c r="E61" s="401">
        <v>44</v>
      </c>
      <c r="F61" s="401">
        <v>43.5</v>
      </c>
      <c r="G61" s="401">
        <v>42.5</v>
      </c>
      <c r="H61" s="402">
        <v>42</v>
      </c>
      <c r="I61" s="336"/>
      <c r="J61" s="370" t="s">
        <v>57</v>
      </c>
      <c r="K61" s="370">
        <v>38.450000000000003</v>
      </c>
      <c r="L61" s="370"/>
    </row>
    <row r="62" spans="1:17" ht="15" customHeight="1" thickBot="1" x14ac:dyDescent="0.25">
      <c r="A62" s="268" t="s">
        <v>26</v>
      </c>
      <c r="B62" s="220">
        <f>(B61-B50)</f>
        <v>5.5</v>
      </c>
      <c r="C62" s="221">
        <f t="shared" ref="C62:H62" si="10">(C61-C50)</f>
        <v>5</v>
      </c>
      <c r="D62" s="221">
        <f t="shared" si="10"/>
        <v>5</v>
      </c>
      <c r="E62" s="221">
        <f t="shared" si="10"/>
        <v>5</v>
      </c>
      <c r="F62" s="221">
        <f t="shared" si="10"/>
        <v>4.5</v>
      </c>
      <c r="G62" s="221">
        <f t="shared" si="10"/>
        <v>4</v>
      </c>
      <c r="H62" s="226">
        <f t="shared" si="10"/>
        <v>3.5</v>
      </c>
      <c r="I62" s="338"/>
      <c r="J62" s="370" t="s">
        <v>26</v>
      </c>
      <c r="K62" s="421">
        <f>K61-J46</f>
        <v>3.8700000000000045</v>
      </c>
      <c r="L62" s="422" t="s">
        <v>101</v>
      </c>
    </row>
    <row r="63" spans="1:17" x14ac:dyDescent="0.2">
      <c r="B63" s="200">
        <v>46</v>
      </c>
      <c r="C63" s="200">
        <v>45</v>
      </c>
      <c r="D63" s="200">
        <v>44.5</v>
      </c>
      <c r="E63" s="200">
        <v>44</v>
      </c>
    </row>
    <row r="64" spans="1:17" ht="13.5" thickBot="1" x14ac:dyDescent="0.25"/>
    <row r="65" spans="1:16" ht="13.5" thickBot="1" x14ac:dyDescent="0.25">
      <c r="A65" s="272" t="s">
        <v>103</v>
      </c>
      <c r="B65" s="523" t="s">
        <v>50</v>
      </c>
      <c r="C65" s="524"/>
      <c r="D65" s="524"/>
      <c r="E65" s="524"/>
      <c r="F65" s="524"/>
      <c r="G65" s="524"/>
      <c r="H65" s="525"/>
      <c r="I65" s="292" t="s">
        <v>0</v>
      </c>
      <c r="J65" s="424"/>
      <c r="K65" s="424"/>
      <c r="L65" s="424"/>
      <c r="M65" s="424"/>
      <c r="N65" s="424"/>
      <c r="O65" s="424"/>
      <c r="P65" s="424"/>
    </row>
    <row r="66" spans="1:16" x14ac:dyDescent="0.2">
      <c r="A66" s="231" t="s">
        <v>54</v>
      </c>
      <c r="B66" s="426">
        <v>1</v>
      </c>
      <c r="C66" s="427">
        <v>2</v>
      </c>
      <c r="D66" s="427">
        <v>3</v>
      </c>
      <c r="E66" s="427">
        <v>4</v>
      </c>
      <c r="F66" s="427">
        <v>5</v>
      </c>
      <c r="G66" s="427">
        <v>6</v>
      </c>
      <c r="H66" s="428">
        <v>6</v>
      </c>
      <c r="I66" s="390">
        <v>258</v>
      </c>
      <c r="J66" s="213"/>
      <c r="K66" s="424"/>
      <c r="L66" s="424"/>
      <c r="M66" s="424"/>
      <c r="N66" s="424"/>
      <c r="O66" s="424"/>
      <c r="P66" s="424"/>
    </row>
    <row r="67" spans="1:16" x14ac:dyDescent="0.2">
      <c r="A67" s="231" t="s">
        <v>2</v>
      </c>
      <c r="B67" s="233">
        <v>1</v>
      </c>
      <c r="C67" s="307">
        <v>2</v>
      </c>
      <c r="D67" s="234">
        <v>3</v>
      </c>
      <c r="E67" s="294">
        <v>4</v>
      </c>
      <c r="F67" s="314">
        <v>5</v>
      </c>
      <c r="G67" s="315">
        <v>6</v>
      </c>
      <c r="H67" s="235">
        <v>7</v>
      </c>
      <c r="I67" s="391" t="s">
        <v>0</v>
      </c>
      <c r="J67" s="229"/>
      <c r="K67" s="277"/>
      <c r="L67" s="363"/>
      <c r="M67" s="424"/>
      <c r="N67" s="424"/>
      <c r="O67" s="424"/>
      <c r="P67" s="424"/>
    </row>
    <row r="68" spans="1:16" x14ac:dyDescent="0.2">
      <c r="A68" s="236" t="s">
        <v>3</v>
      </c>
      <c r="B68" s="237">
        <v>650</v>
      </c>
      <c r="C68" s="238">
        <v>650</v>
      </c>
      <c r="D68" s="238">
        <v>650</v>
      </c>
      <c r="E68" s="238">
        <v>650</v>
      </c>
      <c r="F68" s="238">
        <v>650</v>
      </c>
      <c r="G68" s="238">
        <v>650</v>
      </c>
      <c r="H68" s="239">
        <v>650</v>
      </c>
      <c r="I68" s="392">
        <v>650</v>
      </c>
      <c r="J68" s="322"/>
      <c r="K68" s="277"/>
      <c r="L68" s="363"/>
      <c r="M68" s="424"/>
      <c r="N68" s="424"/>
      <c r="O68" s="424"/>
      <c r="P68" s="424"/>
    </row>
    <row r="69" spans="1:16" x14ac:dyDescent="0.2">
      <c r="A69" s="241" t="s">
        <v>6</v>
      </c>
      <c r="B69" s="242">
        <v>541</v>
      </c>
      <c r="C69" s="243">
        <v>623</v>
      </c>
      <c r="D69" s="243">
        <v>601</v>
      </c>
      <c r="E69" s="243">
        <v>636</v>
      </c>
      <c r="F69" s="243">
        <v>654</v>
      </c>
      <c r="G69" s="243">
        <v>695</v>
      </c>
      <c r="H69" s="244">
        <v>729</v>
      </c>
      <c r="I69" s="393">
        <v>643</v>
      </c>
      <c r="J69" s="321"/>
      <c r="K69" s="277"/>
      <c r="L69" s="363"/>
      <c r="M69" s="424"/>
      <c r="N69" s="424"/>
      <c r="O69" s="424"/>
      <c r="P69" s="424"/>
    </row>
    <row r="70" spans="1:16" x14ac:dyDescent="0.2">
      <c r="A70" s="231" t="s">
        <v>7</v>
      </c>
      <c r="B70" s="245">
        <v>76.5</v>
      </c>
      <c r="C70" s="246">
        <v>85.2</v>
      </c>
      <c r="D70" s="246">
        <v>86</v>
      </c>
      <c r="E70" s="246">
        <v>94.6</v>
      </c>
      <c r="F70" s="246">
        <v>94.4</v>
      </c>
      <c r="G70" s="246">
        <v>95.5</v>
      </c>
      <c r="H70" s="247">
        <v>82.4</v>
      </c>
      <c r="I70" s="394">
        <v>76.7</v>
      </c>
      <c r="J70" s="323"/>
      <c r="K70" s="542"/>
      <c r="L70" s="542"/>
      <c r="M70" s="542"/>
      <c r="N70" s="542"/>
      <c r="O70" s="542"/>
      <c r="P70" s="542"/>
    </row>
    <row r="71" spans="1:16" x14ac:dyDescent="0.2">
      <c r="A71" s="231" t="s">
        <v>8</v>
      </c>
      <c r="B71" s="249">
        <v>9.8000000000000004E-2</v>
      </c>
      <c r="C71" s="250">
        <v>7.0000000000000007E-2</v>
      </c>
      <c r="D71" s="250">
        <v>6.2E-2</v>
      </c>
      <c r="E71" s="250">
        <v>5.2999999999999999E-2</v>
      </c>
      <c r="F71" s="250">
        <v>4.5999999999999999E-2</v>
      </c>
      <c r="G71" s="250">
        <v>4.5999999999999999E-2</v>
      </c>
      <c r="H71" s="251">
        <v>7.8E-2</v>
      </c>
      <c r="I71" s="395">
        <v>9.0999999999999998E-2</v>
      </c>
      <c r="J71" s="286"/>
      <c r="K71" s="542"/>
      <c r="L71" s="542"/>
      <c r="M71" s="542"/>
      <c r="N71" s="542"/>
      <c r="O71" s="542"/>
      <c r="P71" s="542"/>
    </row>
    <row r="72" spans="1:16" x14ac:dyDescent="0.2">
      <c r="A72" s="241" t="s">
        <v>1</v>
      </c>
      <c r="B72" s="253">
        <f t="shared" ref="B72:I72" si="11">B69/B68*100-100</f>
        <v>-16.769230769230774</v>
      </c>
      <c r="C72" s="254">
        <f t="shared" si="11"/>
        <v>-4.1538461538461462</v>
      </c>
      <c r="D72" s="254">
        <f t="shared" si="11"/>
        <v>-7.538461538461533</v>
      </c>
      <c r="E72" s="254">
        <f t="shared" si="11"/>
        <v>-2.1538461538461462</v>
      </c>
      <c r="F72" s="254">
        <f t="shared" si="11"/>
        <v>0.6153846153846132</v>
      </c>
      <c r="G72" s="254">
        <f t="shared" si="11"/>
        <v>6.9230769230769198</v>
      </c>
      <c r="H72" s="255">
        <f t="shared" si="11"/>
        <v>12.15384615384616</v>
      </c>
      <c r="I72" s="396">
        <f t="shared" si="11"/>
        <v>-1.0769230769230802</v>
      </c>
      <c r="J72" s="321"/>
      <c r="K72" s="423"/>
      <c r="L72" s="424"/>
      <c r="M72" s="424"/>
      <c r="N72" s="424"/>
      <c r="O72" s="424"/>
      <c r="P72" s="424"/>
    </row>
    <row r="73" spans="1:16" ht="13.5" thickBot="1" x14ac:dyDescent="0.25">
      <c r="A73" s="231" t="s">
        <v>27</v>
      </c>
      <c r="B73" s="257">
        <f t="shared" ref="B73:H73" si="12">B69-B55</f>
        <v>121</v>
      </c>
      <c r="C73" s="258">
        <f t="shared" si="12"/>
        <v>152</v>
      </c>
      <c r="D73" s="258">
        <f t="shared" si="12"/>
        <v>109</v>
      </c>
      <c r="E73" s="258">
        <f t="shared" si="12"/>
        <v>107</v>
      </c>
      <c r="F73" s="258">
        <f t="shared" si="12"/>
        <v>106</v>
      </c>
      <c r="G73" s="258">
        <f t="shared" si="12"/>
        <v>99</v>
      </c>
      <c r="H73" s="259">
        <f t="shared" si="12"/>
        <v>82</v>
      </c>
      <c r="I73" s="397">
        <f>I69-H63</f>
        <v>643</v>
      </c>
      <c r="J73" s="324"/>
      <c r="K73" s="287"/>
      <c r="L73" s="424"/>
      <c r="M73" s="424"/>
      <c r="N73" s="424"/>
      <c r="O73" s="424"/>
      <c r="P73" s="424"/>
    </row>
    <row r="74" spans="1:16" x14ac:dyDescent="0.2">
      <c r="A74" s="267" t="s">
        <v>51</v>
      </c>
      <c r="B74" s="261">
        <v>229</v>
      </c>
      <c r="C74" s="262">
        <v>368</v>
      </c>
      <c r="D74" s="262">
        <v>586</v>
      </c>
      <c r="E74" s="262">
        <v>750</v>
      </c>
      <c r="F74" s="262">
        <v>702</v>
      </c>
      <c r="G74" s="262">
        <v>596</v>
      </c>
      <c r="H74" s="263">
        <v>221</v>
      </c>
      <c r="I74" s="398">
        <f>SUM(B74:H74)</f>
        <v>3452</v>
      </c>
      <c r="J74" s="265" t="s">
        <v>56</v>
      </c>
      <c r="K74" s="290">
        <f>I60-I74</f>
        <v>3</v>
      </c>
      <c r="L74" s="266">
        <f>K74/I60</f>
        <v>8.6830680173661363E-4</v>
      </c>
      <c r="M74" s="424"/>
      <c r="N74" s="424"/>
      <c r="O74" s="424"/>
      <c r="P74" s="424"/>
    </row>
    <row r="75" spans="1:16" x14ac:dyDescent="0.2">
      <c r="A75" s="267" t="s">
        <v>28</v>
      </c>
      <c r="B75" s="429">
        <v>50</v>
      </c>
      <c r="C75" s="430">
        <v>49</v>
      </c>
      <c r="D75" s="430">
        <v>49</v>
      </c>
      <c r="E75" s="430">
        <v>48</v>
      </c>
      <c r="F75" s="430">
        <v>47.5</v>
      </c>
      <c r="G75" s="430">
        <v>46.5</v>
      </c>
      <c r="H75" s="431">
        <v>46</v>
      </c>
      <c r="I75" s="425"/>
      <c r="J75" s="424" t="s">
        <v>57</v>
      </c>
      <c r="K75" s="424">
        <v>43.86</v>
      </c>
      <c r="L75" s="424"/>
      <c r="M75" s="424"/>
      <c r="N75" s="424"/>
      <c r="O75" s="424"/>
      <c r="P75" s="424"/>
    </row>
    <row r="76" spans="1:16" ht="13.5" thickBot="1" x14ac:dyDescent="0.25">
      <c r="A76" s="268" t="s">
        <v>26</v>
      </c>
      <c r="B76" s="220">
        <f t="shared" ref="B76:H76" si="13">(B75-B61)</f>
        <v>4</v>
      </c>
      <c r="C76" s="221">
        <f t="shared" si="13"/>
        <v>4</v>
      </c>
      <c r="D76" s="221">
        <f t="shared" si="13"/>
        <v>4.5</v>
      </c>
      <c r="E76" s="221">
        <f t="shared" si="13"/>
        <v>4</v>
      </c>
      <c r="F76" s="221">
        <f t="shared" si="13"/>
        <v>4</v>
      </c>
      <c r="G76" s="221">
        <f t="shared" si="13"/>
        <v>4</v>
      </c>
      <c r="H76" s="226">
        <f t="shared" si="13"/>
        <v>4</v>
      </c>
      <c r="I76" s="338"/>
      <c r="J76" s="424" t="s">
        <v>26</v>
      </c>
      <c r="K76" s="321">
        <f>K75-K61</f>
        <v>5.4099999999999966</v>
      </c>
      <c r="L76" s="325"/>
      <c r="M76" s="424"/>
      <c r="N76" s="424"/>
      <c r="O76" s="424"/>
      <c r="P76" s="424"/>
    </row>
    <row r="78" spans="1:16" ht="13.5" thickBot="1" x14ac:dyDescent="0.25"/>
    <row r="79" spans="1:16" ht="13.5" thickBot="1" x14ac:dyDescent="0.25">
      <c r="A79" s="272" t="s">
        <v>105</v>
      </c>
      <c r="B79" s="523" t="s">
        <v>50</v>
      </c>
      <c r="C79" s="524"/>
      <c r="D79" s="524"/>
      <c r="E79" s="524"/>
      <c r="F79" s="524"/>
      <c r="G79" s="524"/>
      <c r="H79" s="525"/>
      <c r="I79" s="292" t="s">
        <v>0</v>
      </c>
      <c r="J79" s="449"/>
      <c r="K79" s="449"/>
      <c r="L79" s="449"/>
      <c r="M79" s="449"/>
      <c r="N79" s="449"/>
      <c r="O79" s="449"/>
      <c r="P79" s="449"/>
    </row>
    <row r="80" spans="1:16" x14ac:dyDescent="0.2">
      <c r="A80" s="231" t="s">
        <v>54</v>
      </c>
      <c r="B80" s="451">
        <v>1</v>
      </c>
      <c r="C80" s="452">
        <v>2</v>
      </c>
      <c r="D80" s="452">
        <v>3</v>
      </c>
      <c r="E80" s="452">
        <v>4</v>
      </c>
      <c r="F80" s="452">
        <v>5</v>
      </c>
      <c r="G80" s="452">
        <v>6</v>
      </c>
      <c r="H80" s="453">
        <v>6</v>
      </c>
      <c r="I80" s="390">
        <v>255</v>
      </c>
      <c r="J80" s="213"/>
      <c r="K80" s="449"/>
      <c r="L80" s="449"/>
      <c r="M80" s="449"/>
      <c r="N80" s="449"/>
      <c r="O80" s="449"/>
      <c r="P80" s="449"/>
    </row>
    <row r="81" spans="1:16" x14ac:dyDescent="0.2">
      <c r="A81" s="231" t="s">
        <v>2</v>
      </c>
      <c r="B81" s="233">
        <v>1</v>
      </c>
      <c r="C81" s="307">
        <v>2</v>
      </c>
      <c r="D81" s="234">
        <v>3</v>
      </c>
      <c r="E81" s="294">
        <v>4</v>
      </c>
      <c r="F81" s="314">
        <v>5</v>
      </c>
      <c r="G81" s="315">
        <v>6</v>
      </c>
      <c r="H81" s="235">
        <v>7</v>
      </c>
      <c r="I81" s="391" t="s">
        <v>0</v>
      </c>
      <c r="J81" s="229"/>
      <c r="K81" s="277"/>
      <c r="L81" s="363"/>
      <c r="M81" s="449"/>
      <c r="N81" s="449"/>
      <c r="O81" s="449"/>
      <c r="P81" s="449"/>
    </row>
    <row r="82" spans="1:16" x14ac:dyDescent="0.2">
      <c r="A82" s="236" t="s">
        <v>3</v>
      </c>
      <c r="B82" s="237">
        <v>765</v>
      </c>
      <c r="C82" s="238">
        <v>765</v>
      </c>
      <c r="D82" s="238">
        <v>765</v>
      </c>
      <c r="E82" s="238">
        <v>765</v>
      </c>
      <c r="F82" s="238">
        <v>765</v>
      </c>
      <c r="G82" s="238">
        <v>765</v>
      </c>
      <c r="H82" s="239">
        <v>765</v>
      </c>
      <c r="I82" s="392">
        <v>765</v>
      </c>
      <c r="J82" s="322"/>
      <c r="K82" s="277"/>
      <c r="L82" s="363"/>
      <c r="M82" s="449"/>
      <c r="N82" s="449"/>
      <c r="O82" s="449"/>
      <c r="P82" s="449"/>
    </row>
    <row r="83" spans="1:16" x14ac:dyDescent="0.2">
      <c r="A83" s="241" t="s">
        <v>6</v>
      </c>
      <c r="B83" s="242">
        <v>680</v>
      </c>
      <c r="C83" s="243">
        <v>747</v>
      </c>
      <c r="D83" s="243">
        <v>733</v>
      </c>
      <c r="E83" s="243">
        <v>742</v>
      </c>
      <c r="F83" s="243">
        <v>774</v>
      </c>
      <c r="G83" s="243">
        <v>756</v>
      </c>
      <c r="H83" s="244">
        <v>808</v>
      </c>
      <c r="I83" s="393">
        <v>750</v>
      </c>
      <c r="J83" s="321"/>
      <c r="K83" s="277"/>
      <c r="L83" s="363"/>
      <c r="M83" s="449"/>
      <c r="N83" s="449"/>
      <c r="O83" s="449"/>
      <c r="P83" s="449"/>
    </row>
    <row r="84" spans="1:16" x14ac:dyDescent="0.2">
      <c r="A84" s="231" t="s">
        <v>7</v>
      </c>
      <c r="B84" s="462">
        <v>64.7</v>
      </c>
      <c r="C84" s="463">
        <v>74.099999999999994</v>
      </c>
      <c r="D84" s="463">
        <v>83.7</v>
      </c>
      <c r="E84" s="246">
        <v>87.5</v>
      </c>
      <c r="F84" s="246">
        <v>90.4</v>
      </c>
      <c r="G84" s="246">
        <v>86.4</v>
      </c>
      <c r="H84" s="247">
        <v>87.5</v>
      </c>
      <c r="I84" s="394">
        <v>81.2</v>
      </c>
      <c r="J84" s="467" t="s">
        <v>106</v>
      </c>
      <c r="K84" s="461"/>
      <c r="L84" s="461"/>
      <c r="M84" s="461"/>
      <c r="N84" s="461"/>
      <c r="O84" s="461"/>
      <c r="P84" s="461"/>
    </row>
    <row r="85" spans="1:16" x14ac:dyDescent="0.2">
      <c r="A85" s="231" t="s">
        <v>8</v>
      </c>
      <c r="B85" s="249">
        <v>0.121</v>
      </c>
      <c r="C85" s="250">
        <v>8.1000000000000003E-2</v>
      </c>
      <c r="D85" s="250">
        <v>6.5000000000000002E-2</v>
      </c>
      <c r="E85" s="250">
        <v>6.8000000000000005E-2</v>
      </c>
      <c r="F85" s="250">
        <v>6.5000000000000002E-2</v>
      </c>
      <c r="G85" s="250">
        <v>7.8E-2</v>
      </c>
      <c r="H85" s="251">
        <v>5.6000000000000001E-2</v>
      </c>
      <c r="I85" s="395">
        <v>8.1000000000000003E-2</v>
      </c>
      <c r="J85" s="286"/>
      <c r="K85" s="461"/>
      <c r="L85" s="461"/>
      <c r="M85" s="461"/>
      <c r="N85" s="461"/>
      <c r="O85" s="461"/>
      <c r="P85" s="461"/>
    </row>
    <row r="86" spans="1:16" x14ac:dyDescent="0.2">
      <c r="A86" s="241" t="s">
        <v>1</v>
      </c>
      <c r="B86" s="253">
        <f t="shared" ref="B86:I86" si="14">B83/B82*100-100</f>
        <v>-11.111111111111114</v>
      </c>
      <c r="C86" s="254">
        <f t="shared" si="14"/>
        <v>-2.3529411764705941</v>
      </c>
      <c r="D86" s="254">
        <f t="shared" si="14"/>
        <v>-4.1830065359477118</v>
      </c>
      <c r="E86" s="254">
        <f t="shared" si="14"/>
        <v>-3.0065359477124218</v>
      </c>
      <c r="F86" s="254">
        <f t="shared" si="14"/>
        <v>1.1764705882352899</v>
      </c>
      <c r="G86" s="254">
        <f t="shared" si="14"/>
        <v>-1.1764705882352899</v>
      </c>
      <c r="H86" s="255">
        <f t="shared" si="14"/>
        <v>5.620915032679747</v>
      </c>
      <c r="I86" s="396">
        <f t="shared" si="14"/>
        <v>-1.9607843137254974</v>
      </c>
      <c r="J86" s="321"/>
      <c r="K86" s="423"/>
      <c r="L86" s="449"/>
      <c r="M86" s="449"/>
      <c r="N86" s="449"/>
      <c r="O86" s="449"/>
      <c r="P86" s="449"/>
    </row>
    <row r="87" spans="1:16" ht="13.5" thickBot="1" x14ac:dyDescent="0.25">
      <c r="A87" s="231" t="s">
        <v>27</v>
      </c>
      <c r="B87" s="257">
        <f>B83-B69</f>
        <v>139</v>
      </c>
      <c r="C87" s="258">
        <f t="shared" ref="C87:I87" si="15">C83-C69</f>
        <v>124</v>
      </c>
      <c r="D87" s="258">
        <f t="shared" si="15"/>
        <v>132</v>
      </c>
      <c r="E87" s="258">
        <f t="shared" si="15"/>
        <v>106</v>
      </c>
      <c r="F87" s="258">
        <f t="shared" si="15"/>
        <v>120</v>
      </c>
      <c r="G87" s="258">
        <f t="shared" si="15"/>
        <v>61</v>
      </c>
      <c r="H87" s="259">
        <f t="shared" si="15"/>
        <v>79</v>
      </c>
      <c r="I87" s="397">
        <f t="shared" si="15"/>
        <v>107</v>
      </c>
      <c r="J87" s="324"/>
      <c r="K87" s="287"/>
      <c r="L87" s="449"/>
      <c r="M87" s="449"/>
      <c r="N87" s="449"/>
      <c r="O87" s="449"/>
      <c r="P87" s="449"/>
    </row>
    <row r="88" spans="1:16" x14ac:dyDescent="0.2">
      <c r="A88" s="267" t="s">
        <v>51</v>
      </c>
      <c r="B88" s="261">
        <v>229</v>
      </c>
      <c r="C88" s="262">
        <v>368</v>
      </c>
      <c r="D88" s="262">
        <v>585</v>
      </c>
      <c r="E88" s="262">
        <v>750</v>
      </c>
      <c r="F88" s="262">
        <v>702</v>
      </c>
      <c r="G88" s="262">
        <v>596</v>
      </c>
      <c r="H88" s="263">
        <v>220</v>
      </c>
      <c r="I88" s="398">
        <f>SUM(B88:H88)</f>
        <v>3450</v>
      </c>
      <c r="J88" s="265" t="s">
        <v>56</v>
      </c>
      <c r="K88" s="290">
        <f>I74-I88</f>
        <v>2</v>
      </c>
      <c r="L88" s="266">
        <f>K88/I74</f>
        <v>5.7937427578215526E-4</v>
      </c>
      <c r="M88" s="449"/>
      <c r="N88" s="449"/>
      <c r="O88" s="449"/>
      <c r="P88" s="449"/>
    </row>
    <row r="89" spans="1:16" x14ac:dyDescent="0.2">
      <c r="A89" s="267" t="s">
        <v>28</v>
      </c>
      <c r="B89" s="454">
        <v>52.5</v>
      </c>
      <c r="C89" s="455">
        <v>51.5</v>
      </c>
      <c r="D89" s="455">
        <v>51.5</v>
      </c>
      <c r="E89" s="455">
        <v>51</v>
      </c>
      <c r="F89" s="455">
        <v>50.5</v>
      </c>
      <c r="G89" s="455">
        <v>49.5</v>
      </c>
      <c r="H89" s="456">
        <v>49</v>
      </c>
      <c r="I89" s="450"/>
      <c r="J89" s="449" t="s">
        <v>57</v>
      </c>
      <c r="K89" s="449">
        <v>47.95</v>
      </c>
      <c r="L89" s="449"/>
      <c r="M89" s="449"/>
      <c r="N89" s="449"/>
      <c r="O89" s="449"/>
      <c r="P89" s="449"/>
    </row>
    <row r="90" spans="1:16" ht="13.5" thickBot="1" x14ac:dyDescent="0.25">
      <c r="A90" s="268" t="s">
        <v>26</v>
      </c>
      <c r="B90" s="220">
        <f>(B89-B75)</f>
        <v>2.5</v>
      </c>
      <c r="C90" s="221">
        <f t="shared" ref="C90:H90" si="16">(C89-C75)</f>
        <v>2.5</v>
      </c>
      <c r="D90" s="221">
        <f t="shared" si="16"/>
        <v>2.5</v>
      </c>
      <c r="E90" s="221">
        <f t="shared" si="16"/>
        <v>3</v>
      </c>
      <c r="F90" s="221">
        <f t="shared" si="16"/>
        <v>3</v>
      </c>
      <c r="G90" s="221">
        <f t="shared" si="16"/>
        <v>3</v>
      </c>
      <c r="H90" s="226">
        <f t="shared" si="16"/>
        <v>3</v>
      </c>
      <c r="I90" s="338"/>
      <c r="J90" s="449" t="s">
        <v>26</v>
      </c>
      <c r="K90" s="321">
        <f>K89-K75</f>
        <v>4.0900000000000034</v>
      </c>
      <c r="L90" s="325"/>
      <c r="M90" s="449"/>
      <c r="N90" s="449"/>
      <c r="O90" s="449"/>
      <c r="P90" s="449"/>
    </row>
    <row r="91" spans="1:16" x14ac:dyDescent="0.2">
      <c r="G91" s="200" t="s">
        <v>65</v>
      </c>
    </row>
    <row r="92" spans="1:16" ht="13.5" thickBot="1" x14ac:dyDescent="0.25"/>
    <row r="93" spans="1:16" ht="13.5" thickBot="1" x14ac:dyDescent="0.25">
      <c r="A93" s="272" t="s">
        <v>109</v>
      </c>
      <c r="B93" s="534" t="s">
        <v>50</v>
      </c>
      <c r="C93" s="535"/>
      <c r="D93" s="535"/>
      <c r="E93" s="535"/>
      <c r="F93" s="535"/>
      <c r="G93" s="535"/>
      <c r="H93" s="535"/>
      <c r="I93" s="537" t="s">
        <v>0</v>
      </c>
      <c r="J93" s="468"/>
      <c r="K93" s="468"/>
      <c r="L93" s="468"/>
    </row>
    <row r="94" spans="1:16" x14ac:dyDescent="0.2">
      <c r="A94" s="231" t="s">
        <v>54</v>
      </c>
      <c r="B94" s="470">
        <v>1</v>
      </c>
      <c r="C94" s="471">
        <v>2</v>
      </c>
      <c r="D94" s="471">
        <v>3</v>
      </c>
      <c r="E94" s="471">
        <v>4</v>
      </c>
      <c r="F94" s="471">
        <v>5</v>
      </c>
      <c r="G94" s="471">
        <v>6</v>
      </c>
      <c r="H94" s="486">
        <v>7</v>
      </c>
      <c r="I94" s="538"/>
      <c r="J94" s="213"/>
      <c r="K94" s="468"/>
      <c r="L94" s="468"/>
    </row>
    <row r="95" spans="1:16" ht="13.5" thickBot="1" x14ac:dyDescent="0.25">
      <c r="A95" s="231" t="s">
        <v>2</v>
      </c>
      <c r="B95" s="233">
        <v>1</v>
      </c>
      <c r="C95" s="307">
        <v>2</v>
      </c>
      <c r="D95" s="234">
        <v>3</v>
      </c>
      <c r="E95" s="294">
        <v>4</v>
      </c>
      <c r="F95" s="314">
        <v>5</v>
      </c>
      <c r="G95" s="315">
        <v>6</v>
      </c>
      <c r="H95" s="487">
        <v>7</v>
      </c>
      <c r="I95" s="539"/>
      <c r="J95" s="229"/>
      <c r="K95" s="277"/>
      <c r="L95" s="363"/>
    </row>
    <row r="96" spans="1:16" x14ac:dyDescent="0.2">
      <c r="A96" s="236" t="s">
        <v>3</v>
      </c>
      <c r="B96" s="237">
        <v>880</v>
      </c>
      <c r="C96" s="238">
        <v>880</v>
      </c>
      <c r="D96" s="238">
        <v>880</v>
      </c>
      <c r="E96" s="238">
        <v>880</v>
      </c>
      <c r="F96" s="238">
        <v>880</v>
      </c>
      <c r="G96" s="238">
        <v>880</v>
      </c>
      <c r="H96" s="239">
        <v>880</v>
      </c>
      <c r="I96" s="488">
        <v>880</v>
      </c>
      <c r="J96" s="322"/>
      <c r="K96" s="277"/>
      <c r="L96" s="363"/>
    </row>
    <row r="97" spans="1:12" x14ac:dyDescent="0.2">
      <c r="A97" s="241" t="s">
        <v>6</v>
      </c>
      <c r="B97" s="242">
        <v>905</v>
      </c>
      <c r="C97" s="243">
        <v>955</v>
      </c>
      <c r="D97" s="243">
        <v>862</v>
      </c>
      <c r="E97" s="243">
        <v>852</v>
      </c>
      <c r="F97" s="243">
        <v>856</v>
      </c>
      <c r="G97" s="243">
        <v>881</v>
      </c>
      <c r="H97" s="244">
        <v>901</v>
      </c>
      <c r="I97" s="393">
        <v>877</v>
      </c>
      <c r="J97" s="321"/>
      <c r="K97" s="277"/>
      <c r="L97" s="363"/>
    </row>
    <row r="98" spans="1:12" x14ac:dyDescent="0.2">
      <c r="A98" s="231" t="s">
        <v>7</v>
      </c>
      <c r="B98" s="476">
        <v>77.8</v>
      </c>
      <c r="C98" s="477">
        <v>74.099999999999994</v>
      </c>
      <c r="D98" s="477">
        <v>86</v>
      </c>
      <c r="E98" s="246">
        <v>85.7</v>
      </c>
      <c r="F98" s="246">
        <v>90.4</v>
      </c>
      <c r="G98" s="246">
        <v>84.1</v>
      </c>
      <c r="H98" s="247">
        <v>81.2</v>
      </c>
      <c r="I98" s="394">
        <v>80.5</v>
      </c>
      <c r="J98" s="478"/>
      <c r="K98" s="461"/>
      <c r="L98" s="461"/>
    </row>
    <row r="99" spans="1:12" ht="13.5" thickBot="1" x14ac:dyDescent="0.25">
      <c r="A99" s="231" t="s">
        <v>8</v>
      </c>
      <c r="B99" s="329">
        <v>9.1999999999999998E-2</v>
      </c>
      <c r="C99" s="330">
        <v>8.7999999999999995E-2</v>
      </c>
      <c r="D99" s="330">
        <v>7.3999999999999996E-2</v>
      </c>
      <c r="E99" s="330">
        <v>6.5000000000000002E-2</v>
      </c>
      <c r="F99" s="330">
        <v>6.4000000000000001E-2</v>
      </c>
      <c r="G99" s="330">
        <v>7.0000000000000007E-2</v>
      </c>
      <c r="H99" s="480">
        <v>0.08</v>
      </c>
      <c r="I99" s="481">
        <v>8.1000000000000003E-2</v>
      </c>
      <c r="J99" s="286"/>
      <c r="K99" s="461"/>
      <c r="L99" s="461"/>
    </row>
    <row r="100" spans="1:12" x14ac:dyDescent="0.2">
      <c r="A100" s="241" t="s">
        <v>1</v>
      </c>
      <c r="B100" s="332">
        <f t="shared" ref="B100:I100" si="17">B97/B96*100-100</f>
        <v>2.8409090909090793</v>
      </c>
      <c r="C100" s="333">
        <f t="shared" si="17"/>
        <v>8.5227272727272663</v>
      </c>
      <c r="D100" s="333">
        <f t="shared" si="17"/>
        <v>-2.0454545454545467</v>
      </c>
      <c r="E100" s="333">
        <f t="shared" si="17"/>
        <v>-3.181818181818187</v>
      </c>
      <c r="F100" s="333">
        <f t="shared" si="17"/>
        <v>-2.7272727272727195</v>
      </c>
      <c r="G100" s="333">
        <f t="shared" si="17"/>
        <v>0.11363636363637397</v>
      </c>
      <c r="H100" s="482">
        <f t="shared" si="17"/>
        <v>2.3863636363636402</v>
      </c>
      <c r="I100" s="483">
        <f t="shared" si="17"/>
        <v>-0.34090909090909349</v>
      </c>
      <c r="J100" s="321"/>
      <c r="K100" s="423"/>
      <c r="L100" s="468"/>
    </row>
    <row r="101" spans="1:12" ht="13.5" thickBot="1" x14ac:dyDescent="0.25">
      <c r="A101" s="231" t="s">
        <v>27</v>
      </c>
      <c r="B101" s="220">
        <f>B97-B83</f>
        <v>225</v>
      </c>
      <c r="C101" s="221">
        <f t="shared" ref="C101:I101" si="18">C97-C83</f>
        <v>208</v>
      </c>
      <c r="D101" s="221">
        <f t="shared" si="18"/>
        <v>129</v>
      </c>
      <c r="E101" s="221">
        <f t="shared" si="18"/>
        <v>110</v>
      </c>
      <c r="F101" s="221">
        <f t="shared" si="18"/>
        <v>82</v>
      </c>
      <c r="G101" s="221">
        <f t="shared" si="18"/>
        <v>125</v>
      </c>
      <c r="H101" s="226">
        <f t="shared" si="18"/>
        <v>93</v>
      </c>
      <c r="I101" s="397">
        <f t="shared" si="18"/>
        <v>127</v>
      </c>
      <c r="J101" s="324"/>
      <c r="K101" s="287"/>
      <c r="L101" s="468"/>
    </row>
    <row r="102" spans="1:12" x14ac:dyDescent="0.2">
      <c r="A102" s="267" t="s">
        <v>51</v>
      </c>
      <c r="B102" s="261">
        <v>229</v>
      </c>
      <c r="C102" s="262">
        <v>368</v>
      </c>
      <c r="D102" s="262">
        <v>585</v>
      </c>
      <c r="E102" s="262">
        <v>749</v>
      </c>
      <c r="F102" s="262">
        <v>702</v>
      </c>
      <c r="G102" s="262">
        <v>596</v>
      </c>
      <c r="H102" s="263">
        <v>220</v>
      </c>
      <c r="I102" s="398">
        <f>SUM(B102:H102)</f>
        <v>3449</v>
      </c>
      <c r="J102" s="265" t="s">
        <v>56</v>
      </c>
      <c r="K102" s="290">
        <f>I88-I102</f>
        <v>1</v>
      </c>
      <c r="L102" s="266">
        <f>K102/I88</f>
        <v>2.8985507246376811E-4</v>
      </c>
    </row>
    <row r="103" spans="1:12" x14ac:dyDescent="0.2">
      <c r="A103" s="267" t="s">
        <v>28</v>
      </c>
      <c r="B103" s="472">
        <v>54.5</v>
      </c>
      <c r="C103" s="473">
        <v>53.5</v>
      </c>
      <c r="D103" s="473">
        <v>54</v>
      </c>
      <c r="E103" s="473">
        <v>54</v>
      </c>
      <c r="F103" s="473">
        <v>53.5</v>
      </c>
      <c r="G103" s="473">
        <v>52</v>
      </c>
      <c r="H103" s="474">
        <v>52</v>
      </c>
      <c r="I103" s="469"/>
      <c r="J103" s="468" t="s">
        <v>57</v>
      </c>
      <c r="K103" s="468">
        <v>50.77</v>
      </c>
      <c r="L103" s="468"/>
    </row>
    <row r="104" spans="1:12" ht="13.5" thickBot="1" x14ac:dyDescent="0.25">
      <c r="A104" s="268" t="s">
        <v>26</v>
      </c>
      <c r="B104" s="220">
        <f>(B103-B89)</f>
        <v>2</v>
      </c>
      <c r="C104" s="221">
        <f t="shared" ref="C104:H104" si="19">(C103-C89)</f>
        <v>2</v>
      </c>
      <c r="D104" s="221">
        <f t="shared" si="19"/>
        <v>2.5</v>
      </c>
      <c r="E104" s="221">
        <f t="shared" si="19"/>
        <v>3</v>
      </c>
      <c r="F104" s="221">
        <f t="shared" si="19"/>
        <v>3</v>
      </c>
      <c r="G104" s="221">
        <f t="shared" si="19"/>
        <v>2.5</v>
      </c>
      <c r="H104" s="226">
        <f t="shared" si="19"/>
        <v>3</v>
      </c>
      <c r="I104" s="338"/>
      <c r="J104" s="468" t="s">
        <v>26</v>
      </c>
      <c r="K104" s="321">
        <f>K103-K89</f>
        <v>2.8200000000000003</v>
      </c>
      <c r="L104" s="325"/>
    </row>
    <row r="106" spans="1:12" ht="13.5" thickBot="1" x14ac:dyDescent="0.25"/>
    <row r="107" spans="1:12" ht="13.5" thickBot="1" x14ac:dyDescent="0.25">
      <c r="A107" s="272" t="s">
        <v>112</v>
      </c>
      <c r="B107" s="534" t="s">
        <v>50</v>
      </c>
      <c r="C107" s="535"/>
      <c r="D107" s="535"/>
      <c r="E107" s="535"/>
      <c r="F107" s="535"/>
      <c r="G107" s="535"/>
      <c r="H107" s="535"/>
      <c r="I107" s="537" t="s">
        <v>0</v>
      </c>
      <c r="J107" s="489">
        <v>255</v>
      </c>
      <c r="K107" s="489"/>
      <c r="L107" s="489"/>
    </row>
    <row r="108" spans="1:12" x14ac:dyDescent="0.2">
      <c r="A108" s="231" t="s">
        <v>54</v>
      </c>
      <c r="B108" s="491">
        <v>1</v>
      </c>
      <c r="C108" s="492">
        <v>2</v>
      </c>
      <c r="D108" s="492">
        <v>3</v>
      </c>
      <c r="E108" s="492">
        <v>4</v>
      </c>
      <c r="F108" s="492">
        <v>5</v>
      </c>
      <c r="G108" s="492">
        <v>6</v>
      </c>
      <c r="H108" s="486">
        <v>7</v>
      </c>
      <c r="I108" s="538"/>
      <c r="J108" s="213"/>
      <c r="K108" s="489"/>
      <c r="L108" s="489"/>
    </row>
    <row r="109" spans="1:12" ht="13.5" thickBot="1" x14ac:dyDescent="0.25">
      <c r="A109" s="231" t="s">
        <v>2</v>
      </c>
      <c r="B109" s="233">
        <v>1</v>
      </c>
      <c r="C109" s="307">
        <v>2</v>
      </c>
      <c r="D109" s="234">
        <v>3</v>
      </c>
      <c r="E109" s="294">
        <v>4</v>
      </c>
      <c r="F109" s="314">
        <v>5</v>
      </c>
      <c r="G109" s="315">
        <v>6</v>
      </c>
      <c r="H109" s="487">
        <v>7</v>
      </c>
      <c r="I109" s="539"/>
      <c r="J109" s="229"/>
      <c r="K109" s="277"/>
      <c r="L109" s="363"/>
    </row>
    <row r="110" spans="1:12" x14ac:dyDescent="0.2">
      <c r="A110" s="236" t="s">
        <v>3</v>
      </c>
      <c r="B110" s="237">
        <v>990</v>
      </c>
      <c r="C110" s="238">
        <v>990</v>
      </c>
      <c r="D110" s="238">
        <v>990</v>
      </c>
      <c r="E110" s="238">
        <v>990</v>
      </c>
      <c r="F110" s="238">
        <v>990</v>
      </c>
      <c r="G110" s="238">
        <v>990</v>
      </c>
      <c r="H110" s="239">
        <v>990</v>
      </c>
      <c r="I110" s="488">
        <v>990</v>
      </c>
      <c r="J110" s="322"/>
      <c r="K110" s="277"/>
      <c r="L110" s="363"/>
    </row>
    <row r="111" spans="1:12" x14ac:dyDescent="0.2">
      <c r="A111" s="241" t="s">
        <v>6</v>
      </c>
      <c r="B111" s="242">
        <v>1001</v>
      </c>
      <c r="C111" s="243">
        <v>1069</v>
      </c>
      <c r="D111" s="243">
        <v>972</v>
      </c>
      <c r="E111" s="243">
        <v>945</v>
      </c>
      <c r="F111" s="243">
        <v>992</v>
      </c>
      <c r="G111" s="243">
        <v>1005</v>
      </c>
      <c r="H111" s="244">
        <v>1016</v>
      </c>
      <c r="I111" s="393">
        <v>991</v>
      </c>
      <c r="J111" s="321"/>
      <c r="K111" s="277"/>
      <c r="L111" s="363"/>
    </row>
    <row r="112" spans="1:12" x14ac:dyDescent="0.2">
      <c r="A112" s="231" t="s">
        <v>7</v>
      </c>
      <c r="B112" s="476">
        <v>70.599999999999994</v>
      </c>
      <c r="C112" s="477">
        <v>81.5</v>
      </c>
      <c r="D112" s="477">
        <v>81.400000000000006</v>
      </c>
      <c r="E112" s="246">
        <v>83.9</v>
      </c>
      <c r="F112" s="246">
        <v>84.6</v>
      </c>
      <c r="G112" s="246">
        <v>86.4</v>
      </c>
      <c r="H112" s="247">
        <v>93.8</v>
      </c>
      <c r="I112" s="394">
        <v>77.599999999999994</v>
      </c>
      <c r="J112" s="478"/>
      <c r="K112" s="461"/>
      <c r="L112" s="461"/>
    </row>
    <row r="113" spans="1:12" ht="13.5" thickBot="1" x14ac:dyDescent="0.25">
      <c r="A113" s="231" t="s">
        <v>8</v>
      </c>
      <c r="B113" s="329">
        <v>9.5000000000000001E-2</v>
      </c>
      <c r="C113" s="330">
        <v>8.2000000000000003E-2</v>
      </c>
      <c r="D113" s="330">
        <v>8.1000000000000003E-2</v>
      </c>
      <c r="E113" s="330">
        <v>7.9000000000000001E-2</v>
      </c>
      <c r="F113" s="330">
        <v>6.9000000000000006E-2</v>
      </c>
      <c r="G113" s="330">
        <v>6.6000000000000003E-2</v>
      </c>
      <c r="H113" s="480">
        <v>5.0999999999999997E-2</v>
      </c>
      <c r="I113" s="481">
        <v>8.3000000000000004E-2</v>
      </c>
      <c r="J113" s="286"/>
      <c r="K113" s="461"/>
      <c r="L113" s="461"/>
    </row>
    <row r="114" spans="1:12" x14ac:dyDescent="0.2">
      <c r="A114" s="241" t="s">
        <v>1</v>
      </c>
      <c r="B114" s="332">
        <f t="shared" ref="B114:I114" si="20">B111/B110*100-100</f>
        <v>1.1111111111111143</v>
      </c>
      <c r="C114" s="333">
        <f t="shared" si="20"/>
        <v>7.9797979797979792</v>
      </c>
      <c r="D114" s="333">
        <f t="shared" si="20"/>
        <v>-1.818181818181813</v>
      </c>
      <c r="E114" s="333">
        <f t="shared" si="20"/>
        <v>-4.5454545454545467</v>
      </c>
      <c r="F114" s="333">
        <f t="shared" si="20"/>
        <v>0.20202020202020776</v>
      </c>
      <c r="G114" s="333">
        <f t="shared" si="20"/>
        <v>1.5151515151515156</v>
      </c>
      <c r="H114" s="482">
        <f t="shared" si="20"/>
        <v>2.6262626262626156</v>
      </c>
      <c r="I114" s="483">
        <f t="shared" si="20"/>
        <v>0.10101010101008967</v>
      </c>
      <c r="J114" s="321"/>
      <c r="K114" s="423"/>
      <c r="L114" s="489"/>
    </row>
    <row r="115" spans="1:12" ht="13.5" thickBot="1" x14ac:dyDescent="0.25">
      <c r="A115" s="231" t="s">
        <v>27</v>
      </c>
      <c r="B115" s="220">
        <f>B111-B97</f>
        <v>96</v>
      </c>
      <c r="C115" s="221">
        <f t="shared" ref="C115:I115" si="21">C111-C97</f>
        <v>114</v>
      </c>
      <c r="D115" s="221">
        <f t="shared" si="21"/>
        <v>110</v>
      </c>
      <c r="E115" s="221">
        <f t="shared" si="21"/>
        <v>93</v>
      </c>
      <c r="F115" s="221">
        <f t="shared" si="21"/>
        <v>136</v>
      </c>
      <c r="G115" s="221">
        <f t="shared" si="21"/>
        <v>124</v>
      </c>
      <c r="H115" s="226">
        <f t="shared" si="21"/>
        <v>115</v>
      </c>
      <c r="I115" s="397">
        <f t="shared" si="21"/>
        <v>114</v>
      </c>
      <c r="J115" s="324"/>
      <c r="K115" s="287"/>
      <c r="L115" s="489"/>
    </row>
    <row r="116" spans="1:12" x14ac:dyDescent="0.2">
      <c r="A116" s="267" t="s">
        <v>51</v>
      </c>
      <c r="B116" s="499">
        <v>229</v>
      </c>
      <c r="C116" s="500">
        <v>368</v>
      </c>
      <c r="D116" s="500">
        <v>584</v>
      </c>
      <c r="E116" s="500">
        <v>748</v>
      </c>
      <c r="F116" s="501">
        <v>702</v>
      </c>
      <c r="G116" s="501">
        <v>595</v>
      </c>
      <c r="H116" s="502">
        <v>220</v>
      </c>
      <c r="I116" s="398">
        <f>SUM(B116:H116)</f>
        <v>3446</v>
      </c>
      <c r="J116" s="265" t="s">
        <v>56</v>
      </c>
      <c r="K116" s="290">
        <f>I102-I116</f>
        <v>3</v>
      </c>
      <c r="L116" s="266">
        <f>K116/I102</f>
        <v>8.6981733835894465E-4</v>
      </c>
    </row>
    <row r="117" spans="1:12" x14ac:dyDescent="0.2">
      <c r="A117" s="267" t="s">
        <v>28</v>
      </c>
      <c r="B117" s="493">
        <v>57</v>
      </c>
      <c r="C117" s="494">
        <v>55.5</v>
      </c>
      <c r="D117" s="494">
        <v>56.5</v>
      </c>
      <c r="E117" s="494">
        <v>56.5</v>
      </c>
      <c r="F117" s="494">
        <v>56</v>
      </c>
      <c r="G117" s="494">
        <v>54</v>
      </c>
      <c r="H117" s="495">
        <v>54.5</v>
      </c>
      <c r="I117" s="490"/>
      <c r="J117" s="489" t="s">
        <v>57</v>
      </c>
      <c r="K117" s="489">
        <v>53.45</v>
      </c>
      <c r="L117" s="489"/>
    </row>
    <row r="118" spans="1:12" ht="13.5" thickBot="1" x14ac:dyDescent="0.25">
      <c r="A118" s="268" t="s">
        <v>26</v>
      </c>
      <c r="B118" s="220">
        <f>(B117-B103)</f>
        <v>2.5</v>
      </c>
      <c r="C118" s="221">
        <f t="shared" ref="C118:H118" si="22">(C117-C103)</f>
        <v>2</v>
      </c>
      <c r="D118" s="221">
        <f t="shared" si="22"/>
        <v>2.5</v>
      </c>
      <c r="E118" s="221">
        <f t="shared" si="22"/>
        <v>2.5</v>
      </c>
      <c r="F118" s="221">
        <f t="shared" si="22"/>
        <v>2.5</v>
      </c>
      <c r="G118" s="221">
        <f t="shared" si="22"/>
        <v>2</v>
      </c>
      <c r="H118" s="226">
        <f t="shared" si="22"/>
        <v>2.5</v>
      </c>
      <c r="I118" s="338"/>
      <c r="J118" s="489" t="s">
        <v>26</v>
      </c>
      <c r="K118" s="321">
        <f>K117-K103</f>
        <v>2.6799999999999997</v>
      </c>
      <c r="L118" s="325"/>
    </row>
    <row r="119" spans="1:12" x14ac:dyDescent="0.2">
      <c r="C119" s="200" t="s">
        <v>65</v>
      </c>
    </row>
  </sheetData>
  <mergeCells count="14">
    <mergeCell ref="B107:H107"/>
    <mergeCell ref="I107:I109"/>
    <mergeCell ref="B93:H93"/>
    <mergeCell ref="I93:I95"/>
    <mergeCell ref="B79:H79"/>
    <mergeCell ref="B65:H65"/>
    <mergeCell ref="K70:P71"/>
    <mergeCell ref="K56:P57"/>
    <mergeCell ref="B51:H51"/>
    <mergeCell ref="B8:G8"/>
    <mergeCell ref="B22:G22"/>
    <mergeCell ref="B36:G36"/>
    <mergeCell ref="M36:P36"/>
    <mergeCell ref="M37:P37"/>
  </mergeCells>
  <conditionalFormatting sqref="B55:H5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9:H6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3:H8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7:H9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1:H1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K109"/>
  <sheetViews>
    <sheetView showGridLines="0" tabSelected="1" topLeftCell="A78" zoomScale="70" zoomScaleNormal="70" workbookViewId="0">
      <selection activeCell="M86" sqref="M86"/>
    </sheetView>
  </sheetViews>
  <sheetFormatPr baseColWidth="10" defaultColWidth="11.42578125" defaultRowHeight="12.75" x14ac:dyDescent="0.2"/>
  <cols>
    <col min="1" max="1" width="16.28515625" style="200" bestFit="1" customWidth="1"/>
    <col min="2" max="4" width="9" style="200" customWidth="1"/>
    <col min="5" max="5" width="10.140625" style="200" customWidth="1"/>
    <col min="6" max="6" width="10.140625" style="319" bestFit="1" customWidth="1"/>
    <col min="7" max="7" width="7.42578125" style="319" bestFit="1" customWidth="1"/>
    <col min="8" max="8" width="9" style="200" customWidth="1"/>
    <col min="9" max="9" width="13" style="200" customWidth="1"/>
    <col min="10" max="10" width="11.140625" style="200" customWidth="1"/>
    <col min="11" max="11" width="10.5703125" style="200" customWidth="1"/>
    <col min="12" max="16384" width="11.42578125" style="200"/>
  </cols>
  <sheetData>
    <row r="1" spans="1:11" x14ac:dyDescent="0.2">
      <c r="A1" s="200" t="s">
        <v>58</v>
      </c>
    </row>
    <row r="2" spans="1:11" x14ac:dyDescent="0.2">
      <c r="A2" s="200" t="s">
        <v>59</v>
      </c>
      <c r="B2" s="227">
        <v>38.804878048780488</v>
      </c>
    </row>
    <row r="3" spans="1:11" x14ac:dyDescent="0.2">
      <c r="A3" s="200" t="s">
        <v>7</v>
      </c>
      <c r="B3" s="227">
        <v>64.179104477611943</v>
      </c>
    </row>
    <row r="4" spans="1:11" x14ac:dyDescent="0.2">
      <c r="A4" s="200" t="s">
        <v>60</v>
      </c>
      <c r="B4" s="200">
        <v>3452</v>
      </c>
    </row>
    <row r="6" spans="1:11" x14ac:dyDescent="0.2">
      <c r="A6" s="229" t="s">
        <v>61</v>
      </c>
      <c r="B6" s="227">
        <v>38.804878048780488</v>
      </c>
      <c r="C6" s="227">
        <v>38.804878048780488</v>
      </c>
      <c r="D6" s="227">
        <v>38.804878048780488</v>
      </c>
      <c r="E6" s="227">
        <v>38.804878048780488</v>
      </c>
      <c r="F6" s="227">
        <v>38.804878048780488</v>
      </c>
      <c r="G6" s="227">
        <v>38.804878048780488</v>
      </c>
      <c r="H6" s="227">
        <v>38.804878048780488</v>
      </c>
    </row>
    <row r="7" spans="1:11" ht="13.5" thickBot="1" x14ac:dyDescent="0.25">
      <c r="A7" s="229" t="s">
        <v>62</v>
      </c>
      <c r="B7" s="200">
        <v>30.95</v>
      </c>
      <c r="C7" s="320">
        <v>30.95</v>
      </c>
      <c r="D7" s="320">
        <v>30.95</v>
      </c>
      <c r="E7" s="320">
        <v>30.95</v>
      </c>
      <c r="F7" s="320">
        <v>30.95</v>
      </c>
      <c r="G7" s="320">
        <v>30.95</v>
      </c>
    </row>
    <row r="8" spans="1:11" ht="13.5" thickBot="1" x14ac:dyDescent="0.25">
      <c r="A8" s="272" t="s">
        <v>49</v>
      </c>
      <c r="B8" s="523" t="s">
        <v>53</v>
      </c>
      <c r="C8" s="524"/>
      <c r="D8" s="524"/>
      <c r="E8" s="524"/>
      <c r="F8" s="524"/>
      <c r="G8" s="524"/>
      <c r="H8" s="293" t="s">
        <v>0</v>
      </c>
    </row>
    <row r="9" spans="1:11" ht="13.5" thickBot="1" x14ac:dyDescent="0.25">
      <c r="A9" s="231" t="s">
        <v>2</v>
      </c>
      <c r="B9" s="295">
        <v>1</v>
      </c>
      <c r="C9" s="225">
        <v>2</v>
      </c>
      <c r="D9" s="225">
        <v>3</v>
      </c>
      <c r="E9" s="225">
        <v>4</v>
      </c>
      <c r="F9" s="225">
        <v>5</v>
      </c>
      <c r="G9" s="351">
        <v>6</v>
      </c>
      <c r="H9" s="358">
        <v>335</v>
      </c>
    </row>
    <row r="10" spans="1:11" x14ac:dyDescent="0.2">
      <c r="A10" s="236" t="s">
        <v>3</v>
      </c>
      <c r="B10" s="296">
        <v>140</v>
      </c>
      <c r="C10" s="297">
        <v>140</v>
      </c>
      <c r="D10" s="298">
        <v>140</v>
      </c>
      <c r="E10" s="298">
        <v>140</v>
      </c>
      <c r="F10" s="298">
        <v>140</v>
      </c>
      <c r="G10" s="353">
        <v>140</v>
      </c>
      <c r="H10" s="359">
        <v>140</v>
      </c>
    </row>
    <row r="11" spans="1:11" x14ac:dyDescent="0.2">
      <c r="A11" s="241" t="s">
        <v>6</v>
      </c>
      <c r="B11" s="300">
        <v>164.35593220338984</v>
      </c>
      <c r="C11" s="301">
        <v>170.47368421052633</v>
      </c>
      <c r="D11" s="301">
        <v>167.46296296296296</v>
      </c>
      <c r="E11" s="301">
        <v>163.15789473684211</v>
      </c>
      <c r="F11" s="301">
        <v>154.72727272727272</v>
      </c>
      <c r="G11" s="354">
        <v>172.15094339622641</v>
      </c>
      <c r="H11" s="317">
        <v>165.3462686567164</v>
      </c>
      <c r="I11" s="321"/>
    </row>
    <row r="12" spans="1:11" x14ac:dyDescent="0.2">
      <c r="A12" s="231" t="s">
        <v>7</v>
      </c>
      <c r="B12" s="302">
        <v>66.101694915254242</v>
      </c>
      <c r="C12" s="303">
        <v>56.140350877192979</v>
      </c>
      <c r="D12" s="304">
        <v>59.25925925925926</v>
      </c>
      <c r="E12" s="304">
        <v>64.912280701754383</v>
      </c>
      <c r="F12" s="304">
        <v>78.181818181818187</v>
      </c>
      <c r="G12" s="355">
        <v>77.35849056603773</v>
      </c>
      <c r="H12" s="248">
        <v>64.179104477611943</v>
      </c>
      <c r="I12" s="321"/>
    </row>
    <row r="13" spans="1:11" x14ac:dyDescent="0.2">
      <c r="A13" s="231" t="s">
        <v>8</v>
      </c>
      <c r="B13" s="249">
        <v>0.12861462411387706</v>
      </c>
      <c r="C13" s="250">
        <v>0.10601667846077001</v>
      </c>
      <c r="D13" s="305">
        <v>0.10632342244309383</v>
      </c>
      <c r="E13" s="305">
        <v>0.10439127016924173</v>
      </c>
      <c r="F13" s="305">
        <v>7.9799645827542925E-2</v>
      </c>
      <c r="G13" s="356">
        <v>8.5539250405308895E-2</v>
      </c>
      <c r="H13" s="252">
        <v>0.10921384237861133</v>
      </c>
      <c r="I13" s="321"/>
    </row>
    <row r="14" spans="1:11" x14ac:dyDescent="0.2">
      <c r="A14" s="241" t="s">
        <v>1</v>
      </c>
      <c r="B14" s="253">
        <f t="shared" ref="B14:H14" si="0">B11/B10*100-100</f>
        <v>17.397094430992752</v>
      </c>
      <c r="C14" s="254">
        <f t="shared" si="0"/>
        <v>21.766917293233107</v>
      </c>
      <c r="D14" s="254">
        <f t="shared" si="0"/>
        <v>19.616402116402128</v>
      </c>
      <c r="E14" s="254">
        <f t="shared" si="0"/>
        <v>16.541353383458656</v>
      </c>
      <c r="F14" s="254">
        <f t="shared" ref="F14:G14" si="1">F11/F10*100-100</f>
        <v>10.51948051948051</v>
      </c>
      <c r="G14" s="309">
        <f t="shared" si="1"/>
        <v>22.96495956873315</v>
      </c>
      <c r="H14" s="316">
        <f t="shared" si="0"/>
        <v>18.104477611940297</v>
      </c>
      <c r="I14" s="321"/>
    </row>
    <row r="15" spans="1:11" ht="13.5" thickBot="1" x14ac:dyDescent="0.25">
      <c r="A15" s="231" t="s">
        <v>27</v>
      </c>
      <c r="B15" s="220">
        <f t="shared" ref="B15:G15" si="2">B11-B6</f>
        <v>125.55105415460935</v>
      </c>
      <c r="C15" s="221">
        <f t="shared" si="2"/>
        <v>131.66880616174583</v>
      </c>
      <c r="D15" s="221">
        <f t="shared" si="2"/>
        <v>128.65808491418247</v>
      </c>
      <c r="E15" s="221">
        <f t="shared" si="2"/>
        <v>124.35301668806162</v>
      </c>
      <c r="F15" s="221">
        <f t="shared" si="2"/>
        <v>115.92239467849222</v>
      </c>
      <c r="G15" s="328">
        <f t="shared" si="2"/>
        <v>133.34606534744591</v>
      </c>
      <c r="H15" s="288">
        <f>H11-H6</f>
        <v>126.54139060793591</v>
      </c>
    </row>
    <row r="16" spans="1:11" x14ac:dyDescent="0.2">
      <c r="A16" s="267" t="s">
        <v>52</v>
      </c>
      <c r="B16" s="261">
        <v>553</v>
      </c>
      <c r="C16" s="262">
        <v>533</v>
      </c>
      <c r="D16" s="262">
        <v>527</v>
      </c>
      <c r="E16" s="262">
        <v>566</v>
      </c>
      <c r="F16" s="262">
        <v>532</v>
      </c>
      <c r="G16" s="263">
        <v>520</v>
      </c>
      <c r="H16" s="350">
        <f>SUM(B16:G16)</f>
        <v>3231</v>
      </c>
      <c r="I16" s="200" t="s">
        <v>56</v>
      </c>
      <c r="J16" s="265">
        <f>B4-H16</f>
        <v>221</v>
      </c>
      <c r="K16" s="306">
        <f>J16/B4</f>
        <v>6.4020857473928161E-2</v>
      </c>
    </row>
    <row r="17" spans="1:11" x14ac:dyDescent="0.2">
      <c r="A17" s="267" t="s">
        <v>28</v>
      </c>
      <c r="B17" s="218">
        <v>65</v>
      </c>
      <c r="C17" s="269">
        <v>65</v>
      </c>
      <c r="D17" s="269">
        <v>65</v>
      </c>
      <c r="E17" s="269">
        <v>65</v>
      </c>
      <c r="F17" s="269">
        <v>65</v>
      </c>
      <c r="G17" s="219">
        <v>65</v>
      </c>
      <c r="H17" s="336"/>
      <c r="I17" s="200" t="s">
        <v>57</v>
      </c>
      <c r="J17" s="200">
        <v>30.95</v>
      </c>
    </row>
    <row r="18" spans="1:11" ht="13.5" thickBot="1" x14ac:dyDescent="0.25">
      <c r="A18" s="268" t="s">
        <v>26</v>
      </c>
      <c r="B18" s="216">
        <f>B17-B7</f>
        <v>34.049999999999997</v>
      </c>
      <c r="C18" s="217">
        <f>C17-C7</f>
        <v>34.049999999999997</v>
      </c>
      <c r="D18" s="217">
        <f>D17-D7</f>
        <v>34.049999999999997</v>
      </c>
      <c r="E18" s="217">
        <f>E17-E7</f>
        <v>34.049999999999997</v>
      </c>
      <c r="F18" s="217">
        <f t="shared" ref="F18:G18" si="3">F17-F7</f>
        <v>34.049999999999997</v>
      </c>
      <c r="G18" s="327">
        <f t="shared" si="3"/>
        <v>34.049999999999997</v>
      </c>
      <c r="H18" s="338"/>
      <c r="I18" s="200" t="s">
        <v>26</v>
      </c>
    </row>
    <row r="19" spans="1:11" x14ac:dyDescent="0.2">
      <c r="B19" s="200">
        <v>65</v>
      </c>
      <c r="C19" s="360">
        <v>65</v>
      </c>
      <c r="D19" s="360">
        <v>65</v>
      </c>
      <c r="E19" s="360">
        <v>65</v>
      </c>
      <c r="F19" s="360">
        <v>65</v>
      </c>
      <c r="G19" s="360">
        <v>65</v>
      </c>
    </row>
    <row r="20" spans="1:11" ht="13.5" thickBot="1" x14ac:dyDescent="0.25"/>
    <row r="21" spans="1:11" ht="13.5" thickBot="1" x14ac:dyDescent="0.25">
      <c r="A21" s="272" t="s">
        <v>64</v>
      </c>
      <c r="B21" s="523" t="s">
        <v>53</v>
      </c>
      <c r="C21" s="524"/>
      <c r="D21" s="524"/>
      <c r="E21" s="524"/>
      <c r="F21" s="524"/>
      <c r="G21" s="524"/>
      <c r="H21" s="293" t="s">
        <v>0</v>
      </c>
      <c r="I21" s="364"/>
      <c r="J21" s="364"/>
      <c r="K21" s="364"/>
    </row>
    <row r="22" spans="1:11" ht="13.5" thickBot="1" x14ac:dyDescent="0.25">
      <c r="A22" s="231" t="s">
        <v>2</v>
      </c>
      <c r="B22" s="295">
        <v>1</v>
      </c>
      <c r="C22" s="225">
        <v>2</v>
      </c>
      <c r="D22" s="225">
        <v>3</v>
      </c>
      <c r="E22" s="225">
        <v>4</v>
      </c>
      <c r="F22" s="225">
        <v>5</v>
      </c>
      <c r="G22" s="351">
        <v>6</v>
      </c>
      <c r="H22" s="358">
        <v>321</v>
      </c>
      <c r="I22" s="364"/>
      <c r="J22" s="364"/>
      <c r="K22" s="364"/>
    </row>
    <row r="23" spans="1:11" x14ac:dyDescent="0.2">
      <c r="A23" s="236" t="s">
        <v>3</v>
      </c>
      <c r="B23" s="296">
        <v>300</v>
      </c>
      <c r="C23" s="297">
        <v>300</v>
      </c>
      <c r="D23" s="298">
        <v>300</v>
      </c>
      <c r="E23" s="298">
        <v>300</v>
      </c>
      <c r="F23" s="298">
        <v>300</v>
      </c>
      <c r="G23" s="353">
        <v>300</v>
      </c>
      <c r="H23" s="359">
        <v>300</v>
      </c>
      <c r="I23" s="364"/>
      <c r="J23" s="364"/>
      <c r="K23" s="364"/>
    </row>
    <row r="24" spans="1:11" x14ac:dyDescent="0.2">
      <c r="A24" s="241" t="s">
        <v>6</v>
      </c>
      <c r="B24" s="300">
        <v>420</v>
      </c>
      <c r="C24" s="301">
        <v>395</v>
      </c>
      <c r="D24" s="301">
        <v>401</v>
      </c>
      <c r="E24" s="301">
        <v>456</v>
      </c>
      <c r="F24" s="301">
        <v>427</v>
      </c>
      <c r="G24" s="354">
        <v>433</v>
      </c>
      <c r="H24" s="317">
        <v>422</v>
      </c>
      <c r="I24" s="321"/>
      <c r="J24" s="364"/>
      <c r="K24" s="364"/>
    </row>
    <row r="25" spans="1:11" x14ac:dyDescent="0.2">
      <c r="A25" s="231" t="s">
        <v>7</v>
      </c>
      <c r="B25" s="302">
        <v>70.900000000000006</v>
      </c>
      <c r="C25" s="303">
        <v>64.2</v>
      </c>
      <c r="D25" s="304">
        <v>59.6</v>
      </c>
      <c r="E25" s="304">
        <v>71.2</v>
      </c>
      <c r="F25" s="304">
        <v>66.099999999999994</v>
      </c>
      <c r="G25" s="355">
        <v>79.2</v>
      </c>
      <c r="H25" s="248">
        <v>60.4</v>
      </c>
      <c r="I25" s="321"/>
      <c r="J25" s="364"/>
      <c r="K25" s="364"/>
    </row>
    <row r="26" spans="1:11" x14ac:dyDescent="0.2">
      <c r="A26" s="231" t="s">
        <v>8</v>
      </c>
      <c r="B26" s="249">
        <v>0.10100000000000001</v>
      </c>
      <c r="C26" s="250">
        <v>0.127</v>
      </c>
      <c r="D26" s="305">
        <v>0.111</v>
      </c>
      <c r="E26" s="305">
        <v>8.6999999999999994E-2</v>
      </c>
      <c r="F26" s="305">
        <v>9.7000000000000003E-2</v>
      </c>
      <c r="G26" s="356">
        <v>8.5999999999999993E-2</v>
      </c>
      <c r="H26" s="252">
        <v>0.111</v>
      </c>
      <c r="I26" s="321"/>
      <c r="J26" s="364"/>
      <c r="K26" s="364"/>
    </row>
    <row r="27" spans="1:11" x14ac:dyDescent="0.2">
      <c r="A27" s="241" t="s">
        <v>1</v>
      </c>
      <c r="B27" s="253">
        <f t="shared" ref="B27:H27" si="4">B24/B23*100-100</f>
        <v>40</v>
      </c>
      <c r="C27" s="254">
        <f t="shared" si="4"/>
        <v>31.666666666666657</v>
      </c>
      <c r="D27" s="254">
        <f t="shared" si="4"/>
        <v>33.666666666666657</v>
      </c>
      <c r="E27" s="254">
        <f t="shared" si="4"/>
        <v>52</v>
      </c>
      <c r="F27" s="254">
        <f t="shared" si="4"/>
        <v>42.333333333333343</v>
      </c>
      <c r="G27" s="309">
        <f t="shared" si="4"/>
        <v>44.333333333333343</v>
      </c>
      <c r="H27" s="316">
        <f t="shared" si="4"/>
        <v>40.666666666666686</v>
      </c>
      <c r="I27" s="321"/>
      <c r="J27" s="364"/>
      <c r="K27" s="364"/>
    </row>
    <row r="28" spans="1:11" ht="13.5" thickBot="1" x14ac:dyDescent="0.25">
      <c r="A28" s="231" t="s">
        <v>27</v>
      </c>
      <c r="B28" s="220">
        <f>B24-B11</f>
        <v>255.64406779661016</v>
      </c>
      <c r="C28" s="221">
        <f t="shared" ref="C28:G28" si="5">C24-C11</f>
        <v>224.52631578947367</v>
      </c>
      <c r="D28" s="221">
        <f t="shared" si="5"/>
        <v>233.53703703703704</v>
      </c>
      <c r="E28" s="221">
        <f t="shared" si="5"/>
        <v>292.84210526315792</v>
      </c>
      <c r="F28" s="221">
        <f t="shared" si="5"/>
        <v>272.27272727272725</v>
      </c>
      <c r="G28" s="328">
        <f t="shared" si="5"/>
        <v>260.84905660377359</v>
      </c>
      <c r="H28" s="288">
        <f>H24-H11</f>
        <v>256.6537313432836</v>
      </c>
      <c r="I28" s="364"/>
      <c r="J28" s="364"/>
      <c r="K28" s="364"/>
    </row>
    <row r="29" spans="1:11" x14ac:dyDescent="0.2">
      <c r="A29" s="267" t="s">
        <v>52</v>
      </c>
      <c r="B29" s="261">
        <v>543</v>
      </c>
      <c r="C29" s="262">
        <v>527</v>
      </c>
      <c r="D29" s="262">
        <v>512</v>
      </c>
      <c r="E29" s="262">
        <v>563</v>
      </c>
      <c r="F29" s="262">
        <v>509</v>
      </c>
      <c r="G29" s="263">
        <v>505</v>
      </c>
      <c r="H29" s="350">
        <f>SUM(B29:G29)</f>
        <v>3159</v>
      </c>
      <c r="I29" s="364" t="s">
        <v>56</v>
      </c>
      <c r="J29" s="265">
        <f>H16-H29</f>
        <v>72</v>
      </c>
      <c r="K29" s="306">
        <f>J29/H16</f>
        <v>2.2284122562674095E-2</v>
      </c>
    </row>
    <row r="30" spans="1:11" x14ac:dyDescent="0.2">
      <c r="A30" s="267" t="s">
        <v>28</v>
      </c>
      <c r="B30" s="218">
        <v>95</v>
      </c>
      <c r="C30" s="269">
        <v>95</v>
      </c>
      <c r="D30" s="269">
        <v>95</v>
      </c>
      <c r="E30" s="269">
        <v>95</v>
      </c>
      <c r="F30" s="269">
        <v>95</v>
      </c>
      <c r="G30" s="219">
        <v>95</v>
      </c>
      <c r="H30" s="336"/>
      <c r="I30" s="364" t="s">
        <v>57</v>
      </c>
      <c r="J30" s="364">
        <v>66.34</v>
      </c>
      <c r="K30" s="364"/>
    </row>
    <row r="31" spans="1:11" ht="13.5" thickBot="1" x14ac:dyDescent="0.25">
      <c r="A31" s="268" t="s">
        <v>26</v>
      </c>
      <c r="B31" s="216">
        <f t="shared" ref="B31:G31" si="6">B30-B17</f>
        <v>30</v>
      </c>
      <c r="C31" s="217">
        <f t="shared" si="6"/>
        <v>30</v>
      </c>
      <c r="D31" s="217">
        <f t="shared" si="6"/>
        <v>30</v>
      </c>
      <c r="E31" s="217">
        <f t="shared" si="6"/>
        <v>30</v>
      </c>
      <c r="F31" s="217">
        <f t="shared" si="6"/>
        <v>30</v>
      </c>
      <c r="G31" s="327">
        <f t="shared" si="6"/>
        <v>30</v>
      </c>
      <c r="H31" s="338"/>
      <c r="I31" s="364" t="s">
        <v>26</v>
      </c>
      <c r="J31" s="364">
        <f>J30-J17</f>
        <v>35.39</v>
      </c>
      <c r="K31" s="364"/>
    </row>
    <row r="32" spans="1:11" x14ac:dyDescent="0.2">
      <c r="B32" s="200">
        <v>95</v>
      </c>
      <c r="C32" s="365">
        <v>95</v>
      </c>
      <c r="D32" s="365">
        <v>95</v>
      </c>
      <c r="E32" s="365">
        <v>95</v>
      </c>
      <c r="F32" s="365">
        <v>95</v>
      </c>
      <c r="G32" s="365">
        <v>95</v>
      </c>
    </row>
    <row r="33" spans="1:11" ht="13.5" thickBot="1" x14ac:dyDescent="0.25"/>
    <row r="34" spans="1:11" ht="13.5" thickBot="1" x14ac:dyDescent="0.25">
      <c r="A34" s="272" t="s">
        <v>66</v>
      </c>
      <c r="B34" s="523" t="s">
        <v>53</v>
      </c>
      <c r="C34" s="524"/>
      <c r="D34" s="524"/>
      <c r="E34" s="524"/>
      <c r="F34" s="524"/>
      <c r="G34" s="524"/>
      <c r="H34" s="293" t="s">
        <v>0</v>
      </c>
      <c r="I34" s="369"/>
      <c r="J34" s="369"/>
      <c r="K34" s="369"/>
    </row>
    <row r="35" spans="1:11" ht="13.5" thickBot="1" x14ac:dyDescent="0.25">
      <c r="A35" s="231" t="s">
        <v>2</v>
      </c>
      <c r="B35" s="295">
        <v>1</v>
      </c>
      <c r="C35" s="225">
        <v>2</v>
      </c>
      <c r="D35" s="225">
        <v>3</v>
      </c>
      <c r="E35" s="225">
        <v>4</v>
      </c>
      <c r="F35" s="225">
        <v>5</v>
      </c>
      <c r="G35" s="351">
        <v>6</v>
      </c>
      <c r="H35" s="358">
        <v>363</v>
      </c>
      <c r="I35" s="369"/>
      <c r="J35" s="369"/>
      <c r="K35" s="369"/>
    </row>
    <row r="36" spans="1:11" x14ac:dyDescent="0.2">
      <c r="A36" s="236" t="s">
        <v>3</v>
      </c>
      <c r="B36" s="296">
        <v>490</v>
      </c>
      <c r="C36" s="297"/>
      <c r="D36" s="298"/>
      <c r="E36" s="298"/>
      <c r="F36" s="298"/>
      <c r="G36" s="353"/>
      <c r="H36" s="359">
        <v>490</v>
      </c>
      <c r="I36" s="369"/>
      <c r="J36" s="369"/>
      <c r="K36" s="369"/>
    </row>
    <row r="37" spans="1:11" x14ac:dyDescent="0.2">
      <c r="A37" s="241" t="s">
        <v>6</v>
      </c>
      <c r="B37" s="300">
        <v>849</v>
      </c>
      <c r="C37" s="301"/>
      <c r="D37" s="301"/>
      <c r="E37" s="301"/>
      <c r="F37" s="301"/>
      <c r="G37" s="354"/>
      <c r="H37" s="317">
        <v>849</v>
      </c>
      <c r="I37" s="321"/>
      <c r="J37" s="369"/>
      <c r="K37" s="369"/>
    </row>
    <row r="38" spans="1:11" x14ac:dyDescent="0.2">
      <c r="A38" s="231" t="s">
        <v>7</v>
      </c>
      <c r="B38" s="302">
        <v>73.3</v>
      </c>
      <c r="C38" s="303"/>
      <c r="D38" s="304"/>
      <c r="E38" s="304"/>
      <c r="F38" s="304"/>
      <c r="G38" s="355"/>
      <c r="H38" s="248"/>
      <c r="I38" s="321"/>
      <c r="J38" s="369"/>
      <c r="K38" s="369"/>
    </row>
    <row r="39" spans="1:11" x14ac:dyDescent="0.2">
      <c r="A39" s="231" t="s">
        <v>8</v>
      </c>
      <c r="B39" s="249">
        <v>9.5000000000000001E-2</v>
      </c>
      <c r="C39" s="250"/>
      <c r="D39" s="305"/>
      <c r="E39" s="305"/>
      <c r="F39" s="305"/>
      <c r="G39" s="356"/>
      <c r="H39" s="252"/>
      <c r="I39" s="321"/>
      <c r="J39" s="369"/>
      <c r="K39" s="369"/>
    </row>
    <row r="40" spans="1:11" x14ac:dyDescent="0.2">
      <c r="A40" s="241" t="s">
        <v>1</v>
      </c>
      <c r="B40" s="253">
        <f t="shared" ref="B40:H40" si="7">B37/B36*100-100</f>
        <v>73.265306122448976</v>
      </c>
      <c r="C40" s="254" t="e">
        <f t="shared" si="7"/>
        <v>#DIV/0!</v>
      </c>
      <c r="D40" s="254" t="e">
        <f t="shared" si="7"/>
        <v>#DIV/0!</v>
      </c>
      <c r="E40" s="254" t="e">
        <f t="shared" si="7"/>
        <v>#DIV/0!</v>
      </c>
      <c r="F40" s="254" t="e">
        <f t="shared" si="7"/>
        <v>#DIV/0!</v>
      </c>
      <c r="G40" s="309" t="e">
        <f t="shared" si="7"/>
        <v>#DIV/0!</v>
      </c>
      <c r="H40" s="316">
        <f t="shared" si="7"/>
        <v>73.265306122448976</v>
      </c>
      <c r="I40" s="321"/>
      <c r="J40" s="369"/>
      <c r="K40" s="369"/>
    </row>
    <row r="41" spans="1:11" ht="13.5" thickBot="1" x14ac:dyDescent="0.25">
      <c r="A41" s="231" t="s">
        <v>27</v>
      </c>
      <c r="B41" s="220">
        <f>B37-H24</f>
        <v>427</v>
      </c>
      <c r="C41" s="221">
        <f t="shared" ref="C41:G41" si="8">C37-C32</f>
        <v>-95</v>
      </c>
      <c r="D41" s="221">
        <f t="shared" si="8"/>
        <v>-95</v>
      </c>
      <c r="E41" s="221">
        <f t="shared" si="8"/>
        <v>-95</v>
      </c>
      <c r="F41" s="221">
        <f t="shared" si="8"/>
        <v>-95</v>
      </c>
      <c r="G41" s="328">
        <f t="shared" si="8"/>
        <v>-95</v>
      </c>
      <c r="H41" s="288">
        <f>H37-H24</f>
        <v>427</v>
      </c>
      <c r="I41" s="369"/>
      <c r="J41" s="369"/>
      <c r="K41" s="369"/>
    </row>
    <row r="42" spans="1:11" x14ac:dyDescent="0.2">
      <c r="A42" s="267" t="s">
        <v>52</v>
      </c>
      <c r="B42" s="261">
        <v>3117</v>
      </c>
      <c r="C42" s="262"/>
      <c r="D42" s="262"/>
      <c r="E42" s="262"/>
      <c r="F42" s="262"/>
      <c r="G42" s="263"/>
      <c r="H42" s="350">
        <f>SUM(B42:G42)</f>
        <v>3117</v>
      </c>
      <c r="I42" s="369" t="s">
        <v>56</v>
      </c>
      <c r="J42" s="265">
        <f>H29-H42</f>
        <v>42</v>
      </c>
      <c r="K42" s="306">
        <f>J42/H29</f>
        <v>1.3295346628679962E-2</v>
      </c>
    </row>
    <row r="43" spans="1:11" x14ac:dyDescent="0.2">
      <c r="A43" s="267" t="s">
        <v>28</v>
      </c>
      <c r="B43" s="218">
        <v>125</v>
      </c>
      <c r="C43" s="269"/>
      <c r="D43" s="269"/>
      <c r="E43" s="269"/>
      <c r="F43" s="269"/>
      <c r="G43" s="219"/>
      <c r="H43" s="336"/>
      <c r="I43" s="369" t="s">
        <v>57</v>
      </c>
      <c r="J43" s="369">
        <v>96.1</v>
      </c>
      <c r="K43" s="369"/>
    </row>
    <row r="44" spans="1:11" ht="13.5" thickBot="1" x14ac:dyDescent="0.25">
      <c r="A44" s="268" t="s">
        <v>26</v>
      </c>
      <c r="B44" s="216">
        <f t="shared" ref="B44:G44" si="9">B43-B30</f>
        <v>30</v>
      </c>
      <c r="C44" s="217">
        <f t="shared" si="9"/>
        <v>-95</v>
      </c>
      <c r="D44" s="217">
        <f t="shared" si="9"/>
        <v>-95</v>
      </c>
      <c r="E44" s="217">
        <f t="shared" si="9"/>
        <v>-95</v>
      </c>
      <c r="F44" s="217">
        <f t="shared" si="9"/>
        <v>-95</v>
      </c>
      <c r="G44" s="327">
        <f t="shared" si="9"/>
        <v>-95</v>
      </c>
      <c r="H44" s="338"/>
      <c r="I44" s="369" t="s">
        <v>26</v>
      </c>
      <c r="J44" s="369">
        <f>J43-J30</f>
        <v>29.759999999999991</v>
      </c>
      <c r="K44" s="369"/>
    </row>
    <row r="46" spans="1:11" ht="13.5" thickBot="1" x14ac:dyDescent="0.25"/>
    <row r="47" spans="1:11" ht="13.5" thickBot="1" x14ac:dyDescent="0.25">
      <c r="A47" s="272" t="s">
        <v>76</v>
      </c>
      <c r="B47" s="523" t="s">
        <v>53</v>
      </c>
      <c r="C47" s="524"/>
      <c r="D47" s="524"/>
      <c r="E47" s="524"/>
      <c r="F47" s="524"/>
      <c r="G47" s="524"/>
      <c r="H47" s="293" t="s">
        <v>0</v>
      </c>
      <c r="I47" s="370"/>
      <c r="J47" s="370"/>
      <c r="K47" s="370"/>
    </row>
    <row r="48" spans="1:11" ht="13.5" thickBot="1" x14ac:dyDescent="0.25">
      <c r="A48" s="231" t="s">
        <v>2</v>
      </c>
      <c r="B48" s="295">
        <v>1</v>
      </c>
      <c r="C48" s="225">
        <v>2</v>
      </c>
      <c r="D48" s="225">
        <v>3</v>
      </c>
      <c r="E48" s="225">
        <v>4</v>
      </c>
      <c r="F48" s="225">
        <v>5</v>
      </c>
      <c r="G48" s="351">
        <v>6</v>
      </c>
      <c r="H48" s="358">
        <v>363</v>
      </c>
      <c r="I48" s="370"/>
      <c r="J48" s="370"/>
      <c r="K48" s="370"/>
    </row>
    <row r="49" spans="1:11" x14ac:dyDescent="0.2">
      <c r="A49" s="236" t="s">
        <v>3</v>
      </c>
      <c r="B49" s="296">
        <v>690</v>
      </c>
      <c r="C49" s="297">
        <v>690</v>
      </c>
      <c r="D49" s="298">
        <v>690</v>
      </c>
      <c r="E49" s="298">
        <v>690</v>
      </c>
      <c r="F49" s="298">
        <v>690</v>
      </c>
      <c r="G49" s="353">
        <v>690</v>
      </c>
      <c r="H49" s="359">
        <v>690</v>
      </c>
      <c r="I49" s="370"/>
      <c r="J49" s="370"/>
      <c r="K49" s="370"/>
    </row>
    <row r="50" spans="1:11" x14ac:dyDescent="0.2">
      <c r="A50" s="241" t="s">
        <v>6</v>
      </c>
      <c r="B50" s="300">
        <v>1227</v>
      </c>
      <c r="C50" s="301"/>
      <c r="D50" s="301"/>
      <c r="E50" s="301"/>
      <c r="F50" s="301"/>
      <c r="G50" s="354"/>
      <c r="H50" s="317">
        <v>1227</v>
      </c>
      <c r="I50" s="321"/>
      <c r="J50" s="370"/>
      <c r="K50" s="370"/>
    </row>
    <row r="51" spans="1:11" x14ac:dyDescent="0.2">
      <c r="A51" s="231" t="s">
        <v>7</v>
      </c>
      <c r="B51" s="302">
        <v>50.3</v>
      </c>
      <c r="C51" s="303"/>
      <c r="D51" s="304"/>
      <c r="E51" s="304"/>
      <c r="F51" s="304"/>
      <c r="G51" s="355"/>
      <c r="H51" s="248">
        <v>50.3</v>
      </c>
      <c r="I51" s="321"/>
      <c r="J51" s="370"/>
      <c r="K51" s="370"/>
    </row>
    <row r="52" spans="1:11" x14ac:dyDescent="0.2">
      <c r="A52" s="231" t="s">
        <v>8</v>
      </c>
      <c r="B52" s="249">
        <v>0.153</v>
      </c>
      <c r="C52" s="250"/>
      <c r="D52" s="305"/>
      <c r="E52" s="305"/>
      <c r="F52" s="305"/>
      <c r="G52" s="356"/>
      <c r="H52" s="252">
        <v>0.153</v>
      </c>
      <c r="I52" s="321"/>
      <c r="J52" s="370"/>
      <c r="K52" s="370"/>
    </row>
    <row r="53" spans="1:11" x14ac:dyDescent="0.2">
      <c r="A53" s="241" t="s">
        <v>1</v>
      </c>
      <c r="B53" s="253">
        <f t="shared" ref="B53:H53" si="10">B50/B49*100-100</f>
        <v>77.826086956521721</v>
      </c>
      <c r="C53" s="254">
        <f t="shared" si="10"/>
        <v>-100</v>
      </c>
      <c r="D53" s="254">
        <f t="shared" si="10"/>
        <v>-100</v>
      </c>
      <c r="E53" s="254">
        <f t="shared" si="10"/>
        <v>-100</v>
      </c>
      <c r="F53" s="254">
        <f t="shared" si="10"/>
        <v>-100</v>
      </c>
      <c r="G53" s="309">
        <f t="shared" si="10"/>
        <v>-100</v>
      </c>
      <c r="H53" s="316">
        <f t="shared" si="10"/>
        <v>77.826086956521721</v>
      </c>
      <c r="I53" s="321"/>
      <c r="J53" s="370"/>
      <c r="K53" s="370"/>
    </row>
    <row r="54" spans="1:11" ht="13.5" thickBot="1" x14ac:dyDescent="0.25">
      <c r="A54" s="231" t="s">
        <v>27</v>
      </c>
      <c r="B54" s="220">
        <f>B50-B37</f>
        <v>378</v>
      </c>
      <c r="C54" s="221">
        <f t="shared" ref="C54:G54" si="11">C50-C45</f>
        <v>0</v>
      </c>
      <c r="D54" s="221">
        <f t="shared" si="11"/>
        <v>0</v>
      </c>
      <c r="E54" s="221">
        <f t="shared" si="11"/>
        <v>0</v>
      </c>
      <c r="F54" s="221">
        <f t="shared" si="11"/>
        <v>0</v>
      </c>
      <c r="G54" s="328">
        <f t="shared" si="11"/>
        <v>0</v>
      </c>
      <c r="H54" s="288">
        <f>H50-H37</f>
        <v>378</v>
      </c>
      <c r="I54" s="370"/>
      <c r="J54" s="370"/>
      <c r="K54" s="370"/>
    </row>
    <row r="55" spans="1:11" x14ac:dyDescent="0.2">
      <c r="A55" s="267" t="s">
        <v>52</v>
      </c>
      <c r="B55" s="261">
        <v>3078</v>
      </c>
      <c r="C55" s="262"/>
      <c r="D55" s="262"/>
      <c r="E55" s="262"/>
      <c r="F55" s="262"/>
      <c r="G55" s="263"/>
      <c r="H55" s="350">
        <f>SUM(B55:G55)</f>
        <v>3078</v>
      </c>
      <c r="I55" s="370" t="s">
        <v>56</v>
      </c>
      <c r="J55" s="265">
        <f>H42-H55</f>
        <v>39</v>
      </c>
      <c r="K55" s="306">
        <f>J55/H42</f>
        <v>1.2512030798845043E-2</v>
      </c>
    </row>
    <row r="56" spans="1:11" x14ac:dyDescent="0.2">
      <c r="A56" s="267" t="s">
        <v>28</v>
      </c>
      <c r="B56" s="373">
        <v>90</v>
      </c>
      <c r="C56" s="374"/>
      <c r="D56" s="374"/>
      <c r="E56" s="374"/>
      <c r="F56" s="374"/>
      <c r="G56" s="375"/>
      <c r="H56" s="336"/>
      <c r="I56" s="370" t="s">
        <v>57</v>
      </c>
      <c r="J56" s="370">
        <v>128.25</v>
      </c>
      <c r="K56" s="370"/>
    </row>
    <row r="57" spans="1:11" ht="13.5" thickBot="1" x14ac:dyDescent="0.25">
      <c r="A57" s="268" t="s">
        <v>26</v>
      </c>
      <c r="B57" s="216">
        <f t="shared" ref="B57:G57" si="12">B56-B43</f>
        <v>-35</v>
      </c>
      <c r="C57" s="217">
        <f t="shared" si="12"/>
        <v>0</v>
      </c>
      <c r="D57" s="217">
        <f t="shared" si="12"/>
        <v>0</v>
      </c>
      <c r="E57" s="217">
        <f t="shared" si="12"/>
        <v>0</v>
      </c>
      <c r="F57" s="217">
        <f t="shared" si="12"/>
        <v>0</v>
      </c>
      <c r="G57" s="327">
        <f t="shared" si="12"/>
        <v>0</v>
      </c>
      <c r="H57" s="338"/>
      <c r="I57" s="370" t="s">
        <v>26</v>
      </c>
      <c r="J57" s="370">
        <f>J56-J43</f>
        <v>32.150000000000006</v>
      </c>
      <c r="K57" s="370"/>
    </row>
    <row r="58" spans="1:11" x14ac:dyDescent="0.2">
      <c r="B58" s="200">
        <v>90</v>
      </c>
    </row>
    <row r="59" spans="1:11" ht="13.5" thickBot="1" x14ac:dyDescent="0.25"/>
    <row r="60" spans="1:11" ht="13.5" thickBot="1" x14ac:dyDescent="0.25">
      <c r="A60" s="272" t="s">
        <v>103</v>
      </c>
      <c r="B60" s="523" t="s">
        <v>53</v>
      </c>
      <c r="C60" s="524"/>
      <c r="D60" s="524"/>
      <c r="E60" s="293" t="s">
        <v>0</v>
      </c>
      <c r="F60" s="424"/>
      <c r="G60" s="424"/>
      <c r="H60" s="424"/>
    </row>
    <row r="61" spans="1:11" ht="13.5" thickBot="1" x14ac:dyDescent="0.25">
      <c r="A61" s="231" t="s">
        <v>2</v>
      </c>
      <c r="B61" s="295">
        <v>1</v>
      </c>
      <c r="C61" s="225">
        <v>2</v>
      </c>
      <c r="D61" s="351">
        <v>3</v>
      </c>
      <c r="E61" s="358">
        <v>55</v>
      </c>
      <c r="F61" s="424"/>
      <c r="G61" s="424"/>
      <c r="H61" s="424"/>
    </row>
    <row r="62" spans="1:11" x14ac:dyDescent="0.2">
      <c r="A62" s="236" t="s">
        <v>3</v>
      </c>
      <c r="B62" s="296">
        <v>890</v>
      </c>
      <c r="C62" s="297">
        <v>890</v>
      </c>
      <c r="D62" s="443">
        <v>890</v>
      </c>
      <c r="E62" s="439">
        <v>890</v>
      </c>
      <c r="F62" s="424"/>
      <c r="G62" s="424"/>
      <c r="H62" s="424"/>
    </row>
    <row r="63" spans="1:11" x14ac:dyDescent="0.2">
      <c r="A63" s="241" t="s">
        <v>6</v>
      </c>
      <c r="B63" s="300">
        <v>1657</v>
      </c>
      <c r="C63" s="301">
        <v>1685</v>
      </c>
      <c r="D63" s="444">
        <v>1834</v>
      </c>
      <c r="E63" s="440">
        <v>1743</v>
      </c>
      <c r="F63" s="321"/>
      <c r="G63" s="424"/>
      <c r="H63" s="424"/>
    </row>
    <row r="64" spans="1:11" x14ac:dyDescent="0.2">
      <c r="A64" s="231" t="s">
        <v>7</v>
      </c>
      <c r="B64" s="302">
        <v>100</v>
      </c>
      <c r="C64" s="303">
        <v>100</v>
      </c>
      <c r="D64" s="445">
        <v>100</v>
      </c>
      <c r="E64" s="441">
        <v>96.4</v>
      </c>
      <c r="F64" s="321"/>
      <c r="G64" s="424"/>
      <c r="H64" s="424"/>
    </row>
    <row r="65" spans="1:9" x14ac:dyDescent="0.2">
      <c r="A65" s="231" t="s">
        <v>8</v>
      </c>
      <c r="B65" s="249">
        <v>2.5000000000000001E-2</v>
      </c>
      <c r="C65" s="250">
        <v>2.5000000000000001E-2</v>
      </c>
      <c r="D65" s="446">
        <v>3.6999999999999998E-2</v>
      </c>
      <c r="E65" s="442">
        <v>5.3999999999999999E-2</v>
      </c>
      <c r="F65" s="321"/>
      <c r="G65" s="424"/>
      <c r="H65" s="424"/>
    </row>
    <row r="66" spans="1:9" x14ac:dyDescent="0.2">
      <c r="A66" s="241" t="s">
        <v>1</v>
      </c>
      <c r="B66" s="253">
        <f t="shared" ref="B66:E66" si="13">B63/B62*100-100</f>
        <v>86.179775280898895</v>
      </c>
      <c r="C66" s="254">
        <f t="shared" si="13"/>
        <v>89.325842696629223</v>
      </c>
      <c r="D66" s="255">
        <f t="shared" si="13"/>
        <v>106.06741573033707</v>
      </c>
      <c r="E66" s="396">
        <f t="shared" si="13"/>
        <v>95.842696629213464</v>
      </c>
      <c r="F66" s="321"/>
      <c r="G66" s="424"/>
      <c r="H66" s="424"/>
    </row>
    <row r="67" spans="1:9" ht="13.5" thickBot="1" x14ac:dyDescent="0.25">
      <c r="A67" s="231" t="s">
        <v>27</v>
      </c>
      <c r="B67" s="220">
        <f>B63-B50</f>
        <v>430</v>
      </c>
      <c r="C67" s="221">
        <f>C63-C50</f>
        <v>1685</v>
      </c>
      <c r="D67" s="226">
        <f t="shared" ref="D67" si="14">D63-D50</f>
        <v>1834</v>
      </c>
      <c r="E67" s="397">
        <f>E63-H50</f>
        <v>516</v>
      </c>
      <c r="F67" s="424"/>
      <c r="G67" s="424"/>
      <c r="H67" s="424"/>
    </row>
    <row r="68" spans="1:9" x14ac:dyDescent="0.2">
      <c r="A68" s="267" t="s">
        <v>52</v>
      </c>
      <c r="B68" s="261">
        <v>82</v>
      </c>
      <c r="C68" s="262">
        <v>242</v>
      </c>
      <c r="D68" s="312">
        <v>203</v>
      </c>
      <c r="E68" s="264">
        <f>SUM(B68:D68)</f>
        <v>527</v>
      </c>
      <c r="F68" s="424" t="s">
        <v>56</v>
      </c>
      <c r="G68" s="437">
        <f>H55-E68</f>
        <v>2551</v>
      </c>
      <c r="H68" s="306">
        <f>G68/H55</f>
        <v>0.82878492527615333</v>
      </c>
      <c r="I68" s="438" t="s">
        <v>104</v>
      </c>
    </row>
    <row r="69" spans="1:9" x14ac:dyDescent="0.2">
      <c r="A69" s="267" t="s">
        <v>28</v>
      </c>
      <c r="B69" s="429">
        <v>62</v>
      </c>
      <c r="C69" s="430">
        <v>62</v>
      </c>
      <c r="D69" s="311">
        <v>62</v>
      </c>
      <c r="E69" s="222"/>
      <c r="F69" s="424" t="s">
        <v>57</v>
      </c>
      <c r="G69" s="424">
        <v>90.84</v>
      </c>
      <c r="H69" s="424"/>
    </row>
    <row r="70" spans="1:9" ht="13.5" thickBot="1" x14ac:dyDescent="0.25">
      <c r="A70" s="268" t="s">
        <v>26</v>
      </c>
      <c r="B70" s="216">
        <f t="shared" ref="B70:D70" si="15">B69-B56</f>
        <v>-28</v>
      </c>
      <c r="C70" s="217">
        <f t="shared" si="15"/>
        <v>62</v>
      </c>
      <c r="D70" s="337">
        <f t="shared" si="15"/>
        <v>62</v>
      </c>
      <c r="E70" s="223"/>
      <c r="F70" s="424" t="s">
        <v>26</v>
      </c>
      <c r="G70" s="424">
        <f>G69-J56</f>
        <v>-37.409999999999997</v>
      </c>
      <c r="H70" s="424"/>
    </row>
    <row r="72" spans="1:9" ht="13.5" thickBot="1" x14ac:dyDescent="0.25"/>
    <row r="73" spans="1:9" ht="13.5" thickBot="1" x14ac:dyDescent="0.25">
      <c r="A73" s="272" t="s">
        <v>105</v>
      </c>
      <c r="B73" s="523" t="s">
        <v>53</v>
      </c>
      <c r="C73" s="524"/>
      <c r="D73" s="524"/>
      <c r="E73" s="293" t="s">
        <v>0</v>
      </c>
      <c r="F73" s="449"/>
      <c r="G73" s="449"/>
      <c r="H73" s="449"/>
      <c r="I73" s="449"/>
    </row>
    <row r="74" spans="1:9" ht="13.5" thickBot="1" x14ac:dyDescent="0.25">
      <c r="A74" s="231" t="s">
        <v>2</v>
      </c>
      <c r="B74" s="295">
        <v>1</v>
      </c>
      <c r="C74" s="225">
        <v>2</v>
      </c>
      <c r="D74" s="351">
        <v>3</v>
      </c>
      <c r="E74" s="358">
        <v>52</v>
      </c>
      <c r="F74" s="449"/>
      <c r="G74" s="449"/>
      <c r="H74" s="449"/>
      <c r="I74" s="449"/>
    </row>
    <row r="75" spans="1:9" x14ac:dyDescent="0.2">
      <c r="A75" s="236" t="s">
        <v>3</v>
      </c>
      <c r="B75" s="296">
        <v>1080</v>
      </c>
      <c r="C75" s="297">
        <v>1080</v>
      </c>
      <c r="D75" s="443">
        <v>1080</v>
      </c>
      <c r="E75" s="439">
        <v>1080</v>
      </c>
      <c r="F75" s="449"/>
      <c r="G75" s="449"/>
      <c r="H75" s="449"/>
      <c r="I75" s="449"/>
    </row>
    <row r="76" spans="1:9" x14ac:dyDescent="0.2">
      <c r="A76" s="241" t="s">
        <v>6</v>
      </c>
      <c r="B76" s="300">
        <v>1758</v>
      </c>
      <c r="C76" s="301">
        <v>1786</v>
      </c>
      <c r="D76" s="444">
        <v>1898</v>
      </c>
      <c r="E76" s="440">
        <v>1825</v>
      </c>
      <c r="F76" s="321"/>
      <c r="G76" s="449"/>
      <c r="H76" s="449"/>
      <c r="I76" s="449"/>
    </row>
    <row r="77" spans="1:9" x14ac:dyDescent="0.2">
      <c r="A77" s="231" t="s">
        <v>7</v>
      </c>
      <c r="B77" s="302">
        <v>100</v>
      </c>
      <c r="C77" s="303">
        <v>100</v>
      </c>
      <c r="D77" s="445">
        <v>100</v>
      </c>
      <c r="E77" s="441">
        <v>96.2</v>
      </c>
      <c r="F77" s="321"/>
      <c r="G77" s="449"/>
      <c r="H77" s="449"/>
      <c r="I77" s="449"/>
    </row>
    <row r="78" spans="1:9" x14ac:dyDescent="0.2">
      <c r="A78" s="231" t="s">
        <v>8</v>
      </c>
      <c r="B78" s="249">
        <v>3.3000000000000002E-2</v>
      </c>
      <c r="C78" s="250">
        <v>0.04</v>
      </c>
      <c r="D78" s="446">
        <v>4.2000000000000003E-2</v>
      </c>
      <c r="E78" s="442">
        <v>5.0999999999999997E-2</v>
      </c>
      <c r="F78" s="321"/>
      <c r="G78" s="449"/>
      <c r="H78" s="449"/>
      <c r="I78" s="449"/>
    </row>
    <row r="79" spans="1:9" x14ac:dyDescent="0.2">
      <c r="A79" s="241" t="s">
        <v>1</v>
      </c>
      <c r="B79" s="253">
        <f t="shared" ref="B79:E79" si="16">B76/B75*100-100</f>
        <v>62.777777777777771</v>
      </c>
      <c r="C79" s="254">
        <f t="shared" si="16"/>
        <v>65.370370370370381</v>
      </c>
      <c r="D79" s="255">
        <f t="shared" si="16"/>
        <v>75.740740740740733</v>
      </c>
      <c r="E79" s="396">
        <f t="shared" si="16"/>
        <v>68.981481481481495</v>
      </c>
      <c r="F79" s="321"/>
      <c r="G79" s="449"/>
      <c r="H79" s="449"/>
      <c r="I79" s="449"/>
    </row>
    <row r="80" spans="1:9" ht="13.5" thickBot="1" x14ac:dyDescent="0.25">
      <c r="A80" s="231" t="s">
        <v>27</v>
      </c>
      <c r="B80" s="220">
        <f>B76-B63</f>
        <v>101</v>
      </c>
      <c r="C80" s="221">
        <f>C76-C63</f>
        <v>101</v>
      </c>
      <c r="D80" s="226">
        <f t="shared" ref="D80" si="17">D76-D63</f>
        <v>64</v>
      </c>
      <c r="E80" s="397">
        <f>E76-E63</f>
        <v>82</v>
      </c>
      <c r="F80" s="449"/>
      <c r="G80" s="449"/>
      <c r="H80" s="449"/>
      <c r="I80" s="449"/>
    </row>
    <row r="81" spans="1:9" x14ac:dyDescent="0.2">
      <c r="A81" s="267" t="s">
        <v>52</v>
      </c>
      <c r="B81" s="261">
        <v>82</v>
      </c>
      <c r="C81" s="262">
        <v>242</v>
      </c>
      <c r="D81" s="312">
        <v>203</v>
      </c>
      <c r="E81" s="264">
        <f>SUM(B81:D81)</f>
        <v>527</v>
      </c>
      <c r="F81" s="449" t="s">
        <v>56</v>
      </c>
      <c r="G81" s="457">
        <f>E68-E81</f>
        <v>0</v>
      </c>
      <c r="H81" s="306">
        <f>G81/E68</f>
        <v>0</v>
      </c>
      <c r="I81" s="449"/>
    </row>
    <row r="82" spans="1:9" x14ac:dyDescent="0.2">
      <c r="A82" s="267" t="s">
        <v>28</v>
      </c>
      <c r="B82" s="454">
        <v>63</v>
      </c>
      <c r="C82" s="459">
        <v>63</v>
      </c>
      <c r="D82" s="459">
        <v>63</v>
      </c>
      <c r="E82" s="222"/>
      <c r="F82" s="449" t="s">
        <v>57</v>
      </c>
      <c r="G82" s="449">
        <v>62</v>
      </c>
      <c r="H82" s="449"/>
      <c r="I82" s="449"/>
    </row>
    <row r="83" spans="1:9" ht="13.5" thickBot="1" x14ac:dyDescent="0.25">
      <c r="A83" s="268" t="s">
        <v>26</v>
      </c>
      <c r="B83" s="216">
        <f t="shared" ref="B83:D83" si="18">B82-B69</f>
        <v>1</v>
      </c>
      <c r="C83" s="217">
        <f t="shared" si="18"/>
        <v>1</v>
      </c>
      <c r="D83" s="337">
        <f t="shared" si="18"/>
        <v>1</v>
      </c>
      <c r="E83" s="223"/>
      <c r="F83" s="449" t="s">
        <v>26</v>
      </c>
      <c r="G83" s="449">
        <f>G82-G69</f>
        <v>-28.840000000000003</v>
      </c>
      <c r="H83" s="449"/>
      <c r="I83" s="449"/>
    </row>
    <row r="85" spans="1:9" ht="13.5" thickBot="1" x14ac:dyDescent="0.25"/>
    <row r="86" spans="1:9" ht="13.5" thickBot="1" x14ac:dyDescent="0.25">
      <c r="A86" s="272" t="s">
        <v>109</v>
      </c>
      <c r="B86" s="543" t="s">
        <v>53</v>
      </c>
      <c r="C86" s="544"/>
      <c r="D86" s="544"/>
      <c r="E86" s="540" t="s">
        <v>0</v>
      </c>
      <c r="F86" s="468"/>
      <c r="G86" s="468"/>
      <c r="H86" s="468"/>
    </row>
    <row r="87" spans="1:9" ht="13.5" thickBot="1" x14ac:dyDescent="0.25">
      <c r="A87" s="231" t="s">
        <v>2</v>
      </c>
      <c r="B87" s="295">
        <v>1</v>
      </c>
      <c r="C87" s="225">
        <v>2</v>
      </c>
      <c r="D87" s="351">
        <v>3</v>
      </c>
      <c r="E87" s="545"/>
      <c r="F87" s="468"/>
      <c r="G87" s="468"/>
      <c r="H87" s="468"/>
    </row>
    <row r="88" spans="1:9" x14ac:dyDescent="0.2">
      <c r="A88" s="236" t="s">
        <v>3</v>
      </c>
      <c r="B88" s="296">
        <v>1250</v>
      </c>
      <c r="C88" s="297">
        <v>1250</v>
      </c>
      <c r="D88" s="443">
        <v>1250</v>
      </c>
      <c r="E88" s="439">
        <v>1250</v>
      </c>
      <c r="F88" s="468"/>
      <c r="G88" s="468"/>
      <c r="H88" s="468"/>
    </row>
    <row r="89" spans="1:9" x14ac:dyDescent="0.2">
      <c r="A89" s="241" t="s">
        <v>6</v>
      </c>
      <c r="B89" s="300">
        <v>1911</v>
      </c>
      <c r="C89" s="301">
        <v>2036</v>
      </c>
      <c r="D89" s="444">
        <v>2058</v>
      </c>
      <c r="E89" s="440">
        <v>2025</v>
      </c>
      <c r="F89" s="321"/>
      <c r="G89" s="468"/>
      <c r="H89" s="468"/>
    </row>
    <row r="90" spans="1:9" x14ac:dyDescent="0.2">
      <c r="A90" s="231" t="s">
        <v>7</v>
      </c>
      <c r="B90" s="302">
        <v>100</v>
      </c>
      <c r="C90" s="303">
        <v>95.8</v>
      </c>
      <c r="D90" s="445">
        <v>100</v>
      </c>
      <c r="E90" s="441">
        <v>94.2</v>
      </c>
      <c r="F90" s="321"/>
      <c r="G90" s="468"/>
      <c r="H90" s="468"/>
    </row>
    <row r="91" spans="1:9" ht="13.5" thickBot="1" x14ac:dyDescent="0.25">
      <c r="A91" s="231" t="s">
        <v>8</v>
      </c>
      <c r="B91" s="329">
        <v>4.5999999999999999E-2</v>
      </c>
      <c r="C91" s="330">
        <v>6.6000000000000003E-2</v>
      </c>
      <c r="D91" s="484">
        <v>4.5999999999999999E-2</v>
      </c>
      <c r="E91" s="485">
        <v>0.06</v>
      </c>
      <c r="F91" s="321"/>
      <c r="G91" s="468"/>
      <c r="H91" s="468"/>
    </row>
    <row r="92" spans="1:9" x14ac:dyDescent="0.2">
      <c r="A92" s="241" t="s">
        <v>1</v>
      </c>
      <c r="B92" s="332">
        <f t="shared" ref="B92:E92" si="19">B89/B88*100-100</f>
        <v>52.879999999999995</v>
      </c>
      <c r="C92" s="333">
        <f t="shared" si="19"/>
        <v>62.879999999999995</v>
      </c>
      <c r="D92" s="482">
        <f t="shared" si="19"/>
        <v>64.640000000000015</v>
      </c>
      <c r="E92" s="483">
        <f t="shared" si="19"/>
        <v>62</v>
      </c>
      <c r="F92" s="321"/>
      <c r="G92" s="468"/>
      <c r="H92" s="468"/>
    </row>
    <row r="93" spans="1:9" ht="13.5" thickBot="1" x14ac:dyDescent="0.25">
      <c r="A93" s="231" t="s">
        <v>27</v>
      </c>
      <c r="B93" s="257">
        <f>B89-B76</f>
        <v>153</v>
      </c>
      <c r="C93" s="258">
        <f>C89-C76</f>
        <v>250</v>
      </c>
      <c r="D93" s="259">
        <f t="shared" ref="D93" si="20">D89-D76</f>
        <v>160</v>
      </c>
      <c r="E93" s="397">
        <f>E89-E76</f>
        <v>200</v>
      </c>
      <c r="F93" s="468"/>
      <c r="G93" s="468"/>
      <c r="H93" s="468"/>
    </row>
    <row r="94" spans="1:9" x14ac:dyDescent="0.2">
      <c r="A94" s="267" t="s">
        <v>52</v>
      </c>
      <c r="B94" s="496">
        <v>79</v>
      </c>
      <c r="C94" s="262">
        <v>241</v>
      </c>
      <c r="D94" s="263">
        <v>203</v>
      </c>
      <c r="E94" s="398">
        <f>SUM(B94:D94)</f>
        <v>523</v>
      </c>
      <c r="F94" s="468" t="s">
        <v>56</v>
      </c>
      <c r="G94" s="457">
        <f>E81-E94</f>
        <v>4</v>
      </c>
      <c r="H94" s="306">
        <f>G94/E81</f>
        <v>7.5901328273244783E-3</v>
      </c>
      <c r="I94" s="465" t="s">
        <v>111</v>
      </c>
    </row>
    <row r="95" spans="1:9" x14ac:dyDescent="0.2">
      <c r="A95" s="267" t="s">
        <v>28</v>
      </c>
      <c r="B95" s="493">
        <v>64</v>
      </c>
      <c r="C95" s="494">
        <v>64</v>
      </c>
      <c r="D95" s="495">
        <v>64</v>
      </c>
      <c r="E95" s="469"/>
      <c r="F95" s="468" t="s">
        <v>57</v>
      </c>
      <c r="G95" s="468">
        <v>63</v>
      </c>
      <c r="H95" s="468"/>
    </row>
    <row r="96" spans="1:9" ht="13.5" thickBot="1" x14ac:dyDescent="0.25">
      <c r="A96" s="268" t="s">
        <v>26</v>
      </c>
      <c r="B96" s="216">
        <f t="shared" ref="B96:D96" si="21">B95-B82</f>
        <v>1</v>
      </c>
      <c r="C96" s="217">
        <f t="shared" si="21"/>
        <v>1</v>
      </c>
      <c r="D96" s="327">
        <f t="shared" si="21"/>
        <v>1</v>
      </c>
      <c r="E96" s="338"/>
      <c r="F96" s="468" t="s">
        <v>26</v>
      </c>
      <c r="G96" s="468">
        <f>G95-G82</f>
        <v>1</v>
      </c>
      <c r="H96" s="468"/>
    </row>
    <row r="98" spans="1:8" ht="13.5" thickBot="1" x14ac:dyDescent="0.25"/>
    <row r="99" spans="1:8" ht="13.5" thickBot="1" x14ac:dyDescent="0.25">
      <c r="A99" s="272" t="s">
        <v>112</v>
      </c>
      <c r="B99" s="543" t="s">
        <v>53</v>
      </c>
      <c r="C99" s="544"/>
      <c r="D99" s="544"/>
      <c r="E99" s="540" t="s">
        <v>0</v>
      </c>
      <c r="F99" s="489">
        <v>52</v>
      </c>
      <c r="G99" s="489"/>
      <c r="H99" s="489"/>
    </row>
    <row r="100" spans="1:8" ht="13.5" thickBot="1" x14ac:dyDescent="0.25">
      <c r="A100" s="231" t="s">
        <v>2</v>
      </c>
      <c r="B100" s="295">
        <v>1</v>
      </c>
      <c r="C100" s="225">
        <v>2</v>
      </c>
      <c r="D100" s="351">
        <v>3</v>
      </c>
      <c r="E100" s="545"/>
      <c r="F100" s="489"/>
      <c r="G100" s="489"/>
      <c r="H100" s="489"/>
    </row>
    <row r="101" spans="1:8" x14ac:dyDescent="0.2">
      <c r="A101" s="236" t="s">
        <v>3</v>
      </c>
      <c r="B101" s="296">
        <v>1400</v>
      </c>
      <c r="C101" s="297">
        <v>1400</v>
      </c>
      <c r="D101" s="443">
        <v>1400</v>
      </c>
      <c r="E101" s="439">
        <v>1400</v>
      </c>
      <c r="F101" s="489"/>
      <c r="G101" s="489"/>
      <c r="H101" s="489"/>
    </row>
    <row r="102" spans="1:8" x14ac:dyDescent="0.2">
      <c r="A102" s="241" t="s">
        <v>6</v>
      </c>
      <c r="B102" s="300">
        <v>2020</v>
      </c>
      <c r="C102" s="301">
        <v>2086</v>
      </c>
      <c r="D102" s="444">
        <v>2123</v>
      </c>
      <c r="E102" s="440">
        <v>2090</v>
      </c>
      <c r="F102" s="321"/>
      <c r="G102" s="489"/>
      <c r="H102" s="489"/>
    </row>
    <row r="103" spans="1:8" x14ac:dyDescent="0.2">
      <c r="A103" s="231" t="s">
        <v>7</v>
      </c>
      <c r="B103" s="302">
        <v>100</v>
      </c>
      <c r="C103" s="303">
        <v>83.3</v>
      </c>
      <c r="D103" s="445">
        <v>100</v>
      </c>
      <c r="E103" s="441">
        <v>86.5</v>
      </c>
      <c r="F103" s="321"/>
      <c r="G103" s="489"/>
      <c r="H103" s="489"/>
    </row>
    <row r="104" spans="1:8" ht="13.5" thickBot="1" x14ac:dyDescent="0.25">
      <c r="A104" s="231" t="s">
        <v>8</v>
      </c>
      <c r="B104" s="329">
        <v>4.4999999999999998E-2</v>
      </c>
      <c r="C104" s="330">
        <v>7.0000000000000007E-2</v>
      </c>
      <c r="D104" s="484">
        <v>5.6000000000000001E-2</v>
      </c>
      <c r="E104" s="485">
        <v>6.2E-2</v>
      </c>
      <c r="F104" s="321"/>
      <c r="G104" s="489"/>
      <c r="H104" s="489"/>
    </row>
    <row r="105" spans="1:8" x14ac:dyDescent="0.2">
      <c r="A105" s="241" t="s">
        <v>1</v>
      </c>
      <c r="B105" s="332">
        <f t="shared" ref="B105:E105" si="22">B102/B101*100-100</f>
        <v>44.285714285714278</v>
      </c>
      <c r="C105" s="333">
        <f t="shared" si="22"/>
        <v>49</v>
      </c>
      <c r="D105" s="482">
        <f t="shared" si="22"/>
        <v>51.642857142857139</v>
      </c>
      <c r="E105" s="483">
        <f t="shared" si="22"/>
        <v>49.285714285714278</v>
      </c>
      <c r="F105" s="321"/>
      <c r="G105" s="489"/>
      <c r="H105" s="489"/>
    </row>
    <row r="106" spans="1:8" ht="13.5" thickBot="1" x14ac:dyDescent="0.25">
      <c r="A106" s="231" t="s">
        <v>27</v>
      </c>
      <c r="B106" s="257">
        <f>B102-B89</f>
        <v>109</v>
      </c>
      <c r="C106" s="258">
        <f>C102-C89</f>
        <v>50</v>
      </c>
      <c r="D106" s="259">
        <f t="shared" ref="D106" si="23">D102-D89</f>
        <v>65</v>
      </c>
      <c r="E106" s="397">
        <f>E102-E89</f>
        <v>65</v>
      </c>
      <c r="F106" s="489"/>
      <c r="G106" s="489"/>
      <c r="H106" s="489"/>
    </row>
    <row r="107" spans="1:8" x14ac:dyDescent="0.2">
      <c r="A107" s="267" t="s">
        <v>52</v>
      </c>
      <c r="B107" s="348">
        <v>79</v>
      </c>
      <c r="C107" s="349">
        <v>240</v>
      </c>
      <c r="D107" s="410">
        <v>203</v>
      </c>
      <c r="E107" s="398">
        <f>SUM(B107:D107)</f>
        <v>522</v>
      </c>
      <c r="F107" s="489" t="s">
        <v>56</v>
      </c>
      <c r="G107" s="457">
        <f>E94-E107</f>
        <v>1</v>
      </c>
      <c r="H107" s="306">
        <f>G107/E94</f>
        <v>1.9120458891013384E-3</v>
      </c>
    </row>
    <row r="108" spans="1:8" x14ac:dyDescent="0.2">
      <c r="A108" s="267" t="s">
        <v>28</v>
      </c>
      <c r="B108" s="381">
        <v>65</v>
      </c>
      <c r="C108" s="382">
        <v>65</v>
      </c>
      <c r="D108" s="498">
        <v>65</v>
      </c>
      <c r="E108" s="490"/>
      <c r="F108" s="489" t="s">
        <v>57</v>
      </c>
      <c r="G108" s="489">
        <v>64.12</v>
      </c>
      <c r="H108" s="489"/>
    </row>
    <row r="109" spans="1:8" ht="13.5" thickBot="1" x14ac:dyDescent="0.25">
      <c r="A109" s="268" t="s">
        <v>26</v>
      </c>
      <c r="B109" s="216">
        <f t="shared" ref="B109:D109" si="24">B108-B95</f>
        <v>1</v>
      </c>
      <c r="C109" s="217">
        <f t="shared" si="24"/>
        <v>1</v>
      </c>
      <c r="D109" s="327">
        <f t="shared" si="24"/>
        <v>1</v>
      </c>
      <c r="E109" s="338"/>
      <c r="F109" s="489" t="s">
        <v>26</v>
      </c>
      <c r="G109" s="489">
        <f>G108-G95</f>
        <v>1.1200000000000045</v>
      </c>
      <c r="H109" s="489"/>
    </row>
  </sheetData>
  <mergeCells count="10">
    <mergeCell ref="B99:D99"/>
    <mergeCell ref="E99:E100"/>
    <mergeCell ref="B86:D86"/>
    <mergeCell ref="E86:E87"/>
    <mergeCell ref="B73:D73"/>
    <mergeCell ref="B60:D60"/>
    <mergeCell ref="B8:G8"/>
    <mergeCell ref="B21:G21"/>
    <mergeCell ref="B34:G34"/>
    <mergeCell ref="B47:G47"/>
  </mergeCells>
  <conditionalFormatting sqref="B76:D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9:D8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2:D10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3">
      <c r="A4" s="4" t="s">
        <v>16</v>
      </c>
      <c r="B4" s="511" t="s">
        <v>18</v>
      </c>
      <c r="C4" s="512"/>
      <c r="D4" s="512"/>
      <c r="E4" s="512"/>
      <c r="F4" s="512"/>
      <c r="G4" s="512"/>
      <c r="H4" s="512"/>
      <c r="I4" s="512"/>
      <c r="J4" s="513"/>
      <c r="K4" s="511" t="s">
        <v>21</v>
      </c>
      <c r="L4" s="512"/>
      <c r="M4" s="512"/>
      <c r="N4" s="512"/>
      <c r="O4" s="512"/>
      <c r="P4" s="512"/>
      <c r="Q4" s="512"/>
      <c r="R4" s="512"/>
      <c r="S4" s="512"/>
      <c r="T4" s="512"/>
      <c r="U4" s="512"/>
      <c r="V4" s="512"/>
      <c r="W4" s="513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x14ac:dyDescent="0.2">
      <c r="A7" s="65" t="s">
        <v>3</v>
      </c>
      <c r="B7" s="69">
        <v>215</v>
      </c>
      <c r="C7" s="23">
        <v>215</v>
      </c>
      <c r="D7" s="23">
        <v>215</v>
      </c>
      <c r="E7" s="23">
        <v>215</v>
      </c>
      <c r="F7" s="23">
        <v>215</v>
      </c>
      <c r="G7" s="23">
        <v>215</v>
      </c>
      <c r="H7" s="23">
        <v>215</v>
      </c>
      <c r="I7" s="23">
        <v>215</v>
      </c>
      <c r="J7" s="133">
        <v>215</v>
      </c>
      <c r="K7" s="69">
        <v>215</v>
      </c>
      <c r="L7" s="23">
        <v>215</v>
      </c>
      <c r="M7" s="23">
        <v>215</v>
      </c>
      <c r="N7" s="23">
        <v>215</v>
      </c>
      <c r="O7" s="23">
        <v>215</v>
      </c>
      <c r="P7" s="23">
        <v>215</v>
      </c>
      <c r="Q7" s="23">
        <v>215</v>
      </c>
      <c r="R7" s="23">
        <v>215</v>
      </c>
      <c r="S7" s="133">
        <v>215</v>
      </c>
      <c r="T7" s="133">
        <v>215</v>
      </c>
      <c r="U7" s="133">
        <v>215</v>
      </c>
      <c r="V7" s="133">
        <v>215</v>
      </c>
      <c r="W7" s="133">
        <v>215</v>
      </c>
      <c r="X7" s="148">
        <v>215</v>
      </c>
      <c r="Y7" s="23">
        <v>215</v>
      </c>
      <c r="Z7" s="162">
        <v>215</v>
      </c>
    </row>
    <row r="8" spans="1:29" x14ac:dyDescent="0.2">
      <c r="A8" s="66" t="s">
        <v>4</v>
      </c>
      <c r="B8" s="70">
        <v>5791</v>
      </c>
      <c r="C8" s="13">
        <v>12110</v>
      </c>
      <c r="D8" s="13">
        <v>13053</v>
      </c>
      <c r="E8" s="13">
        <v>15471</v>
      </c>
      <c r="F8" s="13">
        <v>11838</v>
      </c>
      <c r="G8" s="13">
        <v>9818</v>
      </c>
      <c r="H8" s="13">
        <v>9389</v>
      </c>
      <c r="I8" s="13">
        <v>13606</v>
      </c>
      <c r="J8" s="63">
        <v>11265</v>
      </c>
      <c r="K8" s="149">
        <v>5538</v>
      </c>
      <c r="L8" s="13">
        <v>5802</v>
      </c>
      <c r="M8" s="13">
        <v>9734</v>
      </c>
      <c r="N8" s="13">
        <v>11148</v>
      </c>
      <c r="O8" s="26">
        <v>7196</v>
      </c>
      <c r="P8" s="37">
        <v>8372</v>
      </c>
      <c r="Q8" s="31">
        <v>8350</v>
      </c>
      <c r="R8" s="31">
        <v>8535</v>
      </c>
      <c r="S8" s="158">
        <v>8722</v>
      </c>
      <c r="T8" s="158">
        <v>7983</v>
      </c>
      <c r="U8" s="158">
        <v>7737</v>
      </c>
      <c r="V8" s="158">
        <v>8236</v>
      </c>
      <c r="W8" s="137">
        <v>8632</v>
      </c>
      <c r="X8" s="141">
        <v>102341</v>
      </c>
      <c r="Y8" s="20">
        <v>105985</v>
      </c>
      <c r="Z8" s="103">
        <v>208326</v>
      </c>
    </row>
    <row r="9" spans="1:29" x14ac:dyDescent="0.2">
      <c r="A9" s="66" t="s">
        <v>5</v>
      </c>
      <c r="B9" s="70">
        <v>26</v>
      </c>
      <c r="C9" s="13">
        <v>54</v>
      </c>
      <c r="D9" s="13">
        <v>59</v>
      </c>
      <c r="E9" s="13">
        <v>68</v>
      </c>
      <c r="F9" s="13">
        <v>51</v>
      </c>
      <c r="G9" s="13">
        <v>42</v>
      </c>
      <c r="H9" s="13">
        <v>40</v>
      </c>
      <c r="I9" s="13">
        <v>57</v>
      </c>
      <c r="J9" s="63">
        <v>46</v>
      </c>
      <c r="K9" s="149">
        <v>28</v>
      </c>
      <c r="L9" s="13">
        <v>29</v>
      </c>
      <c r="M9" s="13">
        <v>49</v>
      </c>
      <c r="N9" s="13">
        <v>54</v>
      </c>
      <c r="O9" s="26">
        <v>35</v>
      </c>
      <c r="P9" s="58">
        <v>40</v>
      </c>
      <c r="Q9" s="59">
        <v>40</v>
      </c>
      <c r="R9" s="59">
        <v>40</v>
      </c>
      <c r="S9" s="159">
        <v>40</v>
      </c>
      <c r="T9" s="159">
        <v>36</v>
      </c>
      <c r="U9" s="159">
        <v>34</v>
      </c>
      <c r="V9" s="159">
        <v>37</v>
      </c>
      <c r="W9" s="137">
        <v>36</v>
      </c>
      <c r="X9" s="141">
        <v>443</v>
      </c>
      <c r="Y9" s="20">
        <v>498</v>
      </c>
      <c r="Z9" s="103">
        <v>941</v>
      </c>
    </row>
    <row r="10" spans="1:29" x14ac:dyDescent="0.2">
      <c r="A10" s="66" t="s">
        <v>6</v>
      </c>
      <c r="B10" s="60">
        <v>222.73076923076923</v>
      </c>
      <c r="C10" s="12">
        <v>224.25925925925927</v>
      </c>
      <c r="D10" s="12">
        <v>221.23728813559322</v>
      </c>
      <c r="E10" s="12">
        <v>227.51470588235293</v>
      </c>
      <c r="F10" s="12">
        <v>232.11764705882354</v>
      </c>
      <c r="G10" s="12">
        <v>233.76190476190476</v>
      </c>
      <c r="H10" s="12">
        <v>234.72499999999999</v>
      </c>
      <c r="I10" s="12">
        <v>238.7017543859649</v>
      </c>
      <c r="J10" s="61">
        <v>244.89130434782609</v>
      </c>
      <c r="K10" s="150">
        <v>197.78571428571428</v>
      </c>
      <c r="L10" s="12">
        <v>200.06896551724137</v>
      </c>
      <c r="M10" s="12">
        <v>198.65306122448979</v>
      </c>
      <c r="N10" s="12">
        <v>206.44444444444446</v>
      </c>
      <c r="O10" s="24">
        <v>205.6</v>
      </c>
      <c r="P10" s="32">
        <v>209.3</v>
      </c>
      <c r="Q10" s="33">
        <v>208.75</v>
      </c>
      <c r="R10" s="33">
        <v>213.375</v>
      </c>
      <c r="S10" s="75">
        <v>218.05</v>
      </c>
      <c r="T10" s="75">
        <v>221.75</v>
      </c>
      <c r="U10" s="75">
        <v>227.55882352941177</v>
      </c>
      <c r="V10" s="75">
        <v>222.59459459459458</v>
      </c>
      <c r="W10" s="138">
        <v>239.77777777777777</v>
      </c>
      <c r="X10" s="142">
        <v>231.01805869074491</v>
      </c>
      <c r="Y10" s="163">
        <v>212.82128514056225</v>
      </c>
      <c r="Z10" s="104">
        <v>221.38788522848034</v>
      </c>
    </row>
    <row r="11" spans="1:29" x14ac:dyDescent="0.2">
      <c r="A11" s="66" t="s">
        <v>7</v>
      </c>
      <c r="B11" s="60">
        <v>92.307692307692307</v>
      </c>
      <c r="C11" s="12">
        <v>90.740740740740748</v>
      </c>
      <c r="D11" s="12">
        <v>91.525423728813564</v>
      </c>
      <c r="E11" s="12">
        <v>94.117647058823536</v>
      </c>
      <c r="F11" s="12">
        <v>94.117647058823536</v>
      </c>
      <c r="G11" s="12">
        <v>97.61904761904762</v>
      </c>
      <c r="H11" s="12">
        <v>95</v>
      </c>
      <c r="I11" s="12">
        <v>98.245614035087726</v>
      </c>
      <c r="J11" s="61">
        <v>100</v>
      </c>
      <c r="K11" s="150">
        <v>89.285714285714292</v>
      </c>
      <c r="L11" s="12">
        <v>93.103448275862064</v>
      </c>
      <c r="M11" s="12">
        <v>91.836734693877546</v>
      </c>
      <c r="N11" s="12">
        <v>94.444444444444443</v>
      </c>
      <c r="O11" s="24">
        <v>91.428571428571431</v>
      </c>
      <c r="P11" s="32">
        <v>82.5</v>
      </c>
      <c r="Q11" s="33">
        <v>87.5</v>
      </c>
      <c r="R11" s="33">
        <v>85</v>
      </c>
      <c r="S11" s="75">
        <v>97.5</v>
      </c>
      <c r="T11" s="75">
        <v>91.666666666666671</v>
      </c>
      <c r="U11" s="75">
        <v>94.117647058823536</v>
      </c>
      <c r="V11" s="75">
        <v>83.78378378378379</v>
      </c>
      <c r="W11" s="138">
        <v>83.333333333333329</v>
      </c>
      <c r="X11" s="142">
        <v>89.164785553047409</v>
      </c>
      <c r="Y11" s="163">
        <v>77.108433734939766</v>
      </c>
      <c r="Z11" s="104">
        <v>74.176408076514349</v>
      </c>
    </row>
    <row r="12" spans="1:29" x14ac:dyDescent="0.2">
      <c r="A12" s="66" t="s">
        <v>8</v>
      </c>
      <c r="B12" s="71">
        <v>7.5882773266630163E-2</v>
      </c>
      <c r="C12" s="16">
        <v>7.050069638946771E-2</v>
      </c>
      <c r="D12" s="11">
        <v>5.8688727955076465E-2</v>
      </c>
      <c r="E12" s="11">
        <v>5.4599114882831395E-2</v>
      </c>
      <c r="F12" s="11">
        <v>4.8589065503871195E-2</v>
      </c>
      <c r="G12" s="16">
        <v>4.6803981487907403E-2</v>
      </c>
      <c r="H12" s="11">
        <v>5.442518298531196E-2</v>
      </c>
      <c r="I12" s="16">
        <v>4.5473673157311406E-2</v>
      </c>
      <c r="J12" s="157">
        <v>4.865410532658599E-2</v>
      </c>
      <c r="K12" s="151">
        <v>7.8307706001590774E-2</v>
      </c>
      <c r="L12" s="11">
        <v>5.8993551646621956E-2</v>
      </c>
      <c r="M12" s="16">
        <v>5.9331841591837506E-2</v>
      </c>
      <c r="N12" s="16">
        <v>5.1022491404360777E-2</v>
      </c>
      <c r="O12" s="25">
        <v>6.5896015361139357E-2</v>
      </c>
      <c r="P12" s="11">
        <v>7.1637196985497975E-2</v>
      </c>
      <c r="Q12" s="34">
        <v>8.3727907584722927E-2</v>
      </c>
      <c r="R12" s="34">
        <v>6.821104197501715E-2</v>
      </c>
      <c r="S12" s="76">
        <v>5.4630010121338668E-2</v>
      </c>
      <c r="T12" s="76">
        <v>5.7460326701775928E-2</v>
      </c>
      <c r="U12" s="76">
        <v>5.8378956008540102E-2</v>
      </c>
      <c r="V12" s="76">
        <v>6.7386752949333814E-2</v>
      </c>
      <c r="W12" s="139">
        <v>6.9189101035591102E-2</v>
      </c>
      <c r="X12" s="143">
        <v>6.3898039574752818E-2</v>
      </c>
      <c r="Y12" s="164">
        <v>8.4887519084845167E-2</v>
      </c>
      <c r="Z12" s="105">
        <v>8.5441965842982373E-2</v>
      </c>
    </row>
    <row r="13" spans="1:29" x14ac:dyDescent="0.2">
      <c r="A13" s="66" t="s">
        <v>9</v>
      </c>
      <c r="B13" s="60">
        <v>16.901428461040588</v>
      </c>
      <c r="C13" s="12">
        <v>15.810433949563963</v>
      </c>
      <c r="D13" s="12">
        <v>12.984135016908697</v>
      </c>
      <c r="E13" s="12">
        <v>12.422101564004183</v>
      </c>
      <c r="F13" s="12">
        <v>11.278379557545632</v>
      </c>
      <c r="G13" s="12">
        <v>10.940987863054163</v>
      </c>
      <c r="H13" s="12">
        <v>12.774951076227349</v>
      </c>
      <c r="I13" s="12">
        <v>10.854645561024192</v>
      </c>
      <c r="J13" s="61">
        <v>11.914967315304157</v>
      </c>
      <c r="K13" s="150">
        <v>15.488145565600346</v>
      </c>
      <c r="L13" s="12">
        <v>11.802778850127606</v>
      </c>
      <c r="M13" s="12">
        <v>11.786451960305026</v>
      </c>
      <c r="N13" s="12">
        <v>10.533309892144704</v>
      </c>
      <c r="O13" s="24">
        <v>13.548220758250253</v>
      </c>
      <c r="P13" s="32">
        <v>14.993665329064727</v>
      </c>
      <c r="Q13" s="33">
        <v>17.478200708310911</v>
      </c>
      <c r="R13" s="33">
        <v>14.554531081419285</v>
      </c>
      <c r="S13" s="75">
        <v>11.912073706957898</v>
      </c>
      <c r="T13" s="75">
        <v>12.741827446118812</v>
      </c>
      <c r="U13" s="75">
        <v>13.284646548178669</v>
      </c>
      <c r="V13" s="75">
        <v>14.99992695380306</v>
      </c>
      <c r="W13" s="138">
        <v>16.590008892756178</v>
      </c>
      <c r="X13" s="142">
        <v>14.761601056703789</v>
      </c>
      <c r="Y13" s="163">
        <v>18.065870904030753</v>
      </c>
      <c r="Z13" s="104">
        <v>18.91581612774192</v>
      </c>
    </row>
    <row r="14" spans="1:29" x14ac:dyDescent="0.2">
      <c r="A14" s="67" t="s">
        <v>10</v>
      </c>
      <c r="B14" s="134">
        <v>7.7307692307692264</v>
      </c>
      <c r="C14" s="130">
        <v>9.2592592592592666</v>
      </c>
      <c r="D14" s="130">
        <v>6.2372881355932179</v>
      </c>
      <c r="E14" s="12">
        <v>12.514705882352928</v>
      </c>
      <c r="F14" s="12">
        <v>17.117647058823536</v>
      </c>
      <c r="G14" s="12">
        <v>18.761904761904759</v>
      </c>
      <c r="H14" s="12">
        <v>19.724999999999994</v>
      </c>
      <c r="I14" s="12">
        <v>23.701754385964904</v>
      </c>
      <c r="J14" s="61">
        <v>29.891304347826093</v>
      </c>
      <c r="K14" s="150">
        <v>-17.214285714285722</v>
      </c>
      <c r="L14" s="12">
        <v>-14.931034482758633</v>
      </c>
      <c r="M14" s="12">
        <v>-16.34693877551021</v>
      </c>
      <c r="N14" s="12">
        <v>-8.5555555555555429</v>
      </c>
      <c r="O14" s="35">
        <v>-9.4000000000000057</v>
      </c>
      <c r="P14" s="36">
        <v>-5.6999999999999886</v>
      </c>
      <c r="Q14" s="33">
        <v>-6.25</v>
      </c>
      <c r="R14" s="33">
        <v>-1.625</v>
      </c>
      <c r="S14" s="75">
        <v>3.0500000000000114</v>
      </c>
      <c r="T14" s="75">
        <v>6.75</v>
      </c>
      <c r="U14" s="75">
        <v>12.558823529411768</v>
      </c>
      <c r="V14" s="75">
        <v>7.5945945945945823</v>
      </c>
      <c r="W14" s="138">
        <v>24.777777777777771</v>
      </c>
      <c r="X14" s="142">
        <v>16.018058690744908</v>
      </c>
      <c r="Y14" s="163">
        <v>-2.178714859437747</v>
      </c>
      <c r="Z14" s="104">
        <v>6.3878852284803429</v>
      </c>
    </row>
    <row r="15" spans="1:29" ht="13.5" thickBot="1" x14ac:dyDescent="0.25">
      <c r="A15" s="68" t="s">
        <v>1</v>
      </c>
      <c r="B15" s="72">
        <v>3.5957066189624312E-2</v>
      </c>
      <c r="C15" s="28">
        <v>4.3066322136089609E-2</v>
      </c>
      <c r="D15" s="28">
        <v>2.9010642491131246E-2</v>
      </c>
      <c r="E15" s="28">
        <v>5.8207934336525248E-2</v>
      </c>
      <c r="F15" s="10">
        <v>7.9616963064295512E-2</v>
      </c>
      <c r="G15" s="10">
        <v>8.7264673311184926E-2</v>
      </c>
      <c r="H15" s="28">
        <v>9.1744186046511605E-2</v>
      </c>
      <c r="I15" s="28">
        <v>0.11024071807425537</v>
      </c>
      <c r="J15" s="73">
        <v>0.13902932254802833</v>
      </c>
      <c r="K15" s="152">
        <v>-8.0066445182724294E-2</v>
      </c>
      <c r="L15" s="10">
        <v>-6.9446672012830848E-2</v>
      </c>
      <c r="M15" s="10">
        <v>-7.6032273374466094E-2</v>
      </c>
      <c r="N15" s="28">
        <v>-3.9793281653746709E-2</v>
      </c>
      <c r="O15" s="28">
        <v>-4.3720930232558165E-2</v>
      </c>
      <c r="P15" s="28">
        <v>-2.6511627906976691E-2</v>
      </c>
      <c r="Q15" s="28">
        <v>-2.9069767441860465E-2</v>
      </c>
      <c r="R15" s="28">
        <v>-7.5581395348837208E-3</v>
      </c>
      <c r="S15" s="160">
        <v>1.418604651162796E-2</v>
      </c>
      <c r="T15" s="160">
        <v>3.1395348837209305E-2</v>
      </c>
      <c r="U15" s="160">
        <v>5.8413132694938454E-2</v>
      </c>
      <c r="V15" s="160">
        <v>3.5323695788812011E-2</v>
      </c>
      <c r="W15" s="140">
        <v>0.11524547803617569</v>
      </c>
      <c r="X15" s="161">
        <v>7.4502598561604225E-2</v>
      </c>
      <c r="Y15" s="165">
        <v>-1.0133557485756962E-2</v>
      </c>
      <c r="Z15" s="166">
        <v>2.9711094085955084E-2</v>
      </c>
    </row>
    <row r="16" spans="1:29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3">
      <c r="A17" s="4" t="s">
        <v>17</v>
      </c>
      <c r="B17" s="511" t="s">
        <v>23</v>
      </c>
      <c r="C17" s="512"/>
      <c r="D17" s="512"/>
      <c r="E17" s="512"/>
      <c r="F17" s="513"/>
      <c r="G17" s="74"/>
      <c r="H17" s="74"/>
    </row>
    <row r="18" spans="1:24" ht="16.5" customHeight="1" thickBot="1" x14ac:dyDescent="0.2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x14ac:dyDescent="0.2">
      <c r="A20" s="65" t="s">
        <v>3</v>
      </c>
      <c r="B20" s="107">
        <v>300</v>
      </c>
      <c r="C20" s="107">
        <v>300</v>
      </c>
      <c r="D20" s="107">
        <v>300</v>
      </c>
      <c r="E20" s="107">
        <v>300</v>
      </c>
      <c r="F20" s="107">
        <v>300</v>
      </c>
      <c r="G20" s="108">
        <v>300</v>
      </c>
    </row>
    <row r="21" spans="1:24" x14ac:dyDescent="0.2">
      <c r="A21" s="66" t="s">
        <v>4</v>
      </c>
      <c r="B21" s="88">
        <v>27474</v>
      </c>
      <c r="C21" s="89">
        <v>21426</v>
      </c>
      <c r="D21" s="89">
        <v>26703</v>
      </c>
      <c r="E21" s="89">
        <v>18149</v>
      </c>
      <c r="F21" s="89">
        <v>24062</v>
      </c>
      <c r="G21" s="103">
        <v>117814</v>
      </c>
    </row>
    <row r="22" spans="1:24" x14ac:dyDescent="0.2">
      <c r="A22" s="66" t="s">
        <v>5</v>
      </c>
      <c r="B22" s="88">
        <v>71</v>
      </c>
      <c r="C22" s="89">
        <v>58</v>
      </c>
      <c r="D22" s="89">
        <v>70</v>
      </c>
      <c r="E22" s="89">
        <v>48</v>
      </c>
      <c r="F22" s="89">
        <v>65</v>
      </c>
      <c r="G22" s="103">
        <v>312</v>
      </c>
    </row>
    <row r="23" spans="1:24" x14ac:dyDescent="0.2">
      <c r="A23" s="66" t="s">
        <v>6</v>
      </c>
      <c r="B23" s="90">
        <v>386.95774647887322</v>
      </c>
      <c r="C23" s="91">
        <v>369.41379310344826</v>
      </c>
      <c r="D23" s="91">
        <v>381.47142857142859</v>
      </c>
      <c r="E23" s="91">
        <v>378.10416666666669</v>
      </c>
      <c r="F23" s="91">
        <v>370.18461538461537</v>
      </c>
      <c r="G23" s="104">
        <v>377.60897435897436</v>
      </c>
    </row>
    <row r="24" spans="1:24" x14ac:dyDescent="0.2">
      <c r="A24" s="66" t="s">
        <v>7</v>
      </c>
      <c r="B24" s="90">
        <v>67.605633802816897</v>
      </c>
      <c r="C24" s="91">
        <v>65.517241379310349</v>
      </c>
      <c r="D24" s="91">
        <v>71.428571428571431</v>
      </c>
      <c r="E24" s="91">
        <v>47.916666666666664</v>
      </c>
      <c r="F24" s="91">
        <v>58.46153846153846</v>
      </c>
      <c r="G24" s="104">
        <v>65.384615384615387</v>
      </c>
    </row>
    <row r="25" spans="1:24" x14ac:dyDescent="0.2">
      <c r="A25" s="66" t="s">
        <v>8</v>
      </c>
      <c r="B25" s="92">
        <v>9.4713220982746371E-2</v>
      </c>
      <c r="C25" s="93">
        <v>9.6743898717761401E-2</v>
      </c>
      <c r="D25" s="94">
        <v>9.4328469162016523E-2</v>
      </c>
      <c r="E25" s="94">
        <v>0.12640529409180692</v>
      </c>
      <c r="F25" s="94">
        <v>0.10400083043026978</v>
      </c>
      <c r="G25" s="105">
        <v>0.10396088895237594</v>
      </c>
    </row>
    <row r="26" spans="1:24" x14ac:dyDescent="0.2">
      <c r="A26" s="66" t="s">
        <v>9</v>
      </c>
      <c r="B26" s="90">
        <v>36.650014553239068</v>
      </c>
      <c r="C26" s="91">
        <v>35.738530584944066</v>
      </c>
      <c r="D26" s="91">
        <v>35.983615886190393</v>
      </c>
      <c r="E26" s="91">
        <v>47.794368384837583</v>
      </c>
      <c r="F26" s="91">
        <v>38.49950741251002</v>
      </c>
      <c r="G26" s="104">
        <v>39.256564650753909</v>
      </c>
    </row>
    <row r="27" spans="1:24" x14ac:dyDescent="0.2">
      <c r="A27" s="67" t="s">
        <v>10</v>
      </c>
      <c r="B27" s="95">
        <v>86.957746478873219</v>
      </c>
      <c r="C27" s="96">
        <v>69.413793103448256</v>
      </c>
      <c r="D27" s="97">
        <v>81.471428571428589</v>
      </c>
      <c r="E27" s="98">
        <v>78.104166666666686</v>
      </c>
      <c r="F27" s="91">
        <v>70.18461538461537</v>
      </c>
      <c r="G27" s="104">
        <v>77.608974358974365</v>
      </c>
    </row>
    <row r="28" spans="1:24" ht="13.5" thickBot="1" x14ac:dyDescent="0.25">
      <c r="A28" s="68" t="s">
        <v>1</v>
      </c>
      <c r="B28" s="99">
        <v>0.28985915492957742</v>
      </c>
      <c r="C28" s="100">
        <v>0.23137931034482753</v>
      </c>
      <c r="D28" s="101">
        <v>0.27157142857142863</v>
      </c>
      <c r="E28" s="101">
        <v>0.26034722222222229</v>
      </c>
      <c r="F28" s="102">
        <v>0.23394871794871791</v>
      </c>
      <c r="G28" s="106">
        <v>0.25869658119658123</v>
      </c>
    </row>
    <row r="29" spans="1:24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x14ac:dyDescent="0.2">
      <c r="A32" s="80" t="s">
        <v>3</v>
      </c>
      <c r="B32" s="81">
        <v>235</v>
      </c>
      <c r="C32" s="81">
        <v>235</v>
      </c>
      <c r="D32" s="81">
        <v>235</v>
      </c>
      <c r="E32" s="81">
        <v>235</v>
      </c>
      <c r="F32" s="81">
        <v>235</v>
      </c>
      <c r="G32" s="175">
        <v>235</v>
      </c>
      <c r="H32" s="81">
        <v>235</v>
      </c>
      <c r="I32" s="144">
        <v>235</v>
      </c>
      <c r="J32" s="6"/>
      <c r="K32" s="6"/>
      <c r="L32" s="6"/>
      <c r="M32" s="6"/>
    </row>
    <row r="33" spans="1:16" x14ac:dyDescent="0.2">
      <c r="A33" s="7" t="s">
        <v>4</v>
      </c>
      <c r="B33" s="13">
        <v>7563</v>
      </c>
      <c r="C33" s="14">
        <v>7209</v>
      </c>
      <c r="D33" s="13">
        <v>10440</v>
      </c>
      <c r="E33" s="13">
        <v>13146</v>
      </c>
      <c r="F33" s="13">
        <v>11266</v>
      </c>
      <c r="G33" s="168">
        <v>11768</v>
      </c>
      <c r="H33" s="18">
        <v>10060</v>
      </c>
      <c r="I33" s="63">
        <v>71452</v>
      </c>
      <c r="J33" s="6"/>
      <c r="K33" s="6"/>
      <c r="L33" s="6"/>
      <c r="M33" s="6"/>
    </row>
    <row r="34" spans="1:16" x14ac:dyDescent="0.2">
      <c r="A34" s="7" t="s">
        <v>5</v>
      </c>
      <c r="B34" s="13">
        <v>34</v>
      </c>
      <c r="C34" s="14">
        <v>33</v>
      </c>
      <c r="D34" s="13">
        <v>44</v>
      </c>
      <c r="E34" s="13">
        <v>54</v>
      </c>
      <c r="F34" s="13">
        <v>43</v>
      </c>
      <c r="G34" s="168">
        <v>44</v>
      </c>
      <c r="H34" s="18">
        <v>35</v>
      </c>
      <c r="I34" s="63">
        <v>287</v>
      </c>
      <c r="J34" s="6"/>
      <c r="K34" s="6"/>
      <c r="L34" s="6"/>
      <c r="M34" s="6"/>
    </row>
    <row r="35" spans="1:16" x14ac:dyDescent="0.2">
      <c r="A35" s="7" t="s">
        <v>6</v>
      </c>
      <c r="B35" s="17">
        <v>222.44117647058823</v>
      </c>
      <c r="C35" s="15">
        <v>218.45454545454547</v>
      </c>
      <c r="D35" s="12">
        <v>237.27272727272728</v>
      </c>
      <c r="E35" s="12">
        <v>243.44444444444446</v>
      </c>
      <c r="F35" s="12">
        <v>262</v>
      </c>
      <c r="G35" s="169">
        <v>267.45454545454544</v>
      </c>
      <c r="H35" s="19">
        <v>287.42857142857144</v>
      </c>
      <c r="I35" s="145">
        <v>248.96167247386759</v>
      </c>
      <c r="J35" s="6"/>
      <c r="K35" s="6"/>
      <c r="L35" s="6"/>
      <c r="M35" s="6"/>
    </row>
    <row r="36" spans="1:16" x14ac:dyDescent="0.2">
      <c r="A36" s="7" t="s">
        <v>7</v>
      </c>
      <c r="B36" s="55">
        <v>97.058823529411768</v>
      </c>
      <c r="C36" s="41">
        <v>100</v>
      </c>
      <c r="D36" s="55">
        <v>90.909090909090907</v>
      </c>
      <c r="E36" s="55">
        <v>100</v>
      </c>
      <c r="F36" s="40">
        <v>97.674418604651166</v>
      </c>
      <c r="G36" s="170">
        <v>100</v>
      </c>
      <c r="H36" s="42">
        <v>91.428571428571431</v>
      </c>
      <c r="I36" s="146">
        <v>65.505226480836242</v>
      </c>
      <c r="J36" s="6"/>
      <c r="K36" s="52"/>
      <c r="L36" s="6"/>
      <c r="M36" s="6"/>
    </row>
    <row r="37" spans="1:16" x14ac:dyDescent="0.2">
      <c r="A37" s="7" t="s">
        <v>8</v>
      </c>
      <c r="B37" s="44">
        <v>4.5731650417880014E-2</v>
      </c>
      <c r="C37" s="45">
        <v>4.169779458968121E-2</v>
      </c>
      <c r="D37" s="44">
        <v>5.7593739230998649E-2</v>
      </c>
      <c r="E37" s="44">
        <v>3.5789849238002221E-2</v>
      </c>
      <c r="F37" s="44">
        <v>4.5100859940826174E-2</v>
      </c>
      <c r="G37" s="171">
        <v>4.101596487780157E-2</v>
      </c>
      <c r="H37" s="46">
        <v>5.6993889321895017E-2</v>
      </c>
      <c r="I37" s="147">
        <v>9.9380978168515655E-2</v>
      </c>
      <c r="J37" s="6"/>
      <c r="K37" s="6"/>
      <c r="L37" s="6"/>
      <c r="M37" s="6"/>
    </row>
    <row r="38" spans="1:16" x14ac:dyDescent="0.2">
      <c r="A38" s="7" t="s">
        <v>9</v>
      </c>
      <c r="B38" s="43">
        <v>10.172602120894899</v>
      </c>
      <c r="C38" s="47">
        <v>9.1090727635458144</v>
      </c>
      <c r="D38" s="43">
        <v>13.665423581173316</v>
      </c>
      <c r="E38" s="43">
        <v>8.7128399644958741</v>
      </c>
      <c r="F38" s="43">
        <v>11.816425304496457</v>
      </c>
      <c r="G38" s="172">
        <v>10.969906242772019</v>
      </c>
      <c r="H38" s="42">
        <v>16.381672187950397</v>
      </c>
      <c r="I38" s="82">
        <v>24.742054536922581</v>
      </c>
      <c r="J38" s="6"/>
      <c r="K38" s="6"/>
      <c r="L38" s="6"/>
      <c r="M38" s="6"/>
    </row>
    <row r="39" spans="1:16" x14ac:dyDescent="0.2">
      <c r="A39" s="8" t="s">
        <v>10</v>
      </c>
      <c r="B39" s="38">
        <v>-12.558823529411768</v>
      </c>
      <c r="C39" s="39">
        <v>-16.545454545454533</v>
      </c>
      <c r="D39" s="38">
        <v>2.2727272727272805</v>
      </c>
      <c r="E39" s="38">
        <v>8.4444444444444571</v>
      </c>
      <c r="F39" s="43">
        <v>27</v>
      </c>
      <c r="G39" s="173">
        <v>32.454545454545439</v>
      </c>
      <c r="H39" s="42">
        <v>52.428571428571445</v>
      </c>
      <c r="I39" s="82">
        <v>13.961672473867594</v>
      </c>
      <c r="J39" s="6"/>
      <c r="K39" s="6"/>
      <c r="L39" s="6"/>
      <c r="M39" s="6"/>
    </row>
    <row r="40" spans="1:16" ht="13.5" thickBot="1" x14ac:dyDescent="0.25">
      <c r="A40" s="9" t="s">
        <v>1</v>
      </c>
      <c r="B40" s="48">
        <v>-5.3441802252816036E-2</v>
      </c>
      <c r="C40" s="49">
        <v>-7.0406189555125676E-2</v>
      </c>
      <c r="D40" s="48">
        <v>9.6711798839458751E-3</v>
      </c>
      <c r="E40" s="50">
        <v>3.5933806146572156E-2</v>
      </c>
      <c r="F40" s="50">
        <v>0.1148936170212766</v>
      </c>
      <c r="G40" s="174">
        <v>0.13810444874274655</v>
      </c>
      <c r="H40" s="56">
        <v>0.22310030395136785</v>
      </c>
      <c r="I40" s="83">
        <v>5.9411372229223804E-2</v>
      </c>
      <c r="J40" s="6"/>
      <c r="K40" s="6"/>
      <c r="L40" s="6"/>
      <c r="M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305</v>
      </c>
      <c r="C44" s="81">
        <v>305</v>
      </c>
      <c r="D44" s="81">
        <v>305</v>
      </c>
      <c r="E44" s="81">
        <v>305</v>
      </c>
      <c r="F44" s="81">
        <v>305</v>
      </c>
      <c r="G44" s="81"/>
      <c r="H44" s="81">
        <v>305</v>
      </c>
      <c r="I44" s="6"/>
      <c r="J44" s="6"/>
      <c r="K44" s="6"/>
      <c r="L44" s="6"/>
    </row>
    <row r="45" spans="1:16" x14ac:dyDescent="0.2">
      <c r="A45" s="7" t="s">
        <v>4</v>
      </c>
      <c r="B45" s="13">
        <v>22233</v>
      </c>
      <c r="C45" s="13">
        <v>26375</v>
      </c>
      <c r="D45" s="13">
        <v>29632</v>
      </c>
      <c r="E45" s="13">
        <v>27138</v>
      </c>
      <c r="F45" s="13">
        <v>31135</v>
      </c>
      <c r="G45" s="13"/>
      <c r="H45" s="63">
        <v>136513</v>
      </c>
      <c r="I45" s="6"/>
      <c r="J45" s="6"/>
      <c r="K45" s="6"/>
      <c r="L45" s="6"/>
    </row>
    <row r="46" spans="1:16" x14ac:dyDescent="0.2">
      <c r="A46" s="7" t="s">
        <v>5</v>
      </c>
      <c r="B46" s="13">
        <v>55</v>
      </c>
      <c r="C46" s="13">
        <v>69</v>
      </c>
      <c r="D46" s="13">
        <v>76</v>
      </c>
      <c r="E46" s="13">
        <v>72</v>
      </c>
      <c r="F46" s="13">
        <v>80</v>
      </c>
      <c r="G46" s="13"/>
      <c r="H46" s="63">
        <v>352</v>
      </c>
      <c r="I46" s="6"/>
      <c r="J46" s="6"/>
      <c r="K46" s="6"/>
      <c r="L46" s="6"/>
    </row>
    <row r="47" spans="1:16" x14ac:dyDescent="0.2">
      <c r="A47" s="7" t="s">
        <v>6</v>
      </c>
      <c r="B47" s="17">
        <v>404.23636363636365</v>
      </c>
      <c r="C47" s="12">
        <v>382.24637681159419</v>
      </c>
      <c r="D47" s="12">
        <v>389.89473684210526</v>
      </c>
      <c r="E47" s="12">
        <v>376.91666666666669</v>
      </c>
      <c r="F47" s="12">
        <v>389.1875</v>
      </c>
      <c r="G47" s="12"/>
      <c r="H47" s="61">
        <v>387.82102272727275</v>
      </c>
      <c r="I47" s="6"/>
      <c r="J47" s="6"/>
      <c r="K47" s="6"/>
      <c r="L47" s="6"/>
    </row>
    <row r="48" spans="1:16" x14ac:dyDescent="0.2">
      <c r="A48" s="7" t="s">
        <v>7</v>
      </c>
      <c r="B48" s="55">
        <v>60</v>
      </c>
      <c r="C48" s="40">
        <v>68.115942028985501</v>
      </c>
      <c r="D48" s="55">
        <v>81.578947368421055</v>
      </c>
      <c r="E48" s="55">
        <v>75</v>
      </c>
      <c r="F48" s="40">
        <v>70</v>
      </c>
      <c r="G48" s="43"/>
      <c r="H48" s="82">
        <v>71.306818181818187</v>
      </c>
      <c r="I48" s="6"/>
      <c r="J48" s="52"/>
      <c r="K48" s="6"/>
      <c r="L48" s="6"/>
    </row>
    <row r="49" spans="1:12" x14ac:dyDescent="0.2">
      <c r="A49" s="7" t="s">
        <v>8</v>
      </c>
      <c r="B49" s="44">
        <v>0.11143436023473405</v>
      </c>
      <c r="C49" s="44">
        <v>0.11569039372285175</v>
      </c>
      <c r="D49" s="44">
        <v>7.3308395793132489E-2</v>
      </c>
      <c r="E49" s="44">
        <v>9.2575872344610052E-2</v>
      </c>
      <c r="F49" s="44">
        <v>9.2678747604173592E-2</v>
      </c>
      <c r="G49" s="53"/>
      <c r="H49" s="84">
        <v>9.9711309983642665E-2</v>
      </c>
      <c r="I49" s="6"/>
      <c r="J49" s="6"/>
      <c r="K49" s="6"/>
      <c r="L49" s="6"/>
    </row>
    <row r="50" spans="1:12" x14ac:dyDescent="0.2">
      <c r="A50" s="7" t="s">
        <v>9</v>
      </c>
      <c r="B50" s="43">
        <v>45.045820565433495</v>
      </c>
      <c r="C50" s="43">
        <v>44.222233832466884</v>
      </c>
      <c r="D50" s="43">
        <v>28.582557686080285</v>
      </c>
      <c r="E50" s="43">
        <v>34.893389217889272</v>
      </c>
      <c r="F50" s="43">
        <v>36.069410083199308</v>
      </c>
      <c r="G50" s="43"/>
      <c r="H50" s="82">
        <v>38.670142215332419</v>
      </c>
      <c r="I50" s="6"/>
      <c r="J50" s="6"/>
      <c r="K50" s="6"/>
      <c r="L50" s="6"/>
    </row>
    <row r="51" spans="1:12" x14ac:dyDescent="0.2">
      <c r="A51" s="8" t="s">
        <v>10</v>
      </c>
      <c r="B51" s="43">
        <v>99.236363636363649</v>
      </c>
      <c r="C51" s="43">
        <v>77.246376811594189</v>
      </c>
      <c r="D51" s="43">
        <v>84.89473684210526</v>
      </c>
      <c r="E51" s="43">
        <v>71.916666666666686</v>
      </c>
      <c r="F51" s="43">
        <v>84.1875</v>
      </c>
      <c r="G51" s="43"/>
      <c r="H51" s="82">
        <v>82.821022727272748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0.32536512667660211</v>
      </c>
      <c r="C52" s="85">
        <v>0.2532668092183416</v>
      </c>
      <c r="D52" s="85">
        <v>0.27834339948231235</v>
      </c>
      <c r="E52" s="86">
        <v>0.23579234972677601</v>
      </c>
      <c r="F52" s="86">
        <v>0.27602459016393444</v>
      </c>
      <c r="G52" s="85"/>
      <c r="H52" s="87">
        <v>0.27154433681073031</v>
      </c>
      <c r="I52" s="6"/>
      <c r="J52" s="6"/>
      <c r="K52" s="6"/>
      <c r="L52" s="6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3">
      <c r="A4" s="4" t="s">
        <v>16</v>
      </c>
      <c r="B4" s="511" t="s">
        <v>18</v>
      </c>
      <c r="C4" s="512"/>
      <c r="D4" s="512"/>
      <c r="E4" s="512"/>
      <c r="F4" s="512"/>
      <c r="G4" s="512"/>
      <c r="H4" s="512"/>
      <c r="I4" s="512"/>
      <c r="J4" s="513"/>
      <c r="K4" s="511" t="s">
        <v>21</v>
      </c>
      <c r="L4" s="512"/>
      <c r="M4" s="512"/>
      <c r="N4" s="512"/>
      <c r="O4" s="512"/>
      <c r="P4" s="512"/>
      <c r="Q4" s="512"/>
      <c r="R4" s="512"/>
      <c r="S4" s="512"/>
      <c r="T4" s="512"/>
      <c r="U4" s="512"/>
      <c r="V4" s="512"/>
      <c r="W4" s="513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x14ac:dyDescent="0.2">
      <c r="A7" s="65" t="s">
        <v>3</v>
      </c>
      <c r="B7" s="69">
        <v>335</v>
      </c>
      <c r="C7" s="23">
        <v>335</v>
      </c>
      <c r="D7" s="23">
        <v>335</v>
      </c>
      <c r="E7" s="23">
        <v>335</v>
      </c>
      <c r="F7" s="23">
        <v>335</v>
      </c>
      <c r="G7" s="23">
        <v>335</v>
      </c>
      <c r="H7" s="23">
        <v>335</v>
      </c>
      <c r="I7" s="23">
        <v>335</v>
      </c>
      <c r="J7" s="133">
        <v>335</v>
      </c>
      <c r="K7" s="69">
        <v>335</v>
      </c>
      <c r="L7" s="23">
        <v>335</v>
      </c>
      <c r="M7" s="23">
        <v>335</v>
      </c>
      <c r="N7" s="23">
        <v>335</v>
      </c>
      <c r="O7" s="23">
        <v>335</v>
      </c>
      <c r="P7" s="23">
        <v>335</v>
      </c>
      <c r="Q7" s="23">
        <v>335</v>
      </c>
      <c r="R7" s="23">
        <v>335</v>
      </c>
      <c r="S7" s="133">
        <v>335</v>
      </c>
      <c r="T7" s="133">
        <v>335</v>
      </c>
      <c r="U7" s="133">
        <v>335</v>
      </c>
      <c r="V7" s="133">
        <v>335</v>
      </c>
      <c r="W7" s="133">
        <v>335</v>
      </c>
      <c r="X7" s="148">
        <v>335</v>
      </c>
      <c r="Y7" s="23">
        <v>335</v>
      </c>
      <c r="Z7" s="162">
        <v>335</v>
      </c>
    </row>
    <row r="8" spans="1:29" x14ac:dyDescent="0.2">
      <c r="A8" s="66" t="s">
        <v>4</v>
      </c>
      <c r="B8" s="70">
        <v>5630</v>
      </c>
      <c r="C8" s="13">
        <v>9880</v>
      </c>
      <c r="D8" s="13">
        <v>15980</v>
      </c>
      <c r="E8" s="13">
        <v>16060</v>
      </c>
      <c r="F8" s="13">
        <v>19200</v>
      </c>
      <c r="G8" s="13">
        <v>12940</v>
      </c>
      <c r="H8" s="13">
        <v>12740</v>
      </c>
      <c r="I8" s="13">
        <v>21480</v>
      </c>
      <c r="J8" s="63">
        <v>15360</v>
      </c>
      <c r="K8" s="149">
        <v>8850</v>
      </c>
      <c r="L8" s="13">
        <v>11980</v>
      </c>
      <c r="M8" s="13">
        <v>20520</v>
      </c>
      <c r="N8" s="13">
        <v>19980</v>
      </c>
      <c r="O8" s="26">
        <v>19840</v>
      </c>
      <c r="P8" s="37">
        <v>19230</v>
      </c>
      <c r="Q8" s="31">
        <v>17860</v>
      </c>
      <c r="R8" s="31">
        <v>18950</v>
      </c>
      <c r="S8" s="158">
        <v>16450</v>
      </c>
      <c r="T8" s="158">
        <v>20440</v>
      </c>
      <c r="U8" s="158">
        <v>14540</v>
      </c>
      <c r="V8" s="158">
        <v>16880</v>
      </c>
      <c r="W8" s="137">
        <v>15010</v>
      </c>
      <c r="X8" s="141">
        <v>129270</v>
      </c>
      <c r="Y8" s="20">
        <v>220530</v>
      </c>
      <c r="Z8" s="103">
        <v>349800</v>
      </c>
    </row>
    <row r="9" spans="1:29" x14ac:dyDescent="0.2">
      <c r="A9" s="66" t="s">
        <v>5</v>
      </c>
      <c r="B9" s="70">
        <v>18</v>
      </c>
      <c r="C9" s="13">
        <v>30</v>
      </c>
      <c r="D9" s="13">
        <v>48</v>
      </c>
      <c r="E9" s="13">
        <v>48</v>
      </c>
      <c r="F9" s="13">
        <v>55</v>
      </c>
      <c r="G9" s="13">
        <v>36</v>
      </c>
      <c r="H9" s="13">
        <v>37</v>
      </c>
      <c r="I9" s="13">
        <v>61</v>
      </c>
      <c r="J9" s="63">
        <v>43</v>
      </c>
      <c r="K9" s="149">
        <v>30</v>
      </c>
      <c r="L9" s="13">
        <v>39</v>
      </c>
      <c r="M9" s="13">
        <v>64</v>
      </c>
      <c r="N9" s="13">
        <v>65</v>
      </c>
      <c r="O9" s="26">
        <v>64</v>
      </c>
      <c r="P9" s="58">
        <v>61</v>
      </c>
      <c r="Q9" s="59">
        <v>55</v>
      </c>
      <c r="R9" s="59">
        <v>60</v>
      </c>
      <c r="S9" s="159">
        <v>49</v>
      </c>
      <c r="T9" s="159">
        <v>62</v>
      </c>
      <c r="U9" s="159">
        <v>42</v>
      </c>
      <c r="V9" s="159">
        <v>49</v>
      </c>
      <c r="W9" s="137">
        <v>43</v>
      </c>
      <c r="X9" s="141">
        <v>376</v>
      </c>
      <c r="Y9" s="20">
        <v>683</v>
      </c>
      <c r="Z9" s="103">
        <v>1059</v>
      </c>
    </row>
    <row r="10" spans="1:29" x14ac:dyDescent="0.2">
      <c r="A10" s="66" t="s">
        <v>6</v>
      </c>
      <c r="B10" s="60">
        <v>312.77777777777777</v>
      </c>
      <c r="C10" s="12">
        <v>329.33333333333331</v>
      </c>
      <c r="D10" s="12">
        <v>332.91666666666669</v>
      </c>
      <c r="E10" s="12">
        <v>334.58333333333331</v>
      </c>
      <c r="F10" s="12">
        <v>349.09090909090907</v>
      </c>
      <c r="G10" s="12">
        <v>359.44444444444446</v>
      </c>
      <c r="H10" s="12">
        <v>344.32432432432432</v>
      </c>
      <c r="I10" s="12">
        <v>352.13114754098359</v>
      </c>
      <c r="J10" s="61">
        <v>357.2093023255814</v>
      </c>
      <c r="K10" s="150">
        <v>295</v>
      </c>
      <c r="L10" s="12">
        <v>307.17948717948718</v>
      </c>
      <c r="M10" s="12">
        <v>320.625</v>
      </c>
      <c r="N10" s="12">
        <v>307.38461538461536</v>
      </c>
      <c r="O10" s="24">
        <v>310</v>
      </c>
      <c r="P10" s="32">
        <v>315.24590163934425</v>
      </c>
      <c r="Q10" s="33">
        <v>324.72727272727275</v>
      </c>
      <c r="R10" s="33">
        <v>315.83333333333331</v>
      </c>
      <c r="S10" s="75">
        <v>335.71428571428572</v>
      </c>
      <c r="T10" s="75">
        <v>329.67741935483872</v>
      </c>
      <c r="U10" s="75">
        <v>346.1904761904762</v>
      </c>
      <c r="V10" s="75">
        <v>344.48979591836735</v>
      </c>
      <c r="W10" s="138">
        <v>349.06976744186045</v>
      </c>
      <c r="X10" s="142">
        <v>343.80319148936172</v>
      </c>
      <c r="Y10" s="163">
        <v>322.88433382137629</v>
      </c>
      <c r="Z10" s="104">
        <v>330.3116147308782</v>
      </c>
    </row>
    <row r="11" spans="1:29" x14ac:dyDescent="0.2">
      <c r="A11" s="66" t="s">
        <v>7</v>
      </c>
      <c r="B11" s="60">
        <v>66.666666666666671</v>
      </c>
      <c r="C11" s="12">
        <v>86.666666666666671</v>
      </c>
      <c r="D11" s="12">
        <v>79.166666666666671</v>
      </c>
      <c r="E11" s="12">
        <v>83.333333333333329</v>
      </c>
      <c r="F11" s="12">
        <v>89.090909090909093</v>
      </c>
      <c r="G11" s="12">
        <v>86.111111111111114</v>
      </c>
      <c r="H11" s="12">
        <v>94.594594594594597</v>
      </c>
      <c r="I11" s="12">
        <v>91.803278688524586</v>
      </c>
      <c r="J11" s="61">
        <v>90.697674418604649</v>
      </c>
      <c r="K11" s="150">
        <v>56.666666666666664</v>
      </c>
      <c r="L11" s="12">
        <v>89.743589743589737</v>
      </c>
      <c r="M11" s="12">
        <v>81.25</v>
      </c>
      <c r="N11" s="12">
        <v>78.461538461538467</v>
      </c>
      <c r="O11" s="24">
        <v>82.8125</v>
      </c>
      <c r="P11" s="32">
        <v>62.295081967213115</v>
      </c>
      <c r="Q11" s="33">
        <v>54.545454545454547</v>
      </c>
      <c r="R11" s="33">
        <v>68.333333333333329</v>
      </c>
      <c r="S11" s="75">
        <v>65.306122448979593</v>
      </c>
      <c r="T11" s="75">
        <v>83.870967741935488</v>
      </c>
      <c r="U11" s="75">
        <v>83.333333333333329</v>
      </c>
      <c r="V11" s="75">
        <v>57.142857142857146</v>
      </c>
      <c r="W11" s="138">
        <v>67.441860465116278</v>
      </c>
      <c r="X11" s="142">
        <v>80.585106382978722</v>
      </c>
      <c r="Y11" s="163">
        <v>63.103953147877014</v>
      </c>
      <c r="Z11" s="104">
        <v>71.199244570349393</v>
      </c>
    </row>
    <row r="12" spans="1:29" x14ac:dyDescent="0.2">
      <c r="A12" s="66" t="s">
        <v>8</v>
      </c>
      <c r="B12" s="71">
        <v>0.10805656251691007</v>
      </c>
      <c r="C12" s="16">
        <v>6.8317963686988337E-2</v>
      </c>
      <c r="D12" s="11">
        <v>8.361162500695446E-2</v>
      </c>
      <c r="E12" s="11">
        <v>6.6260451279816265E-2</v>
      </c>
      <c r="F12" s="11">
        <v>7.2524989706614293E-2</v>
      </c>
      <c r="G12" s="16">
        <v>6.1143865362759016E-2</v>
      </c>
      <c r="H12" s="11">
        <v>5.2969647782740562E-2</v>
      </c>
      <c r="I12" s="16">
        <v>5.9992676759487891E-2</v>
      </c>
      <c r="J12" s="157">
        <v>6.107312187270026E-2</v>
      </c>
      <c r="K12" s="151">
        <v>0.12462718510679521</v>
      </c>
      <c r="L12" s="11">
        <v>6.0320039282603044E-2</v>
      </c>
      <c r="M12" s="16">
        <v>8.5924899963096255E-2</v>
      </c>
      <c r="N12" s="16">
        <v>8.3143362480901595E-2</v>
      </c>
      <c r="O12" s="25">
        <v>7.9426272595129882E-2</v>
      </c>
      <c r="P12" s="11">
        <v>0.10967631965178813</v>
      </c>
      <c r="Q12" s="34">
        <v>0.10370290618401103</v>
      </c>
      <c r="R12" s="34">
        <v>8.5603687488757157E-2</v>
      </c>
      <c r="S12" s="76">
        <v>9.5151828829778282E-2</v>
      </c>
      <c r="T12" s="76">
        <v>8.5441532272862303E-2</v>
      </c>
      <c r="U12" s="76">
        <v>7.4570212756146864E-2</v>
      </c>
      <c r="V12" s="76">
        <v>9.8669013491572574E-2</v>
      </c>
      <c r="W12" s="139">
        <v>0.1066205833487663</v>
      </c>
      <c r="X12" s="143">
        <v>7.7197909243017337E-2</v>
      </c>
      <c r="Y12" s="164">
        <v>0.10321770691457824</v>
      </c>
      <c r="Z12" s="105">
        <v>9.8875791306228367E-2</v>
      </c>
    </row>
    <row r="13" spans="1:29" x14ac:dyDescent="0.2">
      <c r="A13" s="66" t="s">
        <v>9</v>
      </c>
      <c r="B13" s="60">
        <v>33.797691498344648</v>
      </c>
      <c r="C13" s="12">
        <v>22.499382707581493</v>
      </c>
      <c r="D13" s="12">
        <v>27.835703491898592</v>
      </c>
      <c r="E13" s="12">
        <v>22.16964265737186</v>
      </c>
      <c r="F13" s="12">
        <v>25.317814588490805</v>
      </c>
      <c r="G13" s="12">
        <v>21.977822716502825</v>
      </c>
      <c r="H13" s="12">
        <v>18.238738182489588</v>
      </c>
      <c r="I13" s="12">
        <v>21.125290111373769</v>
      </c>
      <c r="J13" s="61">
        <v>21.815887254992465</v>
      </c>
      <c r="K13" s="150">
        <v>36.765019606504588</v>
      </c>
      <c r="L13" s="12">
        <v>18.529078733476524</v>
      </c>
      <c r="M13" s="12">
        <v>27.549671050667737</v>
      </c>
      <c r="N13" s="12">
        <v>25.556990497975598</v>
      </c>
      <c r="O13" s="24">
        <v>24.622144504490262</v>
      </c>
      <c r="P13" s="32">
        <v>34.575010277112881</v>
      </c>
      <c r="Q13" s="33">
        <v>33.675161899026129</v>
      </c>
      <c r="R13" s="33">
        <v>27.036497965199136</v>
      </c>
      <c r="S13" s="75">
        <v>31.943828249996997</v>
      </c>
      <c r="T13" s="75">
        <v>28.168143865440413</v>
      </c>
      <c r="U13" s="75">
        <v>25.815497463675605</v>
      </c>
      <c r="V13" s="75">
        <v>33.990468321178469</v>
      </c>
      <c r="W13" s="138">
        <v>37.218022234069352</v>
      </c>
      <c r="X13" s="142">
        <v>26.540887574055457</v>
      </c>
      <c r="Y13" s="163">
        <v>33.327380535683659</v>
      </c>
      <c r="Z13" s="104">
        <v>32.65982228415362</v>
      </c>
    </row>
    <row r="14" spans="1:29" x14ac:dyDescent="0.2">
      <c r="A14" s="67" t="s">
        <v>10</v>
      </c>
      <c r="B14" s="134">
        <v>-22.222222222222229</v>
      </c>
      <c r="C14" s="130">
        <v>-5.6666666666666856</v>
      </c>
      <c r="D14" s="130">
        <v>-2.0833333333333144</v>
      </c>
      <c r="E14" s="12">
        <v>-0.41666666666668561</v>
      </c>
      <c r="F14" s="12">
        <v>14.090909090909065</v>
      </c>
      <c r="G14" s="12">
        <v>24.444444444444457</v>
      </c>
      <c r="H14" s="12">
        <v>9.3243243243243228</v>
      </c>
      <c r="I14" s="12">
        <v>17.131147540983591</v>
      </c>
      <c r="J14" s="61">
        <v>22.209302325581405</v>
      </c>
      <c r="K14" s="150">
        <v>-40</v>
      </c>
      <c r="L14" s="12">
        <v>-27.820512820512818</v>
      </c>
      <c r="M14" s="12">
        <v>-14.375</v>
      </c>
      <c r="N14" s="12">
        <v>-27.615384615384642</v>
      </c>
      <c r="O14" s="35">
        <v>-25</v>
      </c>
      <c r="P14" s="36">
        <v>-19.754098360655746</v>
      </c>
      <c r="Q14" s="33">
        <v>-10.272727272727252</v>
      </c>
      <c r="R14" s="33">
        <v>-19.166666666666686</v>
      </c>
      <c r="S14" s="75">
        <v>0.71428571428572241</v>
      </c>
      <c r="T14" s="75">
        <v>-5.3225806451612812</v>
      </c>
      <c r="U14" s="75">
        <v>11.190476190476204</v>
      </c>
      <c r="V14" s="75">
        <v>9.4897959183673493</v>
      </c>
      <c r="W14" s="138">
        <v>14.069767441860449</v>
      </c>
      <c r="X14" s="142">
        <v>8.8031914893617227</v>
      </c>
      <c r="Y14" s="163">
        <v>-12.115666178623712</v>
      </c>
      <c r="Z14" s="104">
        <v>-4.6883852691217953</v>
      </c>
    </row>
    <row r="15" spans="1:29" ht="13.5" thickBot="1" x14ac:dyDescent="0.25">
      <c r="A15" s="68" t="s">
        <v>1</v>
      </c>
      <c r="B15" s="72">
        <v>-6.6334991708126054E-2</v>
      </c>
      <c r="C15" s="28">
        <v>-1.6915422885572195E-2</v>
      </c>
      <c r="D15" s="28">
        <v>-6.218905472636759E-3</v>
      </c>
      <c r="E15" s="28">
        <v>-1.2437810945274198E-3</v>
      </c>
      <c r="F15" s="10">
        <v>4.2062415196743475E-2</v>
      </c>
      <c r="G15" s="10">
        <v>7.2968490878938683E-2</v>
      </c>
      <c r="H15" s="28">
        <v>2.7833803953206934E-2</v>
      </c>
      <c r="I15" s="28">
        <v>5.1137753853682362E-2</v>
      </c>
      <c r="J15" s="73">
        <v>6.62964248524818E-2</v>
      </c>
      <c r="K15" s="152">
        <v>-0.11940298507462686</v>
      </c>
      <c r="L15" s="10">
        <v>-8.3046306926903929E-2</v>
      </c>
      <c r="M15" s="10">
        <v>-4.2910447761194029E-2</v>
      </c>
      <c r="N15" s="28">
        <v>-8.243398392652132E-2</v>
      </c>
      <c r="O15" s="28">
        <v>-7.4626865671641784E-2</v>
      </c>
      <c r="P15" s="28">
        <v>-5.8967457793002227E-2</v>
      </c>
      <c r="Q15" s="28">
        <v>-3.066485753052911E-2</v>
      </c>
      <c r="R15" s="28">
        <v>-5.7213930348258765E-2</v>
      </c>
      <c r="S15" s="160">
        <v>2.1321961620469326E-3</v>
      </c>
      <c r="T15" s="160">
        <v>-1.5888300433317258E-2</v>
      </c>
      <c r="U15" s="160">
        <v>3.3404406538734936E-2</v>
      </c>
      <c r="V15" s="160">
        <v>2.8327749010051789E-2</v>
      </c>
      <c r="W15" s="140">
        <v>4.1999305796598357E-2</v>
      </c>
      <c r="X15" s="161">
        <v>2.6278183550333501E-2</v>
      </c>
      <c r="Y15" s="165">
        <v>-3.6166167697384219E-2</v>
      </c>
      <c r="Z15" s="166">
        <v>-1.3995179907826255E-2</v>
      </c>
    </row>
    <row r="16" spans="1:29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3">
      <c r="A17" s="4" t="s">
        <v>17</v>
      </c>
      <c r="B17" s="511" t="s">
        <v>23</v>
      </c>
      <c r="C17" s="512"/>
      <c r="D17" s="512"/>
      <c r="E17" s="512"/>
      <c r="F17" s="513"/>
      <c r="G17" s="74"/>
      <c r="H17" s="74"/>
    </row>
    <row r="18" spans="1:24" ht="16.5" customHeight="1" thickBot="1" x14ac:dyDescent="0.2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x14ac:dyDescent="0.2">
      <c r="A20" s="65" t="s">
        <v>3</v>
      </c>
      <c r="B20" s="107">
        <v>490</v>
      </c>
      <c r="C20" s="107">
        <v>490</v>
      </c>
      <c r="D20" s="107">
        <v>490</v>
      </c>
      <c r="E20" s="107">
        <v>490</v>
      </c>
      <c r="F20" s="107">
        <v>490</v>
      </c>
      <c r="G20" s="108">
        <v>490</v>
      </c>
    </row>
    <row r="21" spans="1:24" x14ac:dyDescent="0.2">
      <c r="A21" s="66" t="s">
        <v>4</v>
      </c>
      <c r="B21" s="88">
        <v>47850</v>
      </c>
      <c r="C21" s="89">
        <v>42130</v>
      </c>
      <c r="D21" s="89">
        <v>44050</v>
      </c>
      <c r="E21" s="89">
        <v>43030</v>
      </c>
      <c r="F21" s="89">
        <v>41020</v>
      </c>
      <c r="G21" s="103">
        <v>218080</v>
      </c>
    </row>
    <row r="22" spans="1:24" x14ac:dyDescent="0.2">
      <c r="A22" s="66" t="s">
        <v>5</v>
      </c>
      <c r="B22" s="88">
        <v>71</v>
      </c>
      <c r="C22" s="89">
        <v>65</v>
      </c>
      <c r="D22" s="89">
        <v>66</v>
      </c>
      <c r="E22" s="89">
        <v>64</v>
      </c>
      <c r="F22" s="89">
        <v>64</v>
      </c>
      <c r="G22" s="103">
        <v>330</v>
      </c>
    </row>
    <row r="23" spans="1:24" x14ac:dyDescent="0.2">
      <c r="A23" s="66" t="s">
        <v>6</v>
      </c>
      <c r="B23" s="90">
        <v>673.94366197183103</v>
      </c>
      <c r="C23" s="91">
        <v>648.15384615384619</v>
      </c>
      <c r="D23" s="91">
        <v>667.42424242424238</v>
      </c>
      <c r="E23" s="91">
        <v>672.34375</v>
      </c>
      <c r="F23" s="91">
        <v>640.9375</v>
      </c>
      <c r="G23" s="104">
        <v>660.84848484848487</v>
      </c>
    </row>
    <row r="24" spans="1:24" x14ac:dyDescent="0.2">
      <c r="A24" s="66" t="s">
        <v>7</v>
      </c>
      <c r="B24" s="90">
        <v>67.605633802816897</v>
      </c>
      <c r="C24" s="91">
        <v>76.92307692307692</v>
      </c>
      <c r="D24" s="91">
        <v>69.696969696969703</v>
      </c>
      <c r="E24" s="91">
        <v>54.6875</v>
      </c>
      <c r="F24" s="91">
        <v>79.6875</v>
      </c>
      <c r="G24" s="104">
        <v>71.212121212121218</v>
      </c>
    </row>
    <row r="25" spans="1:24" x14ac:dyDescent="0.2">
      <c r="A25" s="66" t="s">
        <v>8</v>
      </c>
      <c r="B25" s="92">
        <v>9.1788584909247975E-2</v>
      </c>
      <c r="C25" s="93">
        <v>9.0039464143705297E-2</v>
      </c>
      <c r="D25" s="94">
        <v>8.7920385369844908E-2</v>
      </c>
      <c r="E25" s="94">
        <v>0.11603777007290389</v>
      </c>
      <c r="F25" s="94">
        <v>7.8821662703084494E-2</v>
      </c>
      <c r="G25" s="105">
        <v>9.6157887309956044E-2</v>
      </c>
    </row>
    <row r="26" spans="1:24" x14ac:dyDescent="0.2">
      <c r="A26" s="66" t="s">
        <v>9</v>
      </c>
      <c r="B26" s="90">
        <v>61.860335040950929</v>
      </c>
      <c r="C26" s="91">
        <v>58.35942499037391</v>
      </c>
      <c r="D26" s="91">
        <v>58.680196599116179</v>
      </c>
      <c r="E26" s="91">
        <v>78.017269472453975</v>
      </c>
      <c r="F26" s="91">
        <v>50.519759438758214</v>
      </c>
      <c r="G26" s="104">
        <v>63.545794135015804</v>
      </c>
    </row>
    <row r="27" spans="1:24" x14ac:dyDescent="0.2">
      <c r="A27" s="67" t="s">
        <v>10</v>
      </c>
      <c r="B27" s="95">
        <v>183.94366197183103</v>
      </c>
      <c r="C27" s="96">
        <v>158.15384615384619</v>
      </c>
      <c r="D27" s="97">
        <v>177.42424242424238</v>
      </c>
      <c r="E27" s="98">
        <v>182.34375</v>
      </c>
      <c r="F27" s="91">
        <v>150.9375</v>
      </c>
      <c r="G27" s="104">
        <v>170.84848484848487</v>
      </c>
    </row>
    <row r="28" spans="1:24" ht="13.5" thickBot="1" x14ac:dyDescent="0.25">
      <c r="A28" s="68" t="s">
        <v>1</v>
      </c>
      <c r="B28" s="99">
        <v>0.37539522851394086</v>
      </c>
      <c r="C28" s="100">
        <v>0.32276295133437999</v>
      </c>
      <c r="D28" s="101">
        <v>0.36209029066171916</v>
      </c>
      <c r="E28" s="101">
        <v>0.37213010204081631</v>
      </c>
      <c r="F28" s="102">
        <v>0.3080357142857143</v>
      </c>
      <c r="G28" s="106">
        <v>0.34867037724180588</v>
      </c>
    </row>
    <row r="29" spans="1:24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x14ac:dyDescent="0.2">
      <c r="A32" s="80" t="s">
        <v>3</v>
      </c>
      <c r="B32" s="81">
        <v>370</v>
      </c>
      <c r="C32" s="81">
        <v>370</v>
      </c>
      <c r="D32" s="81">
        <v>370</v>
      </c>
      <c r="E32" s="81">
        <v>370</v>
      </c>
      <c r="F32" s="81">
        <v>370</v>
      </c>
      <c r="G32" s="175">
        <v>370</v>
      </c>
      <c r="H32" s="81">
        <v>370</v>
      </c>
      <c r="I32" s="144">
        <v>370</v>
      </c>
      <c r="J32" s="6"/>
      <c r="K32" s="6"/>
      <c r="L32" s="6"/>
      <c r="M32" s="6"/>
    </row>
    <row r="33" spans="1:16" x14ac:dyDescent="0.2">
      <c r="A33" s="7" t="s">
        <v>4</v>
      </c>
      <c r="B33" s="13">
        <v>16200</v>
      </c>
      <c r="C33" s="14">
        <v>10600</v>
      </c>
      <c r="D33" s="13">
        <v>17700</v>
      </c>
      <c r="E33" s="13">
        <v>14060</v>
      </c>
      <c r="F33" s="13">
        <v>22830</v>
      </c>
      <c r="G33" s="168">
        <v>24340</v>
      </c>
      <c r="H33" s="18">
        <v>19520</v>
      </c>
      <c r="I33" s="63">
        <v>125250</v>
      </c>
      <c r="J33" s="6"/>
      <c r="K33" s="6"/>
      <c r="L33" s="6"/>
      <c r="M33" s="6"/>
    </row>
    <row r="34" spans="1:16" x14ac:dyDescent="0.2">
      <c r="A34" s="7" t="s">
        <v>5</v>
      </c>
      <c r="B34" s="13">
        <v>45</v>
      </c>
      <c r="C34" s="14">
        <v>30</v>
      </c>
      <c r="D34" s="13">
        <v>50</v>
      </c>
      <c r="E34" s="13">
        <v>38</v>
      </c>
      <c r="F34" s="13">
        <v>60</v>
      </c>
      <c r="G34" s="168">
        <v>63</v>
      </c>
      <c r="H34" s="18">
        <v>46</v>
      </c>
      <c r="I34" s="63">
        <v>332</v>
      </c>
      <c r="J34" s="6"/>
      <c r="K34" s="6"/>
      <c r="L34" s="6"/>
      <c r="M34" s="6"/>
    </row>
    <row r="35" spans="1:16" x14ac:dyDescent="0.2">
      <c r="A35" s="7" t="s">
        <v>6</v>
      </c>
      <c r="B35" s="17">
        <v>360</v>
      </c>
      <c r="C35" s="15">
        <v>353.33333333333331</v>
      </c>
      <c r="D35" s="12">
        <v>354</v>
      </c>
      <c r="E35" s="12">
        <v>370</v>
      </c>
      <c r="F35" s="12">
        <v>380.5</v>
      </c>
      <c r="G35" s="169">
        <v>386.34920634920633</v>
      </c>
      <c r="H35" s="19">
        <v>424.3478260869565</v>
      </c>
      <c r="I35" s="145">
        <v>377.25903614457832</v>
      </c>
      <c r="J35" s="6"/>
      <c r="K35" s="6"/>
      <c r="L35" s="6"/>
      <c r="M35" s="6"/>
    </row>
    <row r="36" spans="1:16" x14ac:dyDescent="0.2">
      <c r="A36" s="7" t="s">
        <v>7</v>
      </c>
      <c r="B36" s="55">
        <v>55.555555555555557</v>
      </c>
      <c r="C36" s="41">
        <v>83.333333333333329</v>
      </c>
      <c r="D36" s="55">
        <v>76</v>
      </c>
      <c r="E36" s="55">
        <v>86.84210526315789</v>
      </c>
      <c r="F36" s="40">
        <v>81.666666666666671</v>
      </c>
      <c r="G36" s="170">
        <v>74.603174603174608</v>
      </c>
      <c r="H36" s="42">
        <v>73.913043478260875</v>
      </c>
      <c r="I36" s="146">
        <v>71.98795180722891</v>
      </c>
      <c r="J36" s="6"/>
      <c r="K36" s="52"/>
      <c r="L36" s="6"/>
      <c r="M36" s="6"/>
    </row>
    <row r="37" spans="1:16" x14ac:dyDescent="0.2">
      <c r="A37" s="7" t="s">
        <v>8</v>
      </c>
      <c r="B37" s="44">
        <v>9.8861835666956582E-2</v>
      </c>
      <c r="C37" s="45">
        <v>7.6409270684213271E-2</v>
      </c>
      <c r="D37" s="44">
        <v>7.3228708456585995E-2</v>
      </c>
      <c r="E37" s="44">
        <v>7.3101935462472817E-2</v>
      </c>
      <c r="F37" s="44">
        <v>6.8099103981474521E-2</v>
      </c>
      <c r="G37" s="171">
        <v>9.0289034204944399E-2</v>
      </c>
      <c r="H37" s="46">
        <v>8.0088615761732582E-2</v>
      </c>
      <c r="I37" s="147">
        <v>0.10055808192743633</v>
      </c>
      <c r="J37" s="6"/>
      <c r="K37" s="6"/>
      <c r="L37" s="6"/>
      <c r="M37" s="6"/>
    </row>
    <row r="38" spans="1:16" x14ac:dyDescent="0.2">
      <c r="A38" s="7" t="s">
        <v>9</v>
      </c>
      <c r="B38" s="43">
        <v>35.590260840104371</v>
      </c>
      <c r="C38" s="47">
        <v>26.997942308422019</v>
      </c>
      <c r="D38" s="43">
        <v>25.922962793631442</v>
      </c>
      <c r="E38" s="43">
        <v>27.047716121114942</v>
      </c>
      <c r="F38" s="43">
        <v>25.911709064951054</v>
      </c>
      <c r="G38" s="172">
        <v>34.883096707116614</v>
      </c>
      <c r="H38" s="42">
        <v>33.985429992804782</v>
      </c>
      <c r="I38" s="82">
        <v>37.936445064492169</v>
      </c>
      <c r="J38" s="6"/>
      <c r="K38" s="6"/>
      <c r="L38" s="6"/>
      <c r="M38" s="6"/>
    </row>
    <row r="39" spans="1:16" x14ac:dyDescent="0.2">
      <c r="A39" s="8" t="s">
        <v>10</v>
      </c>
      <c r="B39" s="38">
        <v>-10</v>
      </c>
      <c r="C39" s="39">
        <v>-16.666666666666686</v>
      </c>
      <c r="D39" s="38">
        <v>-16</v>
      </c>
      <c r="E39" s="38">
        <v>0</v>
      </c>
      <c r="F39" s="43">
        <v>10.5</v>
      </c>
      <c r="G39" s="173">
        <v>16.349206349206327</v>
      </c>
      <c r="H39" s="42">
        <v>54.347826086956502</v>
      </c>
      <c r="I39" s="82">
        <v>7.2590361445783174</v>
      </c>
      <c r="J39" s="6"/>
      <c r="K39" s="6"/>
      <c r="L39" s="6"/>
      <c r="M39" s="6"/>
    </row>
    <row r="40" spans="1:16" ht="13.5" thickBot="1" x14ac:dyDescent="0.25">
      <c r="A40" s="9" t="s">
        <v>1</v>
      </c>
      <c r="B40" s="48">
        <v>-2.7027027027027029E-2</v>
      </c>
      <c r="C40" s="49">
        <v>-4.5045045045045098E-2</v>
      </c>
      <c r="D40" s="48">
        <v>-4.3243243243243246E-2</v>
      </c>
      <c r="E40" s="50">
        <v>0</v>
      </c>
      <c r="F40" s="50">
        <v>2.837837837837838E-2</v>
      </c>
      <c r="G40" s="174">
        <v>4.4187044187044125E-2</v>
      </c>
      <c r="H40" s="56">
        <v>0.14688601645123378</v>
      </c>
      <c r="I40" s="83">
        <v>1.9619016606968426E-2</v>
      </c>
      <c r="J40" s="6"/>
      <c r="K40" s="6"/>
      <c r="L40" s="6"/>
      <c r="M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500</v>
      </c>
      <c r="C44" s="81">
        <v>500</v>
      </c>
      <c r="D44" s="81">
        <v>500</v>
      </c>
      <c r="E44" s="81">
        <v>500</v>
      </c>
      <c r="F44" s="81">
        <v>500</v>
      </c>
      <c r="G44" s="81"/>
      <c r="H44" s="81">
        <v>500</v>
      </c>
      <c r="I44" s="6"/>
      <c r="J44" s="6"/>
      <c r="K44" s="6"/>
      <c r="L44" s="6"/>
    </row>
    <row r="45" spans="1:16" x14ac:dyDescent="0.2">
      <c r="A45" s="7" t="s">
        <v>4</v>
      </c>
      <c r="B45" s="13">
        <v>46810</v>
      </c>
      <c r="C45" s="13">
        <v>47350</v>
      </c>
      <c r="D45" s="13">
        <v>58180</v>
      </c>
      <c r="E45" s="13">
        <v>55710</v>
      </c>
      <c r="F45" s="13">
        <v>58110</v>
      </c>
      <c r="G45" s="13"/>
      <c r="H45" s="13">
        <v>266160</v>
      </c>
      <c r="I45" s="6"/>
      <c r="J45" s="6"/>
      <c r="K45" s="6"/>
      <c r="L45" s="6"/>
    </row>
    <row r="46" spans="1:16" x14ac:dyDescent="0.2">
      <c r="A46" s="7" t="s">
        <v>5</v>
      </c>
      <c r="B46" s="13">
        <v>65</v>
      </c>
      <c r="C46" s="13">
        <v>70</v>
      </c>
      <c r="D46" s="13">
        <v>83</v>
      </c>
      <c r="E46" s="13">
        <v>82</v>
      </c>
      <c r="F46" s="13">
        <v>87</v>
      </c>
      <c r="G46" s="13"/>
      <c r="H46" s="13">
        <v>387</v>
      </c>
      <c r="I46" s="6"/>
      <c r="J46" s="6"/>
      <c r="K46" s="6"/>
      <c r="L46" s="6"/>
    </row>
    <row r="47" spans="1:16" x14ac:dyDescent="0.2">
      <c r="A47" s="7" t="s">
        <v>6</v>
      </c>
      <c r="B47" s="17">
        <v>720.15384615384619</v>
      </c>
      <c r="C47" s="12">
        <v>676.42857142857144</v>
      </c>
      <c r="D47" s="12">
        <v>700.96385542168673</v>
      </c>
      <c r="E47" s="12">
        <v>679.39024390243901</v>
      </c>
      <c r="F47" s="12">
        <v>667.93103448275861</v>
      </c>
      <c r="G47" s="12"/>
      <c r="H47" s="12">
        <v>687.75193798449618</v>
      </c>
      <c r="I47" s="6"/>
      <c r="J47" s="6"/>
      <c r="K47" s="6"/>
      <c r="L47" s="6"/>
    </row>
    <row r="48" spans="1:16" x14ac:dyDescent="0.2">
      <c r="A48" s="7" t="s">
        <v>7</v>
      </c>
      <c r="B48" s="55">
        <v>72.307692307692307</v>
      </c>
      <c r="C48" s="40">
        <v>58.571428571428569</v>
      </c>
      <c r="D48" s="55">
        <v>61.445783132530117</v>
      </c>
      <c r="E48" s="55">
        <v>68.292682926829272</v>
      </c>
      <c r="F48" s="40">
        <v>65.517241379310349</v>
      </c>
      <c r="G48" s="43"/>
      <c r="H48" s="43">
        <v>64.857881136950908</v>
      </c>
      <c r="I48" s="6"/>
      <c r="J48" s="52"/>
      <c r="K48" s="6"/>
      <c r="L48" s="6"/>
    </row>
    <row r="49" spans="1:12" x14ac:dyDescent="0.2">
      <c r="A49" s="7" t="s">
        <v>8</v>
      </c>
      <c r="B49" s="44">
        <v>9.5941796952253411E-2</v>
      </c>
      <c r="C49" s="44">
        <v>0.11328012548237457</v>
      </c>
      <c r="D49" s="44">
        <v>0.10800462522772566</v>
      </c>
      <c r="E49" s="44">
        <v>9.4816798445507916E-2</v>
      </c>
      <c r="F49" s="44">
        <v>0.10368006446075125</v>
      </c>
      <c r="G49" s="53"/>
      <c r="H49" s="53">
        <v>0.10675417178470843</v>
      </c>
      <c r="I49" s="6"/>
      <c r="J49" s="6"/>
      <c r="K49" s="6"/>
      <c r="L49" s="6"/>
    </row>
    <row r="50" spans="1:12" x14ac:dyDescent="0.2">
      <c r="A50" s="7" t="s">
        <v>9</v>
      </c>
      <c r="B50" s="43">
        <v>69.092854082076656</v>
      </c>
      <c r="C50" s="43">
        <v>76.625913451291936</v>
      </c>
      <c r="D50" s="43">
        <v>75.707338503000955</v>
      </c>
      <c r="E50" s="43">
        <v>64.417607821942028</v>
      </c>
      <c r="F50" s="43">
        <v>69.251132710508671</v>
      </c>
      <c r="G50" s="43"/>
      <c r="H50" s="43">
        <v>73.420388532863043</v>
      </c>
      <c r="I50" s="6"/>
      <c r="J50" s="6"/>
      <c r="K50" s="6"/>
      <c r="L50" s="6"/>
    </row>
    <row r="51" spans="1:12" x14ac:dyDescent="0.2">
      <c r="A51" s="8" t="s">
        <v>10</v>
      </c>
      <c r="B51" s="43">
        <v>220.15384615384619</v>
      </c>
      <c r="C51" s="43">
        <v>176.42857142857144</v>
      </c>
      <c r="D51" s="43">
        <v>200.96385542168673</v>
      </c>
      <c r="E51" s="43">
        <v>179.39024390243901</v>
      </c>
      <c r="F51" s="43">
        <v>167.93103448275861</v>
      </c>
      <c r="G51" s="43"/>
      <c r="H51" s="43">
        <v>187.75193798449618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0.4403076923076924</v>
      </c>
      <c r="C52" s="85">
        <v>0.35285714285714287</v>
      </c>
      <c r="D52" s="85">
        <v>0.40192771084337348</v>
      </c>
      <c r="E52" s="86">
        <v>0.35878048780487803</v>
      </c>
      <c r="F52" s="86">
        <v>0.33586206896551724</v>
      </c>
      <c r="G52" s="85"/>
      <c r="H52" s="85">
        <v>0.37550387596899237</v>
      </c>
      <c r="I52" s="6"/>
      <c r="J52" s="6"/>
      <c r="K52" s="6"/>
      <c r="L52" s="6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3">
      <c r="A4" s="4" t="s">
        <v>16</v>
      </c>
      <c r="B4" s="511" t="s">
        <v>18</v>
      </c>
      <c r="C4" s="512"/>
      <c r="D4" s="512"/>
      <c r="E4" s="512"/>
      <c r="F4" s="512"/>
      <c r="G4" s="512"/>
      <c r="H4" s="512"/>
      <c r="I4" s="512"/>
      <c r="J4" s="513"/>
      <c r="K4" s="511" t="s">
        <v>21</v>
      </c>
      <c r="L4" s="512"/>
      <c r="M4" s="512"/>
      <c r="N4" s="512"/>
      <c r="O4" s="512"/>
      <c r="P4" s="512"/>
      <c r="Q4" s="512"/>
      <c r="R4" s="512"/>
      <c r="S4" s="512"/>
      <c r="T4" s="512"/>
      <c r="U4" s="512"/>
      <c r="V4" s="512"/>
      <c r="W4" s="513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x14ac:dyDescent="0.2">
      <c r="A7" s="65" t="s">
        <v>3</v>
      </c>
      <c r="B7" s="69">
        <v>450</v>
      </c>
      <c r="C7" s="23">
        <v>450</v>
      </c>
      <c r="D7" s="23">
        <v>450</v>
      </c>
      <c r="E7" s="23">
        <v>450</v>
      </c>
      <c r="F7" s="23">
        <v>450</v>
      </c>
      <c r="G7" s="23">
        <v>450</v>
      </c>
      <c r="H7" s="23">
        <v>450</v>
      </c>
      <c r="I7" s="23">
        <v>450</v>
      </c>
      <c r="J7" s="133">
        <v>450</v>
      </c>
      <c r="K7" s="69">
        <v>450</v>
      </c>
      <c r="L7" s="23">
        <v>450</v>
      </c>
      <c r="M7" s="23">
        <v>450</v>
      </c>
      <c r="N7" s="23">
        <v>450</v>
      </c>
      <c r="O7" s="23">
        <v>450</v>
      </c>
      <c r="P7" s="23">
        <v>450</v>
      </c>
      <c r="Q7" s="23">
        <v>450</v>
      </c>
      <c r="R7" s="23">
        <v>450</v>
      </c>
      <c r="S7" s="133">
        <v>450</v>
      </c>
      <c r="T7" s="133">
        <v>450</v>
      </c>
      <c r="U7" s="133">
        <v>450</v>
      </c>
      <c r="V7" s="133">
        <v>450</v>
      </c>
      <c r="W7" s="133">
        <v>450</v>
      </c>
      <c r="X7" s="148">
        <v>450</v>
      </c>
      <c r="Y7" s="23">
        <v>450</v>
      </c>
      <c r="Z7" s="162">
        <v>450</v>
      </c>
    </row>
    <row r="8" spans="1:29" x14ac:dyDescent="0.2">
      <c r="A8" s="66" t="s">
        <v>4</v>
      </c>
      <c r="B8" s="70">
        <v>8410</v>
      </c>
      <c r="C8" s="13">
        <v>13130</v>
      </c>
      <c r="D8" s="13">
        <v>23030</v>
      </c>
      <c r="E8" s="13">
        <v>22010</v>
      </c>
      <c r="F8" s="13">
        <v>29360</v>
      </c>
      <c r="G8" s="13">
        <v>16370</v>
      </c>
      <c r="H8" s="13">
        <v>18720</v>
      </c>
      <c r="I8" s="13">
        <v>29860</v>
      </c>
      <c r="J8" s="63">
        <v>19920</v>
      </c>
      <c r="K8" s="149">
        <v>14620</v>
      </c>
      <c r="L8" s="13">
        <v>17730</v>
      </c>
      <c r="M8" s="13">
        <v>32580</v>
      </c>
      <c r="N8" s="13">
        <v>20810</v>
      </c>
      <c r="O8" s="26">
        <v>21190</v>
      </c>
      <c r="P8" s="37">
        <v>25310</v>
      </c>
      <c r="Q8" s="31">
        <v>23930</v>
      </c>
      <c r="R8" s="31">
        <v>25380</v>
      </c>
      <c r="S8" s="158">
        <v>22650</v>
      </c>
      <c r="T8" s="158">
        <v>18200</v>
      </c>
      <c r="U8" s="158">
        <v>17830</v>
      </c>
      <c r="V8" s="158">
        <v>21580</v>
      </c>
      <c r="W8" s="137">
        <v>19550</v>
      </c>
      <c r="X8" s="141">
        <v>180810</v>
      </c>
      <c r="Y8" s="20">
        <v>281360</v>
      </c>
      <c r="Z8" s="103">
        <v>462170</v>
      </c>
    </row>
    <row r="9" spans="1:29" x14ac:dyDescent="0.2">
      <c r="A9" s="66" t="s">
        <v>5</v>
      </c>
      <c r="B9" s="70">
        <v>19</v>
      </c>
      <c r="C9" s="13">
        <v>28</v>
      </c>
      <c r="D9" s="13">
        <v>49</v>
      </c>
      <c r="E9" s="13">
        <v>46</v>
      </c>
      <c r="F9" s="13">
        <v>62</v>
      </c>
      <c r="G9" s="13">
        <v>35</v>
      </c>
      <c r="H9" s="13">
        <v>40</v>
      </c>
      <c r="I9" s="13">
        <v>63</v>
      </c>
      <c r="J9" s="63">
        <v>41</v>
      </c>
      <c r="K9" s="149">
        <v>34</v>
      </c>
      <c r="L9" s="13">
        <v>40</v>
      </c>
      <c r="M9" s="13">
        <v>77</v>
      </c>
      <c r="N9" s="13">
        <v>48</v>
      </c>
      <c r="O9" s="26">
        <v>48</v>
      </c>
      <c r="P9" s="58">
        <v>58</v>
      </c>
      <c r="Q9" s="59">
        <v>52</v>
      </c>
      <c r="R9" s="59">
        <v>58</v>
      </c>
      <c r="S9" s="159">
        <v>49</v>
      </c>
      <c r="T9" s="159">
        <v>39</v>
      </c>
      <c r="U9" s="159">
        <v>40</v>
      </c>
      <c r="V9" s="159">
        <v>47</v>
      </c>
      <c r="W9" s="137">
        <v>42</v>
      </c>
      <c r="X9" s="141">
        <v>383</v>
      </c>
      <c r="Y9" s="20">
        <v>632</v>
      </c>
      <c r="Z9" s="103">
        <v>1015</v>
      </c>
    </row>
    <row r="10" spans="1:29" x14ac:dyDescent="0.2">
      <c r="A10" s="66" t="s">
        <v>6</v>
      </c>
      <c r="B10" s="60">
        <v>442.63157894736844</v>
      </c>
      <c r="C10" s="12">
        <v>468.92857142857144</v>
      </c>
      <c r="D10" s="12">
        <v>470</v>
      </c>
      <c r="E10" s="12">
        <v>478.47826086956519</v>
      </c>
      <c r="F10" s="12">
        <v>473.54838709677421</v>
      </c>
      <c r="G10" s="12">
        <v>467.71428571428572</v>
      </c>
      <c r="H10" s="12">
        <v>468</v>
      </c>
      <c r="I10" s="12">
        <v>473.96825396825398</v>
      </c>
      <c r="J10" s="61">
        <v>485.85365853658539</v>
      </c>
      <c r="K10" s="150">
        <v>430</v>
      </c>
      <c r="L10" s="12">
        <v>443.25</v>
      </c>
      <c r="M10" s="12">
        <v>423.11688311688312</v>
      </c>
      <c r="N10" s="12">
        <v>433.54166666666669</v>
      </c>
      <c r="O10" s="24">
        <v>441.45833333333331</v>
      </c>
      <c r="P10" s="32">
        <v>436.37931034482756</v>
      </c>
      <c r="Q10" s="33">
        <v>460.19230769230768</v>
      </c>
      <c r="R10" s="33">
        <v>437.58620689655174</v>
      </c>
      <c r="S10" s="75">
        <v>462.24489795918367</v>
      </c>
      <c r="T10" s="75">
        <v>466.66666666666669</v>
      </c>
      <c r="U10" s="75">
        <v>445.75</v>
      </c>
      <c r="V10" s="75">
        <v>459.14893617021278</v>
      </c>
      <c r="W10" s="138">
        <v>465.47619047619048</v>
      </c>
      <c r="X10" s="142">
        <v>472.08877284595303</v>
      </c>
      <c r="Y10" s="163">
        <v>445.18987341772151</v>
      </c>
      <c r="Z10" s="104">
        <v>455.33990147783248</v>
      </c>
    </row>
    <row r="11" spans="1:29" x14ac:dyDescent="0.2">
      <c r="A11" s="66" t="s">
        <v>7</v>
      </c>
      <c r="B11" s="60">
        <v>47.368421052631582</v>
      </c>
      <c r="C11" s="12">
        <v>75</v>
      </c>
      <c r="D11" s="12">
        <v>67.34693877551021</v>
      </c>
      <c r="E11" s="12">
        <v>60.869565217391305</v>
      </c>
      <c r="F11" s="12">
        <v>80.645161290322577</v>
      </c>
      <c r="G11" s="12">
        <v>71.428571428571431</v>
      </c>
      <c r="H11" s="12">
        <v>77.5</v>
      </c>
      <c r="I11" s="12">
        <v>80.952380952380949</v>
      </c>
      <c r="J11" s="61">
        <v>80.487804878048777</v>
      </c>
      <c r="K11" s="150">
        <v>67.647058823529406</v>
      </c>
      <c r="L11" s="12">
        <v>80</v>
      </c>
      <c r="M11" s="12">
        <v>68.831168831168824</v>
      </c>
      <c r="N11" s="12">
        <v>79.166666666666671</v>
      </c>
      <c r="O11" s="24">
        <v>72.916666666666671</v>
      </c>
      <c r="P11" s="32">
        <v>74.137931034482762</v>
      </c>
      <c r="Q11" s="33">
        <v>65.384615384615387</v>
      </c>
      <c r="R11" s="33">
        <v>58.620689655172413</v>
      </c>
      <c r="S11" s="75">
        <v>55.102040816326529</v>
      </c>
      <c r="T11" s="75">
        <v>64.102564102564102</v>
      </c>
      <c r="U11" s="75">
        <v>62.5</v>
      </c>
      <c r="V11" s="75">
        <v>80.851063829787236</v>
      </c>
      <c r="W11" s="138">
        <v>66.666666666666671</v>
      </c>
      <c r="X11" s="142">
        <v>72.323759791122711</v>
      </c>
      <c r="Y11" s="163">
        <v>60.284810126582279</v>
      </c>
      <c r="Z11" s="104">
        <v>73.103448275862064</v>
      </c>
    </row>
    <row r="12" spans="1:29" x14ac:dyDescent="0.2">
      <c r="A12" s="66" t="s">
        <v>8</v>
      </c>
      <c r="B12" s="71">
        <v>0.12985282631235129</v>
      </c>
      <c r="C12" s="16">
        <v>7.9248188252968713E-2</v>
      </c>
      <c r="D12" s="11">
        <v>0.10694597012619562</v>
      </c>
      <c r="E12" s="11">
        <v>9.192591553615781E-2</v>
      </c>
      <c r="F12" s="11">
        <v>8.3362716843479026E-2</v>
      </c>
      <c r="G12" s="16">
        <v>9.1439424998172758E-2</v>
      </c>
      <c r="H12" s="11">
        <v>8.2783635161583408E-2</v>
      </c>
      <c r="I12" s="16">
        <v>7.6814701548403155E-2</v>
      </c>
      <c r="J12" s="157">
        <v>8.2951415926645469E-2</v>
      </c>
      <c r="K12" s="151">
        <v>9.8666062491146164E-2</v>
      </c>
      <c r="L12" s="11">
        <v>8.655575334106215E-2</v>
      </c>
      <c r="M12" s="16">
        <v>9.6680697962480217E-2</v>
      </c>
      <c r="N12" s="16">
        <v>8.4025509130445097E-2</v>
      </c>
      <c r="O12" s="25">
        <v>8.5258456386249876E-2</v>
      </c>
      <c r="P12" s="11">
        <v>8.8004645777419996E-2</v>
      </c>
      <c r="Q12" s="34">
        <v>0.11051392679350287</v>
      </c>
      <c r="R12" s="34">
        <v>0.11044122910073979</v>
      </c>
      <c r="S12" s="76">
        <v>0.11441269191937845</v>
      </c>
      <c r="T12" s="76">
        <v>9.7576601153255949E-2</v>
      </c>
      <c r="U12" s="76">
        <v>9.1112209840957498E-2</v>
      </c>
      <c r="V12" s="76">
        <v>8.474881549326628E-2</v>
      </c>
      <c r="W12" s="139">
        <v>9.6442160855951184E-2</v>
      </c>
      <c r="X12" s="143">
        <v>9.1415928653908921E-2</v>
      </c>
      <c r="Y12" s="164">
        <v>0.10214026037347036</v>
      </c>
      <c r="Z12" s="105">
        <v>0.1020743662539223</v>
      </c>
    </row>
    <row r="13" spans="1:29" x14ac:dyDescent="0.2">
      <c r="A13" s="66" t="s">
        <v>9</v>
      </c>
      <c r="B13" s="60">
        <v>57.47696154141444</v>
      </c>
      <c r="C13" s="12">
        <v>37.161739705767118</v>
      </c>
      <c r="D13" s="12">
        <v>50.264605959311943</v>
      </c>
      <c r="E13" s="12">
        <v>43.98455219458333</v>
      </c>
      <c r="F13" s="12">
        <v>39.476280105234586</v>
      </c>
      <c r="G13" s="12">
        <v>42.767525349145373</v>
      </c>
      <c r="H13" s="12">
        <v>38.742741255621034</v>
      </c>
      <c r="I13" s="12">
        <v>36.407729971989177</v>
      </c>
      <c r="J13" s="61">
        <v>40.302248908750677</v>
      </c>
      <c r="K13" s="150">
        <v>42.426406871192853</v>
      </c>
      <c r="L13" s="12">
        <v>38.365837668425797</v>
      </c>
      <c r="M13" s="12">
        <v>40.90723557944942</v>
      </c>
      <c r="N13" s="12">
        <v>36.428559270928389</v>
      </c>
      <c r="O13" s="24">
        <v>37.638056058846558</v>
      </c>
      <c r="P13" s="32">
        <v>38.403406631491379</v>
      </c>
      <c r="Q13" s="33">
        <v>50.85765900324084</v>
      </c>
      <c r="R13" s="33">
        <v>48.327558527185793</v>
      </c>
      <c r="S13" s="75">
        <v>52.886683101508609</v>
      </c>
      <c r="T13" s="75">
        <v>45.535747204852775</v>
      </c>
      <c r="U13" s="75">
        <v>40.613267536606806</v>
      </c>
      <c r="V13" s="75">
        <v>38.91232847541886</v>
      </c>
      <c r="W13" s="138">
        <v>44.891529636520133</v>
      </c>
      <c r="X13" s="142">
        <v>43.156433576797056</v>
      </c>
      <c r="Y13" s="163">
        <v>45.47180958651839</v>
      </c>
      <c r="Z13" s="104">
        <v>46.478531873473166</v>
      </c>
    </row>
    <row r="14" spans="1:29" x14ac:dyDescent="0.2">
      <c r="A14" s="67" t="s">
        <v>10</v>
      </c>
      <c r="B14" s="134">
        <v>-7.368421052631561</v>
      </c>
      <c r="C14" s="130">
        <v>18.928571428571445</v>
      </c>
      <c r="D14" s="130">
        <v>20</v>
      </c>
      <c r="E14" s="12">
        <v>28.47826086956519</v>
      </c>
      <c r="F14" s="12">
        <v>23.548387096774206</v>
      </c>
      <c r="G14" s="12">
        <v>17.714285714285722</v>
      </c>
      <c r="H14" s="12">
        <v>18</v>
      </c>
      <c r="I14" s="12">
        <v>23.968253968253975</v>
      </c>
      <c r="J14" s="61">
        <v>35.853658536585385</v>
      </c>
      <c r="K14" s="150">
        <v>-20</v>
      </c>
      <c r="L14" s="12">
        <v>-6.75</v>
      </c>
      <c r="M14" s="12">
        <v>-26.883116883116884</v>
      </c>
      <c r="N14" s="12">
        <v>-16.458333333333314</v>
      </c>
      <c r="O14" s="35">
        <v>-8.5416666666666856</v>
      </c>
      <c r="P14" s="36">
        <v>-13.620689655172441</v>
      </c>
      <c r="Q14" s="33">
        <v>10.192307692307679</v>
      </c>
      <c r="R14" s="33">
        <v>-12.413793103448256</v>
      </c>
      <c r="S14" s="75">
        <v>12.244897959183675</v>
      </c>
      <c r="T14" s="75">
        <v>16.666666666666686</v>
      </c>
      <c r="U14" s="75">
        <v>-4.25</v>
      </c>
      <c r="V14" s="75">
        <v>9.1489361702127781</v>
      </c>
      <c r="W14" s="138">
        <v>15.476190476190482</v>
      </c>
      <c r="X14" s="142">
        <v>22.088772845953031</v>
      </c>
      <c r="Y14" s="163">
        <v>-4.8101265822784853</v>
      </c>
      <c r="Z14" s="104">
        <v>5.339901477832484</v>
      </c>
    </row>
    <row r="15" spans="1:29" ht="13.5" thickBot="1" x14ac:dyDescent="0.25">
      <c r="A15" s="68" t="s">
        <v>1</v>
      </c>
      <c r="B15" s="72">
        <v>-1.6374269005847913E-2</v>
      </c>
      <c r="C15" s="28">
        <v>4.2063492063492101E-2</v>
      </c>
      <c r="D15" s="28">
        <v>4.4444444444444446E-2</v>
      </c>
      <c r="E15" s="28">
        <v>6.3285024154589309E-2</v>
      </c>
      <c r="F15" s="10">
        <v>5.2329749103942683E-2</v>
      </c>
      <c r="G15" s="10">
        <v>3.9365079365079381E-2</v>
      </c>
      <c r="H15" s="28">
        <v>0.04</v>
      </c>
      <c r="I15" s="28">
        <v>5.3262786596119945E-2</v>
      </c>
      <c r="J15" s="73">
        <v>7.9674796747967527E-2</v>
      </c>
      <c r="K15" s="152">
        <v>-4.4444444444444446E-2</v>
      </c>
      <c r="L15" s="10">
        <v>-1.4999999999999999E-2</v>
      </c>
      <c r="M15" s="10">
        <v>-5.9740259740259739E-2</v>
      </c>
      <c r="N15" s="28">
        <v>-3.657407407407403E-2</v>
      </c>
      <c r="O15" s="28">
        <v>-1.8981481481481523E-2</v>
      </c>
      <c r="P15" s="28">
        <v>-3.0268199233716535E-2</v>
      </c>
      <c r="Q15" s="28">
        <v>2.2649572649572621E-2</v>
      </c>
      <c r="R15" s="28">
        <v>-2.7586206896551682E-2</v>
      </c>
      <c r="S15" s="160">
        <v>2.7210884353741499E-2</v>
      </c>
      <c r="T15" s="160">
        <v>3.7037037037037077E-2</v>
      </c>
      <c r="U15" s="160">
        <v>-9.4444444444444445E-3</v>
      </c>
      <c r="V15" s="160">
        <v>2.0330969267139506E-2</v>
      </c>
      <c r="W15" s="140">
        <v>3.4391534391534404E-2</v>
      </c>
      <c r="X15" s="178">
        <v>4.9086161879895625E-2</v>
      </c>
      <c r="Y15" s="179">
        <v>-1.0689170182841079E-2</v>
      </c>
      <c r="Z15" s="180">
        <v>1.1866447728516631E-2</v>
      </c>
    </row>
    <row r="16" spans="1:29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3">
      <c r="A17" s="4" t="s">
        <v>17</v>
      </c>
      <c r="B17" s="511" t="s">
        <v>23</v>
      </c>
      <c r="C17" s="512"/>
      <c r="D17" s="512"/>
      <c r="E17" s="512"/>
      <c r="F17" s="513"/>
      <c r="G17" s="74"/>
      <c r="H17" s="74"/>
    </row>
    <row r="18" spans="1:24" ht="16.5" customHeight="1" thickBot="1" x14ac:dyDescent="0.2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x14ac:dyDescent="0.2">
      <c r="A20" s="65" t="s">
        <v>3</v>
      </c>
      <c r="B20" s="107">
        <v>690</v>
      </c>
      <c r="C20" s="107">
        <v>690</v>
      </c>
      <c r="D20" s="107">
        <v>690</v>
      </c>
      <c r="E20" s="107">
        <v>690</v>
      </c>
      <c r="F20" s="107">
        <v>690</v>
      </c>
      <c r="G20" s="108">
        <v>690</v>
      </c>
    </row>
    <row r="21" spans="1:24" x14ac:dyDescent="0.2">
      <c r="A21" s="66" t="s">
        <v>4</v>
      </c>
      <c r="B21" s="88">
        <v>58380</v>
      </c>
      <c r="C21" s="89">
        <v>62000</v>
      </c>
      <c r="D21" s="89">
        <v>62200</v>
      </c>
      <c r="E21" s="89">
        <v>57310</v>
      </c>
      <c r="F21" s="89">
        <v>63180</v>
      </c>
      <c r="G21" s="103">
        <v>303070</v>
      </c>
    </row>
    <row r="22" spans="1:24" x14ac:dyDescent="0.2">
      <c r="A22" s="66" t="s">
        <v>5</v>
      </c>
      <c r="B22" s="88">
        <v>63</v>
      </c>
      <c r="C22" s="89">
        <v>66</v>
      </c>
      <c r="D22" s="89">
        <v>67</v>
      </c>
      <c r="E22" s="89">
        <v>63</v>
      </c>
      <c r="F22" s="89">
        <v>69</v>
      </c>
      <c r="G22" s="103">
        <v>328</v>
      </c>
    </row>
    <row r="23" spans="1:24" x14ac:dyDescent="0.2">
      <c r="A23" s="66" t="s">
        <v>6</v>
      </c>
      <c r="B23" s="90">
        <v>926.66666666666663</v>
      </c>
      <c r="C23" s="91">
        <v>939.39393939393938</v>
      </c>
      <c r="D23" s="91">
        <v>928.35820895522386</v>
      </c>
      <c r="E23" s="91">
        <v>909.68253968253964</v>
      </c>
      <c r="F23" s="91">
        <v>915.6521739130435</v>
      </c>
      <c r="G23" s="104">
        <v>923.9939024390244</v>
      </c>
    </row>
    <row r="24" spans="1:24" x14ac:dyDescent="0.2">
      <c r="A24" s="66" t="s">
        <v>7</v>
      </c>
      <c r="B24" s="90">
        <v>63.492063492063494</v>
      </c>
      <c r="C24" s="91">
        <v>71.212121212121218</v>
      </c>
      <c r="D24" s="91">
        <v>85.074626865671647</v>
      </c>
      <c r="E24" s="91">
        <v>74.603174603174608</v>
      </c>
      <c r="F24" s="91">
        <v>82.608695652173907</v>
      </c>
      <c r="G24" s="104">
        <v>74.390243902439025</v>
      </c>
    </row>
    <row r="25" spans="1:24" x14ac:dyDescent="0.2">
      <c r="A25" s="66" t="s">
        <v>8</v>
      </c>
      <c r="B25" s="92">
        <v>9.6865024084717422E-2</v>
      </c>
      <c r="C25" s="93">
        <v>9.8908191698239098E-2</v>
      </c>
      <c r="D25" s="94">
        <v>7.9691859594333114E-2</v>
      </c>
      <c r="E25" s="94">
        <v>0.10688454085250756</v>
      </c>
      <c r="F25" s="94">
        <v>6.7257880530419506E-2</v>
      </c>
      <c r="G25" s="105">
        <v>9.1342709601154884E-2</v>
      </c>
    </row>
    <row r="26" spans="1:24" x14ac:dyDescent="0.2">
      <c r="A26" s="66" t="s">
        <v>9</v>
      </c>
      <c r="B26" s="90">
        <v>89.761588985171471</v>
      </c>
      <c r="C26" s="91">
        <v>92.913755837739757</v>
      </c>
      <c r="D26" s="91">
        <v>73.982592041306262</v>
      </c>
      <c r="E26" s="91">
        <v>97.231000575511246</v>
      </c>
      <c r="F26" s="91">
        <v>61.584824520462384</v>
      </c>
      <c r="G26" s="104">
        <v>84.400106703725641</v>
      </c>
    </row>
    <row r="27" spans="1:24" x14ac:dyDescent="0.2">
      <c r="A27" s="67" t="s">
        <v>10</v>
      </c>
      <c r="B27" s="95">
        <v>236.66666666666663</v>
      </c>
      <c r="C27" s="96">
        <v>249.39393939393938</v>
      </c>
      <c r="D27" s="97">
        <v>238.35820895522386</v>
      </c>
      <c r="E27" s="98">
        <v>219.68253968253964</v>
      </c>
      <c r="F27" s="91">
        <v>225.6521739130435</v>
      </c>
      <c r="G27" s="104">
        <v>233.9939024390244</v>
      </c>
    </row>
    <row r="28" spans="1:24" ht="13.5" thickBot="1" x14ac:dyDescent="0.25">
      <c r="A28" s="68" t="s">
        <v>1</v>
      </c>
      <c r="B28" s="99">
        <v>0.34299516908212557</v>
      </c>
      <c r="C28" s="100">
        <v>0.36144049187527444</v>
      </c>
      <c r="D28" s="101">
        <v>0.34544667964525194</v>
      </c>
      <c r="E28" s="101">
        <v>0.31838049229353571</v>
      </c>
      <c r="F28" s="102">
        <v>0.32703213610586013</v>
      </c>
      <c r="G28" s="106">
        <v>0.3391215977377165</v>
      </c>
    </row>
    <row r="29" spans="1:24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x14ac:dyDescent="0.2">
      <c r="A32" s="80" t="s">
        <v>3</v>
      </c>
      <c r="B32" s="81">
        <v>500</v>
      </c>
      <c r="C32" s="81">
        <v>500</v>
      </c>
      <c r="D32" s="81">
        <v>500</v>
      </c>
      <c r="E32" s="81">
        <v>500</v>
      </c>
      <c r="F32" s="81">
        <v>500</v>
      </c>
      <c r="G32" s="175">
        <v>500</v>
      </c>
      <c r="H32" s="81">
        <v>500</v>
      </c>
      <c r="I32" s="144">
        <v>500</v>
      </c>
      <c r="J32" s="6"/>
      <c r="K32" s="6"/>
      <c r="L32" s="6"/>
      <c r="M32" s="6"/>
    </row>
    <row r="33" spans="1:16" x14ac:dyDescent="0.2">
      <c r="A33" s="7" t="s">
        <v>4</v>
      </c>
      <c r="B33" s="13">
        <v>2040</v>
      </c>
      <c r="C33" s="14">
        <v>16810</v>
      </c>
      <c r="D33" s="13">
        <v>54660</v>
      </c>
      <c r="E33" s="13">
        <v>42390</v>
      </c>
      <c r="F33" s="13">
        <v>27340</v>
      </c>
      <c r="G33" s="168">
        <v>25360</v>
      </c>
      <c r="H33" s="18">
        <v>8790</v>
      </c>
      <c r="I33" s="63">
        <v>177390</v>
      </c>
      <c r="J33" s="6"/>
      <c r="K33" s="6"/>
      <c r="L33" s="6"/>
      <c r="M33" s="6"/>
    </row>
    <row r="34" spans="1:16" x14ac:dyDescent="0.2">
      <c r="A34" s="7" t="s">
        <v>5</v>
      </c>
      <c r="B34" s="13">
        <v>5</v>
      </c>
      <c r="C34" s="14">
        <v>35</v>
      </c>
      <c r="D34" s="13">
        <v>108</v>
      </c>
      <c r="E34" s="13">
        <v>80</v>
      </c>
      <c r="F34" s="13">
        <v>48</v>
      </c>
      <c r="G34" s="168">
        <v>40</v>
      </c>
      <c r="H34" s="18">
        <v>13</v>
      </c>
      <c r="I34" s="63">
        <v>329</v>
      </c>
      <c r="J34" s="6"/>
      <c r="K34" s="6"/>
      <c r="L34" s="6"/>
      <c r="M34" s="6"/>
    </row>
    <row r="35" spans="1:16" x14ac:dyDescent="0.2">
      <c r="A35" s="7" t="s">
        <v>6</v>
      </c>
      <c r="B35" s="17">
        <v>408</v>
      </c>
      <c r="C35" s="15">
        <v>480.28571428571428</v>
      </c>
      <c r="D35" s="12">
        <v>506.11111111111109</v>
      </c>
      <c r="E35" s="12">
        <v>529.875</v>
      </c>
      <c r="F35" s="12">
        <v>569.58333333333337</v>
      </c>
      <c r="G35" s="169">
        <v>634</v>
      </c>
      <c r="H35" s="19">
        <v>676.15384615384619</v>
      </c>
      <c r="I35" s="145">
        <v>539.17933130699089</v>
      </c>
      <c r="J35" s="6"/>
      <c r="K35" s="6"/>
      <c r="L35" s="6"/>
      <c r="M35" s="6"/>
    </row>
    <row r="36" spans="1:16" x14ac:dyDescent="0.2">
      <c r="A36" s="7" t="s">
        <v>7</v>
      </c>
      <c r="B36" s="55">
        <v>100</v>
      </c>
      <c r="C36" s="41">
        <v>91.428571428571431</v>
      </c>
      <c r="D36" s="55">
        <v>100</v>
      </c>
      <c r="E36" s="55">
        <v>98.75</v>
      </c>
      <c r="F36" s="40">
        <v>100</v>
      </c>
      <c r="G36" s="170">
        <v>100</v>
      </c>
      <c r="H36" s="42">
        <v>92.307692307692307</v>
      </c>
      <c r="I36" s="146">
        <v>70.820668693009125</v>
      </c>
      <c r="J36" s="6"/>
      <c r="K36" s="52"/>
      <c r="L36" s="6"/>
      <c r="M36" s="6"/>
    </row>
    <row r="37" spans="1:16" x14ac:dyDescent="0.2">
      <c r="A37" s="7" t="s">
        <v>8</v>
      </c>
      <c r="B37" s="44">
        <v>4.9990387388164553E-2</v>
      </c>
      <c r="C37" s="45">
        <v>5.7288286460456694E-2</v>
      </c>
      <c r="D37" s="44">
        <v>4.0762776350444334E-2</v>
      </c>
      <c r="E37" s="44">
        <v>4.7509471881540644E-2</v>
      </c>
      <c r="F37" s="44">
        <v>3.7063328576132308E-2</v>
      </c>
      <c r="G37" s="171">
        <v>4.4164037854889593E-2</v>
      </c>
      <c r="H37" s="46">
        <v>5.6700504183740702E-2</v>
      </c>
      <c r="I37" s="147">
        <v>0.11095459521603948</v>
      </c>
      <c r="J37" s="6"/>
      <c r="K37" s="6"/>
      <c r="L37" s="6"/>
      <c r="M37" s="6"/>
    </row>
    <row r="38" spans="1:16" x14ac:dyDescent="0.2">
      <c r="A38" s="7" t="s">
        <v>9</v>
      </c>
      <c r="B38" s="43">
        <v>20.396078054371138</v>
      </c>
      <c r="C38" s="47">
        <v>27.514745582865057</v>
      </c>
      <c r="D38" s="43">
        <v>20.630494030697104</v>
      </c>
      <c r="E38" s="43">
        <v>25.174081413231349</v>
      </c>
      <c r="F38" s="43">
        <v>21.110654234822029</v>
      </c>
      <c r="G38" s="172">
        <v>28</v>
      </c>
      <c r="H38" s="42">
        <v>38.338263982698521</v>
      </c>
      <c r="I38" s="82">
        <v>59.824424454022015</v>
      </c>
      <c r="J38" s="6"/>
      <c r="K38" s="6"/>
      <c r="L38" s="6"/>
      <c r="M38" s="6"/>
    </row>
    <row r="39" spans="1:16" x14ac:dyDescent="0.2">
      <c r="A39" s="8" t="s">
        <v>10</v>
      </c>
      <c r="B39" s="38">
        <v>-92</v>
      </c>
      <c r="C39" s="39">
        <v>-19.714285714285722</v>
      </c>
      <c r="D39" s="38">
        <v>6.1111111111110858</v>
      </c>
      <c r="E39" s="38">
        <v>29.875</v>
      </c>
      <c r="F39" s="43">
        <v>69.583333333333371</v>
      </c>
      <c r="G39" s="173">
        <v>134</v>
      </c>
      <c r="H39" s="42">
        <v>176.15384615384619</v>
      </c>
      <c r="I39" s="82">
        <v>39.179331306990889</v>
      </c>
      <c r="J39" s="6"/>
      <c r="K39" s="6"/>
      <c r="L39" s="6"/>
      <c r="M39" s="6"/>
    </row>
    <row r="40" spans="1:16" ht="13.5" thickBot="1" x14ac:dyDescent="0.25">
      <c r="A40" s="9" t="s">
        <v>1</v>
      </c>
      <c r="B40" s="48">
        <v>-0.184</v>
      </c>
      <c r="C40" s="49">
        <v>-3.9428571428571445E-2</v>
      </c>
      <c r="D40" s="48">
        <v>1.2222222222222173E-2</v>
      </c>
      <c r="E40" s="50">
        <v>5.9749999999999998E-2</v>
      </c>
      <c r="F40" s="50">
        <v>0.13916666666666674</v>
      </c>
      <c r="G40" s="174">
        <v>0.26800000000000002</v>
      </c>
      <c r="H40" s="56">
        <v>0.35230769230769238</v>
      </c>
      <c r="I40" s="83">
        <v>7.8358662613981778E-2</v>
      </c>
      <c r="J40" s="6"/>
      <c r="K40" s="6"/>
      <c r="L40" s="6"/>
      <c r="M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690</v>
      </c>
      <c r="C44" s="81">
        <v>690</v>
      </c>
      <c r="D44" s="81">
        <v>690</v>
      </c>
      <c r="E44" s="81">
        <v>690</v>
      </c>
      <c r="F44" s="81">
        <v>690</v>
      </c>
      <c r="G44" s="81"/>
      <c r="H44" s="81">
        <v>690</v>
      </c>
      <c r="I44" s="6"/>
      <c r="J44" s="6"/>
      <c r="K44" s="6"/>
      <c r="L44" s="6"/>
    </row>
    <row r="45" spans="1:16" x14ac:dyDescent="0.2">
      <c r="A45" s="7" t="s">
        <v>4</v>
      </c>
      <c r="B45" s="13">
        <v>12180</v>
      </c>
      <c r="C45" s="13">
        <v>21290</v>
      </c>
      <c r="D45" s="13">
        <v>14110</v>
      </c>
      <c r="E45" s="13">
        <v>13490</v>
      </c>
      <c r="F45" s="13">
        <v>7140</v>
      </c>
      <c r="G45" s="13"/>
      <c r="H45" s="13">
        <v>68210</v>
      </c>
      <c r="I45" s="6"/>
      <c r="J45" s="6"/>
      <c r="K45" s="6"/>
      <c r="L45" s="6"/>
    </row>
    <row r="46" spans="1:16" x14ac:dyDescent="0.2">
      <c r="A46" s="7" t="s">
        <v>5</v>
      </c>
      <c r="B46" s="13">
        <v>12</v>
      </c>
      <c r="C46" s="13">
        <v>20</v>
      </c>
      <c r="D46" s="13">
        <v>13</v>
      </c>
      <c r="E46" s="13">
        <v>12</v>
      </c>
      <c r="F46" s="13">
        <v>6</v>
      </c>
      <c r="G46" s="13"/>
      <c r="H46" s="13">
        <v>63</v>
      </c>
      <c r="I46" s="6"/>
      <c r="J46" s="6"/>
      <c r="K46" s="6"/>
      <c r="L46" s="6"/>
    </row>
    <row r="47" spans="1:16" x14ac:dyDescent="0.2">
      <c r="A47" s="7" t="s">
        <v>6</v>
      </c>
      <c r="B47" s="17">
        <v>1015</v>
      </c>
      <c r="C47" s="12">
        <v>1064.5</v>
      </c>
      <c r="D47" s="12">
        <v>1085.3846153846155</v>
      </c>
      <c r="E47" s="12">
        <v>1124.1666666666667</v>
      </c>
      <c r="F47" s="12">
        <v>1190</v>
      </c>
      <c r="G47" s="12"/>
      <c r="H47" s="12">
        <v>1082.6984126984128</v>
      </c>
      <c r="I47" s="6"/>
      <c r="J47" s="6"/>
      <c r="K47" s="6"/>
      <c r="L47" s="6"/>
    </row>
    <row r="48" spans="1:16" x14ac:dyDescent="0.2">
      <c r="A48" s="7" t="s">
        <v>7</v>
      </c>
      <c r="B48" s="55">
        <v>100</v>
      </c>
      <c r="C48" s="40">
        <v>100</v>
      </c>
      <c r="D48" s="55">
        <v>100</v>
      </c>
      <c r="E48" s="55">
        <v>100</v>
      </c>
      <c r="F48" s="40">
        <v>100</v>
      </c>
      <c r="G48" s="43"/>
      <c r="H48" s="43">
        <v>95.238095238095241</v>
      </c>
      <c r="I48" s="6"/>
      <c r="J48" s="52"/>
      <c r="K48" s="6"/>
      <c r="L48" s="6"/>
    </row>
    <row r="49" spans="1:12" x14ac:dyDescent="0.2">
      <c r="A49" s="7" t="s">
        <v>8</v>
      </c>
      <c r="B49" s="44">
        <v>1.1015113189654136E-2</v>
      </c>
      <c r="C49" s="44">
        <v>1.2768696307250528E-2</v>
      </c>
      <c r="D49" s="44">
        <v>1.1205803189821659E-2</v>
      </c>
      <c r="E49" s="44">
        <v>1.5173824677877614E-2</v>
      </c>
      <c r="F49" s="44">
        <v>2.8702943322015683E-2</v>
      </c>
      <c r="G49" s="53"/>
      <c r="H49" s="53">
        <v>4.7843021385418127E-2</v>
      </c>
      <c r="I49" s="6"/>
      <c r="J49" s="6"/>
      <c r="K49" s="6"/>
      <c r="L49" s="6"/>
    </row>
    <row r="50" spans="1:12" x14ac:dyDescent="0.2">
      <c r="A50" s="7" t="s">
        <v>9</v>
      </c>
      <c r="B50" s="43">
        <v>11.180339887498949</v>
      </c>
      <c r="C50" s="43">
        <v>13.592277219068187</v>
      </c>
      <c r="D50" s="43">
        <v>12.162606385260279</v>
      </c>
      <c r="E50" s="43">
        <v>17.057907908714085</v>
      </c>
      <c r="F50" s="43">
        <v>34.156502553198663</v>
      </c>
      <c r="G50" s="43"/>
      <c r="H50" s="43">
        <v>51.799563312688427</v>
      </c>
      <c r="I50" s="6"/>
      <c r="J50" s="6"/>
      <c r="K50" s="6"/>
      <c r="L50" s="6"/>
    </row>
    <row r="51" spans="1:12" x14ac:dyDescent="0.2">
      <c r="A51" s="8" t="s">
        <v>10</v>
      </c>
      <c r="B51" s="43">
        <v>325</v>
      </c>
      <c r="C51" s="43">
        <v>374.5</v>
      </c>
      <c r="D51" s="43">
        <v>395.38461538461547</v>
      </c>
      <c r="E51" s="43">
        <v>434.16666666666674</v>
      </c>
      <c r="F51" s="43">
        <v>500</v>
      </c>
      <c r="G51" s="43"/>
      <c r="H51" s="43">
        <v>392.69841269841277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0.47101449275362317</v>
      </c>
      <c r="C52" s="85">
        <v>0.54275362318840581</v>
      </c>
      <c r="D52" s="85">
        <v>0.57302118171683403</v>
      </c>
      <c r="E52" s="86">
        <v>0.62922705314009675</v>
      </c>
      <c r="F52" s="86">
        <v>0.72463768115942029</v>
      </c>
      <c r="G52" s="85"/>
      <c r="H52" s="85">
        <v>0.56912813434552578</v>
      </c>
      <c r="I52" s="6"/>
      <c r="J52" s="6"/>
      <c r="K52" s="6"/>
      <c r="L52" s="6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R27"/>
  <sheetViews>
    <sheetView topLeftCell="J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514" t="s">
        <v>42</v>
      </c>
      <c r="B1" s="514"/>
      <c r="C1">
        <v>12377</v>
      </c>
      <c r="D1" s="182" t="s">
        <v>46</v>
      </c>
      <c r="E1" s="189" t="s">
        <v>47</v>
      </c>
    </row>
    <row r="2" spans="1:18" ht="38.25" x14ac:dyDescent="0.2">
      <c r="A2" s="62" t="s">
        <v>29</v>
      </c>
      <c r="B2" s="190" t="s">
        <v>30</v>
      </c>
      <c r="C2" s="190" t="s">
        <v>35</v>
      </c>
      <c r="D2" s="190" t="s">
        <v>37</v>
      </c>
      <c r="E2" s="191" t="s">
        <v>41</v>
      </c>
      <c r="F2" s="191" t="s">
        <v>40</v>
      </c>
      <c r="G2" s="191" t="s">
        <v>36</v>
      </c>
      <c r="H2" s="190" t="s">
        <v>38</v>
      </c>
      <c r="I2" s="191" t="s">
        <v>43</v>
      </c>
      <c r="J2" s="62" t="s">
        <v>13</v>
      </c>
      <c r="K2" s="190" t="s">
        <v>32</v>
      </c>
      <c r="L2" s="62" t="s">
        <v>31</v>
      </c>
      <c r="M2" s="191" t="s">
        <v>44</v>
      </c>
      <c r="N2" s="190" t="s">
        <v>39</v>
      </c>
      <c r="O2" s="191" t="s">
        <v>45</v>
      </c>
      <c r="P2" s="190" t="s">
        <v>33</v>
      </c>
      <c r="Q2" s="62" t="s">
        <v>34</v>
      </c>
    </row>
    <row r="3" spans="1:18" x14ac:dyDescent="0.2">
      <c r="A3">
        <v>1</v>
      </c>
      <c r="B3" s="183">
        <f>C1-(C3+E3+F3)</f>
        <v>12244</v>
      </c>
      <c r="C3" s="181">
        <v>133</v>
      </c>
      <c r="D3" s="185">
        <f>(C3/B3)*100</f>
        <v>1.0862463247304803</v>
      </c>
      <c r="E3" s="188"/>
      <c r="F3" s="188"/>
      <c r="G3" s="183">
        <f>C3</f>
        <v>133</v>
      </c>
      <c r="H3" s="185">
        <f>(G3/$C$1)*100</f>
        <v>1.0745738062535348</v>
      </c>
      <c r="I3" s="183">
        <f>C3+E3+F3</f>
        <v>133</v>
      </c>
      <c r="J3" s="184">
        <v>20.106641153684603</v>
      </c>
      <c r="L3" s="181">
        <v>149.31</v>
      </c>
      <c r="N3">
        <v>110</v>
      </c>
      <c r="P3" s="186">
        <f>((L3/N3)*100)-100</f>
        <v>35.73636363636362</v>
      </c>
      <c r="Q3" s="181">
        <v>74.569999999999993</v>
      </c>
    </row>
    <row r="4" spans="1:18" x14ac:dyDescent="0.2">
      <c r="A4">
        <v>2</v>
      </c>
      <c r="B4" s="183">
        <f>B3-(C4+E4+F4)</f>
        <v>12169</v>
      </c>
      <c r="C4" s="181">
        <v>66</v>
      </c>
      <c r="D4" s="185">
        <f t="shared" ref="D4:D26" si="0">(C4/B4)*100</f>
        <v>0.54236173884460515</v>
      </c>
      <c r="E4" s="188"/>
      <c r="F4" s="188">
        <v>9</v>
      </c>
      <c r="G4" s="183">
        <f>G3+C4</f>
        <v>199</v>
      </c>
      <c r="H4" s="185">
        <f t="shared" ref="H4:H26" si="1">(G4/$C$1)*100</f>
        <v>1.6078209582289731</v>
      </c>
      <c r="I4" s="183">
        <f>I3+C4+E4+F4</f>
        <v>208</v>
      </c>
      <c r="J4" s="184">
        <v>24.896148700978667</v>
      </c>
      <c r="K4" s="185">
        <f>J4-J3</f>
        <v>4.7895075472940647</v>
      </c>
      <c r="L4" s="181">
        <v>221.39</v>
      </c>
      <c r="M4">
        <f>L4-L3</f>
        <v>72.079999999999984</v>
      </c>
      <c r="N4">
        <v>215</v>
      </c>
      <c r="O4" s="182">
        <f>N4-N3</f>
        <v>105</v>
      </c>
      <c r="P4" s="186">
        <f t="shared" ref="P4:P26" si="2">((L4/N4)*100)-100</f>
        <v>2.9720930232558089</v>
      </c>
      <c r="Q4" s="181">
        <v>74.180000000000007</v>
      </c>
    </row>
    <row r="5" spans="1:18" x14ac:dyDescent="0.2">
      <c r="A5">
        <v>3</v>
      </c>
      <c r="B5" s="183">
        <f t="shared" ref="B5:B26" si="3">B4-(C5+E5+F5)</f>
        <v>12151</v>
      </c>
      <c r="C5" s="181">
        <v>18</v>
      </c>
      <c r="D5" s="185">
        <f t="shared" si="0"/>
        <v>0.14813595588840422</v>
      </c>
      <c r="E5" s="188"/>
      <c r="F5" s="188"/>
      <c r="G5" s="183">
        <f t="shared" ref="G5:G26" si="4">G4+C5</f>
        <v>217</v>
      </c>
      <c r="H5" s="185">
        <f t="shared" si="1"/>
        <v>1.7532519996768199</v>
      </c>
      <c r="I5" s="183">
        <f t="shared" ref="I5:I26" si="5">I4+C5+E5+F5</f>
        <v>226</v>
      </c>
      <c r="J5" s="184">
        <v>30.059230009871669</v>
      </c>
      <c r="K5" s="185">
        <f t="shared" ref="K5:K26" si="6">J5-J4</f>
        <v>5.1630813088930019</v>
      </c>
      <c r="L5" s="181">
        <v>330.31</v>
      </c>
      <c r="M5">
        <f t="shared" ref="M5:M26" si="7">L5-L4</f>
        <v>108.92000000000002</v>
      </c>
      <c r="N5">
        <v>330</v>
      </c>
      <c r="O5" s="182">
        <f t="shared" ref="O5:O26" si="8">N5-N4</f>
        <v>115</v>
      </c>
      <c r="P5" s="186">
        <f t="shared" si="2"/>
        <v>9.3939393939407978E-2</v>
      </c>
      <c r="Q5" s="184">
        <v>71.2</v>
      </c>
    </row>
    <row r="6" spans="1:18" x14ac:dyDescent="0.2">
      <c r="A6">
        <v>4</v>
      </c>
      <c r="B6" s="183">
        <f t="shared" si="3"/>
        <v>12134</v>
      </c>
      <c r="C6" s="181">
        <v>17</v>
      </c>
      <c r="D6" s="185">
        <f t="shared" si="0"/>
        <v>0.14010219218724246</v>
      </c>
      <c r="E6" s="188"/>
      <c r="F6" s="188"/>
      <c r="G6" s="183">
        <f t="shared" si="4"/>
        <v>234</v>
      </c>
      <c r="H6" s="185">
        <f t="shared" si="1"/>
        <v>1.8906035388220086</v>
      </c>
      <c r="I6" s="183">
        <f t="shared" si="5"/>
        <v>243</v>
      </c>
      <c r="J6" s="184">
        <v>35.556000141221332</v>
      </c>
      <c r="K6" s="185">
        <f t="shared" si="6"/>
        <v>5.4967701313496633</v>
      </c>
      <c r="L6" s="181">
        <v>455.34</v>
      </c>
      <c r="M6">
        <f t="shared" si="7"/>
        <v>125.02999999999997</v>
      </c>
      <c r="N6">
        <v>450</v>
      </c>
      <c r="O6" s="182">
        <f t="shared" si="8"/>
        <v>120</v>
      </c>
      <c r="P6" s="186">
        <f t="shared" si="2"/>
        <v>1.1866666666666674</v>
      </c>
      <c r="Q6" s="184">
        <v>73.099999999999994</v>
      </c>
    </row>
    <row r="7" spans="1:18" x14ac:dyDescent="0.2">
      <c r="A7">
        <v>5</v>
      </c>
      <c r="B7" s="183">
        <f t="shared" si="3"/>
        <v>12124</v>
      </c>
      <c r="C7" s="181">
        <v>10</v>
      </c>
      <c r="D7" s="185">
        <f t="shared" si="0"/>
        <v>8.2481029363246458E-2</v>
      </c>
      <c r="E7" s="188"/>
      <c r="F7" s="188"/>
      <c r="G7" s="183">
        <f t="shared" si="4"/>
        <v>244</v>
      </c>
      <c r="H7" s="185">
        <f t="shared" si="1"/>
        <v>1.9713985618485901</v>
      </c>
      <c r="I7" s="183">
        <f t="shared" si="5"/>
        <v>253</v>
      </c>
      <c r="J7" s="184">
        <v>39.786579979506023</v>
      </c>
      <c r="K7" s="185">
        <f t="shared" si="6"/>
        <v>4.2305798382846902</v>
      </c>
      <c r="L7" s="181">
        <v>583.94000000000005</v>
      </c>
      <c r="M7">
        <f t="shared" si="7"/>
        <v>128.60000000000008</v>
      </c>
      <c r="N7">
        <v>560</v>
      </c>
      <c r="O7" s="182">
        <f t="shared" si="8"/>
        <v>110</v>
      </c>
      <c r="P7" s="186">
        <f t="shared" si="2"/>
        <v>4.2750000000000057</v>
      </c>
      <c r="Q7" s="181">
        <v>81.819999999999993</v>
      </c>
    </row>
    <row r="8" spans="1:18" x14ac:dyDescent="0.2">
      <c r="A8">
        <v>6</v>
      </c>
      <c r="B8" s="183">
        <f t="shared" si="3"/>
        <v>12110</v>
      </c>
      <c r="C8" s="181">
        <v>14</v>
      </c>
      <c r="D8" s="185">
        <f t="shared" si="0"/>
        <v>0.11560693641618498</v>
      </c>
      <c r="E8" s="188"/>
      <c r="F8" s="188"/>
      <c r="G8" s="183">
        <f t="shared" si="4"/>
        <v>258</v>
      </c>
      <c r="H8" s="185">
        <f t="shared" si="1"/>
        <v>2.0845115940858041</v>
      </c>
      <c r="I8" s="183">
        <f t="shared" si="5"/>
        <v>267</v>
      </c>
      <c r="J8" s="184">
        <v>43.049348505394732</v>
      </c>
      <c r="K8" s="185">
        <f t="shared" si="6"/>
        <v>3.2627685258887098</v>
      </c>
      <c r="L8" s="181">
        <v>684.04</v>
      </c>
      <c r="M8">
        <f t="shared" si="7"/>
        <v>100.09999999999991</v>
      </c>
      <c r="N8">
        <v>660</v>
      </c>
      <c r="O8" s="182">
        <f t="shared" si="8"/>
        <v>100</v>
      </c>
      <c r="P8" s="186">
        <f t="shared" si="2"/>
        <v>3.6424242424242408</v>
      </c>
      <c r="Q8" s="181">
        <v>84.93</v>
      </c>
    </row>
    <row r="9" spans="1:18" x14ac:dyDescent="0.2">
      <c r="A9">
        <v>7</v>
      </c>
      <c r="B9" s="183">
        <f t="shared" si="3"/>
        <v>12108</v>
      </c>
      <c r="C9" s="181">
        <v>2</v>
      </c>
      <c r="D9" s="185">
        <f t="shared" si="0"/>
        <v>1.6518004625041292E-2</v>
      </c>
      <c r="E9" s="188"/>
      <c r="F9" s="188"/>
      <c r="G9" s="183">
        <f t="shared" si="4"/>
        <v>260</v>
      </c>
      <c r="H9" s="185">
        <f t="shared" si="1"/>
        <v>2.1006705986911207</v>
      </c>
      <c r="I9" s="183">
        <f t="shared" si="5"/>
        <v>269</v>
      </c>
      <c r="J9" s="184">
        <v>45.077897418358077</v>
      </c>
      <c r="K9" s="185">
        <f t="shared" si="6"/>
        <v>2.0285489129633447</v>
      </c>
      <c r="L9" s="181">
        <v>760.34</v>
      </c>
      <c r="M9">
        <f t="shared" si="7"/>
        <v>76.300000000000068</v>
      </c>
      <c r="N9">
        <v>760</v>
      </c>
      <c r="O9" s="182">
        <f t="shared" si="8"/>
        <v>100</v>
      </c>
      <c r="P9" s="186">
        <f t="shared" si="2"/>
        <v>4.473684210526585E-2</v>
      </c>
      <c r="Q9" s="181">
        <v>82.61</v>
      </c>
    </row>
    <row r="10" spans="1:18" x14ac:dyDescent="0.2">
      <c r="A10">
        <v>8</v>
      </c>
      <c r="B10" s="183">
        <f t="shared" si="3"/>
        <v>12098</v>
      </c>
      <c r="C10" s="181">
        <v>10</v>
      </c>
      <c r="D10" s="185">
        <f t="shared" si="0"/>
        <v>8.2658290626549835E-2</v>
      </c>
      <c r="E10" s="188"/>
      <c r="F10" s="188"/>
      <c r="G10" s="183">
        <f t="shared" si="4"/>
        <v>270</v>
      </c>
      <c r="H10" s="185">
        <f t="shared" si="1"/>
        <v>2.181465621717702</v>
      </c>
      <c r="I10" s="183">
        <f t="shared" si="5"/>
        <v>279</v>
      </c>
      <c r="J10" s="184">
        <v>47.584424168742103</v>
      </c>
      <c r="K10" s="185">
        <f t="shared" si="6"/>
        <v>2.5065267503840261</v>
      </c>
      <c r="L10" s="181">
        <v>857.86</v>
      </c>
      <c r="M10">
        <f t="shared" si="7"/>
        <v>97.519999999999982</v>
      </c>
      <c r="N10">
        <v>860</v>
      </c>
      <c r="O10" s="182">
        <f t="shared" si="8"/>
        <v>100</v>
      </c>
      <c r="P10" s="186">
        <f t="shared" si="2"/>
        <v>-0.248837209302323</v>
      </c>
      <c r="Q10" s="181">
        <v>76.62</v>
      </c>
    </row>
    <row r="11" spans="1:18" x14ac:dyDescent="0.2">
      <c r="A11">
        <v>9</v>
      </c>
      <c r="B11" s="183">
        <f t="shared" si="3"/>
        <v>12090</v>
      </c>
      <c r="C11" s="181">
        <v>8</v>
      </c>
      <c r="D11" s="185">
        <f t="shared" si="0"/>
        <v>6.6170388751033912E-2</v>
      </c>
      <c r="E11" s="188"/>
      <c r="F11" s="188"/>
      <c r="G11" s="183">
        <f t="shared" si="4"/>
        <v>278</v>
      </c>
      <c r="H11" s="185">
        <f t="shared" si="1"/>
        <v>2.2461016401389675</v>
      </c>
      <c r="I11" s="183">
        <f t="shared" si="5"/>
        <v>287</v>
      </c>
      <c r="J11" s="184">
        <v>50.644304021732708</v>
      </c>
      <c r="K11" s="185">
        <f t="shared" si="6"/>
        <v>3.0598798529906048</v>
      </c>
      <c r="L11" s="181">
        <v>940.35</v>
      </c>
      <c r="M11">
        <f t="shared" si="7"/>
        <v>82.490000000000009</v>
      </c>
      <c r="N11">
        <v>960</v>
      </c>
      <c r="O11" s="182">
        <f t="shared" si="8"/>
        <v>100</v>
      </c>
      <c r="P11" s="186">
        <f t="shared" si="2"/>
        <v>-2.0468749999999858</v>
      </c>
      <c r="Q11" s="181">
        <v>86.67</v>
      </c>
    </row>
    <row r="12" spans="1:18" x14ac:dyDescent="0.2">
      <c r="A12">
        <v>10</v>
      </c>
      <c r="B12" s="183">
        <f t="shared" si="3"/>
        <v>12082</v>
      </c>
      <c r="C12" s="181">
        <v>8</v>
      </c>
      <c r="D12" s="185">
        <f t="shared" si="0"/>
        <v>6.6214202946532033E-2</v>
      </c>
      <c r="E12" s="188"/>
      <c r="F12" s="188"/>
      <c r="G12" s="183">
        <f t="shared" si="4"/>
        <v>286</v>
      </c>
      <c r="H12" s="185">
        <f t="shared" si="1"/>
        <v>2.3107376585602326</v>
      </c>
      <c r="I12" s="183">
        <f t="shared" si="5"/>
        <v>295</v>
      </c>
      <c r="J12" s="184">
        <v>53.392665082910803</v>
      </c>
      <c r="K12" s="185">
        <f t="shared" si="6"/>
        <v>2.7483610611780946</v>
      </c>
      <c r="L12" s="184">
        <v>1027.7</v>
      </c>
      <c r="M12">
        <f t="shared" si="7"/>
        <v>87.350000000000023</v>
      </c>
      <c r="N12" s="183">
        <v>1060</v>
      </c>
      <c r="O12" s="182">
        <f t="shared" si="8"/>
        <v>100</v>
      </c>
      <c r="P12" s="186">
        <f t="shared" si="2"/>
        <v>-3.0471698113207424</v>
      </c>
      <c r="Q12" s="181">
        <v>89.94</v>
      </c>
    </row>
    <row r="13" spans="1:18" x14ac:dyDescent="0.2">
      <c r="A13">
        <v>11</v>
      </c>
      <c r="B13" s="183">
        <f t="shared" si="3"/>
        <v>12079</v>
      </c>
      <c r="C13" s="181">
        <v>3</v>
      </c>
      <c r="D13" s="185">
        <f t="shared" si="0"/>
        <v>2.483649308717609E-2</v>
      </c>
      <c r="E13" s="188"/>
      <c r="F13" s="188"/>
      <c r="G13" s="183">
        <f t="shared" si="4"/>
        <v>289</v>
      </c>
      <c r="H13" s="185">
        <f t="shared" si="1"/>
        <v>2.3349761654682073</v>
      </c>
      <c r="I13" s="183">
        <f t="shared" si="5"/>
        <v>298</v>
      </c>
      <c r="J13" s="184">
        <v>56.42</v>
      </c>
      <c r="K13" s="185">
        <f t="shared" si="6"/>
        <v>3.027334917089199</v>
      </c>
      <c r="L13" s="184">
        <v>1123.42</v>
      </c>
      <c r="M13">
        <f t="shared" si="7"/>
        <v>95.720000000000027</v>
      </c>
      <c r="N13" s="183">
        <v>1160</v>
      </c>
      <c r="O13" s="182">
        <f t="shared" si="8"/>
        <v>100</v>
      </c>
      <c r="P13" s="186">
        <f t="shared" si="2"/>
        <v>-3.1534482758620612</v>
      </c>
      <c r="Q13" s="181">
        <v>85.46</v>
      </c>
      <c r="R13" s="187"/>
    </row>
    <row r="14" spans="1:18" hidden="1" x14ac:dyDescent="0.2">
      <c r="A14">
        <v>12</v>
      </c>
      <c r="B14" s="183">
        <f t="shared" si="3"/>
        <v>12079</v>
      </c>
      <c r="C14" s="181"/>
      <c r="D14" s="185">
        <f t="shared" si="0"/>
        <v>0</v>
      </c>
      <c r="E14" s="181"/>
      <c r="F14" s="181"/>
      <c r="G14" s="183">
        <f t="shared" si="4"/>
        <v>289</v>
      </c>
      <c r="H14" s="185">
        <f t="shared" si="1"/>
        <v>2.3349761654682073</v>
      </c>
      <c r="I14" s="183">
        <f t="shared" si="5"/>
        <v>298</v>
      </c>
      <c r="J14" s="181"/>
      <c r="K14" s="185">
        <f t="shared" si="6"/>
        <v>-56.42</v>
      </c>
      <c r="L14" s="181"/>
      <c r="M14">
        <f t="shared" si="7"/>
        <v>-1123.42</v>
      </c>
      <c r="N14">
        <v>1250</v>
      </c>
      <c r="O14" s="182">
        <f t="shared" si="8"/>
        <v>90</v>
      </c>
      <c r="P14" s="186">
        <f t="shared" si="2"/>
        <v>-100</v>
      </c>
      <c r="Q14" s="181"/>
    </row>
    <row r="15" spans="1:18" hidden="1" x14ac:dyDescent="0.2">
      <c r="A15">
        <v>13</v>
      </c>
      <c r="B15" s="183">
        <f t="shared" si="3"/>
        <v>12079</v>
      </c>
      <c r="C15" s="181"/>
      <c r="D15" s="185">
        <f t="shared" si="0"/>
        <v>0</v>
      </c>
      <c r="E15" s="181"/>
      <c r="F15" s="181"/>
      <c r="G15" s="183">
        <f t="shared" si="4"/>
        <v>289</v>
      </c>
      <c r="H15" s="185">
        <f t="shared" si="1"/>
        <v>2.3349761654682073</v>
      </c>
      <c r="I15" s="183">
        <f t="shared" si="5"/>
        <v>298</v>
      </c>
      <c r="J15" s="181"/>
      <c r="K15" s="185">
        <f t="shared" si="6"/>
        <v>0</v>
      </c>
      <c r="L15" s="181"/>
      <c r="M15">
        <f t="shared" si="7"/>
        <v>0</v>
      </c>
      <c r="N15">
        <v>1340</v>
      </c>
      <c r="O15" s="182">
        <f t="shared" si="8"/>
        <v>90</v>
      </c>
      <c r="P15" s="186">
        <f t="shared" si="2"/>
        <v>-100</v>
      </c>
      <c r="Q15" s="181"/>
    </row>
    <row r="16" spans="1:18" hidden="1" x14ac:dyDescent="0.2">
      <c r="A16">
        <v>14</v>
      </c>
      <c r="B16" s="183">
        <f t="shared" si="3"/>
        <v>12079</v>
      </c>
      <c r="C16" s="181"/>
      <c r="D16" s="185">
        <f t="shared" si="0"/>
        <v>0</v>
      </c>
      <c r="E16" s="181"/>
      <c r="F16" s="181"/>
      <c r="G16" s="183">
        <f t="shared" si="4"/>
        <v>289</v>
      </c>
      <c r="H16" s="185">
        <f t="shared" si="1"/>
        <v>2.3349761654682073</v>
      </c>
      <c r="I16" s="183">
        <f t="shared" si="5"/>
        <v>298</v>
      </c>
      <c r="J16" s="181"/>
      <c r="K16" s="185">
        <f t="shared" si="6"/>
        <v>0</v>
      </c>
      <c r="L16" s="181"/>
      <c r="M16">
        <f t="shared" si="7"/>
        <v>0</v>
      </c>
      <c r="N16">
        <v>1430</v>
      </c>
      <c r="O16" s="182">
        <f t="shared" si="8"/>
        <v>90</v>
      </c>
      <c r="P16" s="186">
        <f t="shared" si="2"/>
        <v>-100</v>
      </c>
      <c r="Q16" s="181"/>
    </row>
    <row r="17" spans="1:17" hidden="1" x14ac:dyDescent="0.2">
      <c r="A17">
        <v>15</v>
      </c>
      <c r="B17" s="183">
        <f t="shared" si="3"/>
        <v>12079</v>
      </c>
      <c r="C17" s="181"/>
      <c r="D17" s="185">
        <f t="shared" si="0"/>
        <v>0</v>
      </c>
      <c r="E17" s="181"/>
      <c r="F17" s="181"/>
      <c r="G17" s="183">
        <f t="shared" si="4"/>
        <v>289</v>
      </c>
      <c r="H17" s="185">
        <f t="shared" si="1"/>
        <v>2.3349761654682073</v>
      </c>
      <c r="I17" s="183">
        <f t="shared" si="5"/>
        <v>298</v>
      </c>
      <c r="J17" s="181"/>
      <c r="K17" s="185">
        <f t="shared" si="6"/>
        <v>0</v>
      </c>
      <c r="L17" s="181"/>
      <c r="M17">
        <f t="shared" si="7"/>
        <v>0</v>
      </c>
      <c r="N17">
        <v>1525</v>
      </c>
      <c r="O17" s="182">
        <f t="shared" si="8"/>
        <v>95</v>
      </c>
      <c r="P17" s="186">
        <f t="shared" si="2"/>
        <v>-100</v>
      </c>
      <c r="Q17" s="181"/>
    </row>
    <row r="18" spans="1:17" hidden="1" x14ac:dyDescent="0.2">
      <c r="A18">
        <v>16</v>
      </c>
      <c r="B18" s="183">
        <f t="shared" si="3"/>
        <v>12079</v>
      </c>
      <c r="C18" s="181"/>
      <c r="D18" s="185">
        <f t="shared" si="0"/>
        <v>0</v>
      </c>
      <c r="E18" s="181"/>
      <c r="F18" s="181"/>
      <c r="G18" s="183">
        <f t="shared" si="4"/>
        <v>289</v>
      </c>
      <c r="H18" s="185">
        <f t="shared" si="1"/>
        <v>2.3349761654682073</v>
      </c>
      <c r="I18" s="183">
        <f t="shared" si="5"/>
        <v>298</v>
      </c>
      <c r="J18" s="181"/>
      <c r="K18" s="185">
        <f t="shared" si="6"/>
        <v>0</v>
      </c>
      <c r="L18" s="181"/>
      <c r="M18">
        <f t="shared" si="7"/>
        <v>0</v>
      </c>
      <c r="N18">
        <v>1640</v>
      </c>
      <c r="O18" s="182">
        <f t="shared" si="8"/>
        <v>115</v>
      </c>
      <c r="P18" s="186">
        <f t="shared" si="2"/>
        <v>-100</v>
      </c>
      <c r="Q18" s="181"/>
    </row>
    <row r="19" spans="1:17" hidden="1" x14ac:dyDescent="0.2">
      <c r="A19">
        <v>17</v>
      </c>
      <c r="B19" s="183">
        <f t="shared" si="3"/>
        <v>12079</v>
      </c>
      <c r="C19" s="181"/>
      <c r="D19" s="185">
        <f t="shared" si="0"/>
        <v>0</v>
      </c>
      <c r="E19" s="181"/>
      <c r="F19" s="181"/>
      <c r="G19" s="183">
        <f t="shared" si="4"/>
        <v>289</v>
      </c>
      <c r="H19" s="185">
        <f t="shared" si="1"/>
        <v>2.3349761654682073</v>
      </c>
      <c r="I19" s="183">
        <f t="shared" si="5"/>
        <v>298</v>
      </c>
      <c r="J19" s="181"/>
      <c r="K19" s="185">
        <f t="shared" si="6"/>
        <v>0</v>
      </c>
      <c r="L19" s="181"/>
      <c r="M19">
        <f t="shared" si="7"/>
        <v>0</v>
      </c>
      <c r="N19">
        <v>1765</v>
      </c>
      <c r="O19" s="182">
        <f t="shared" si="8"/>
        <v>125</v>
      </c>
      <c r="P19" s="186">
        <f t="shared" si="2"/>
        <v>-100</v>
      </c>
      <c r="Q19" s="181"/>
    </row>
    <row r="20" spans="1:17" hidden="1" x14ac:dyDescent="0.2">
      <c r="A20">
        <v>18</v>
      </c>
      <c r="B20" s="183">
        <f t="shared" si="3"/>
        <v>12079</v>
      </c>
      <c r="C20" s="181"/>
      <c r="D20" s="185">
        <f t="shared" si="0"/>
        <v>0</v>
      </c>
      <c r="E20" s="181"/>
      <c r="F20" s="181"/>
      <c r="G20" s="183">
        <f t="shared" si="4"/>
        <v>289</v>
      </c>
      <c r="H20" s="185">
        <f t="shared" si="1"/>
        <v>2.3349761654682073</v>
      </c>
      <c r="I20" s="183">
        <f t="shared" si="5"/>
        <v>298</v>
      </c>
      <c r="J20" s="181"/>
      <c r="K20" s="185">
        <f t="shared" si="6"/>
        <v>0</v>
      </c>
      <c r="L20" s="181"/>
      <c r="M20">
        <f t="shared" si="7"/>
        <v>0</v>
      </c>
      <c r="N20">
        <v>1890</v>
      </c>
      <c r="O20" s="182">
        <f t="shared" si="8"/>
        <v>125</v>
      </c>
      <c r="P20" s="186">
        <f t="shared" si="2"/>
        <v>-100</v>
      </c>
      <c r="Q20" s="181"/>
    </row>
    <row r="21" spans="1:17" hidden="1" x14ac:dyDescent="0.2">
      <c r="A21">
        <v>19</v>
      </c>
      <c r="B21" s="183">
        <f t="shared" si="3"/>
        <v>12079</v>
      </c>
      <c r="C21" s="181"/>
      <c r="D21" s="185">
        <f t="shared" si="0"/>
        <v>0</v>
      </c>
      <c r="E21" s="181"/>
      <c r="F21" s="181"/>
      <c r="G21" s="183">
        <f t="shared" si="4"/>
        <v>289</v>
      </c>
      <c r="H21" s="185">
        <f t="shared" si="1"/>
        <v>2.3349761654682073</v>
      </c>
      <c r="I21" s="183">
        <f t="shared" si="5"/>
        <v>298</v>
      </c>
      <c r="J21" s="181"/>
      <c r="K21" s="185">
        <f t="shared" si="6"/>
        <v>0</v>
      </c>
      <c r="L21" s="181"/>
      <c r="M21">
        <f t="shared" si="7"/>
        <v>0</v>
      </c>
      <c r="N21">
        <v>2020</v>
      </c>
      <c r="O21" s="182">
        <f t="shared" si="8"/>
        <v>130</v>
      </c>
      <c r="P21" s="186">
        <f t="shared" si="2"/>
        <v>-100</v>
      </c>
      <c r="Q21" s="181"/>
    </row>
    <row r="22" spans="1:17" hidden="1" x14ac:dyDescent="0.2">
      <c r="A22">
        <v>20</v>
      </c>
      <c r="B22" s="183">
        <f t="shared" si="3"/>
        <v>12079</v>
      </c>
      <c r="C22" s="181"/>
      <c r="D22" s="185">
        <f t="shared" si="0"/>
        <v>0</v>
      </c>
      <c r="E22" s="181"/>
      <c r="F22" s="181"/>
      <c r="G22" s="183">
        <f t="shared" si="4"/>
        <v>289</v>
      </c>
      <c r="H22" s="185">
        <f t="shared" si="1"/>
        <v>2.3349761654682073</v>
      </c>
      <c r="I22" s="183">
        <f t="shared" si="5"/>
        <v>298</v>
      </c>
      <c r="J22" s="181"/>
      <c r="K22" s="185">
        <f t="shared" si="6"/>
        <v>0</v>
      </c>
      <c r="L22" s="181"/>
      <c r="M22">
        <f t="shared" si="7"/>
        <v>0</v>
      </c>
      <c r="N22">
        <v>2155</v>
      </c>
      <c r="O22" s="182">
        <f t="shared" si="8"/>
        <v>135</v>
      </c>
      <c r="P22" s="186">
        <f t="shared" si="2"/>
        <v>-100</v>
      </c>
      <c r="Q22" s="181"/>
    </row>
    <row r="23" spans="1:17" hidden="1" x14ac:dyDescent="0.2">
      <c r="A23">
        <v>21</v>
      </c>
      <c r="B23" s="183">
        <f t="shared" si="3"/>
        <v>12079</v>
      </c>
      <c r="C23" s="181"/>
      <c r="D23" s="185">
        <f t="shared" si="0"/>
        <v>0</v>
      </c>
      <c r="E23" s="181"/>
      <c r="F23" s="181"/>
      <c r="G23" s="183">
        <f t="shared" si="4"/>
        <v>289</v>
      </c>
      <c r="H23" s="185">
        <f t="shared" si="1"/>
        <v>2.3349761654682073</v>
      </c>
      <c r="I23" s="183">
        <f t="shared" si="5"/>
        <v>298</v>
      </c>
      <c r="J23" s="181"/>
      <c r="K23" s="185">
        <f t="shared" si="6"/>
        <v>0</v>
      </c>
      <c r="L23" s="181"/>
      <c r="M23">
        <f t="shared" si="7"/>
        <v>0</v>
      </c>
      <c r="N23">
        <v>2300</v>
      </c>
      <c r="O23" s="182">
        <f t="shared" si="8"/>
        <v>145</v>
      </c>
      <c r="P23" s="186">
        <f t="shared" si="2"/>
        <v>-100</v>
      </c>
      <c r="Q23" s="181"/>
    </row>
    <row r="24" spans="1:17" hidden="1" x14ac:dyDescent="0.2">
      <c r="A24">
        <v>22</v>
      </c>
      <c r="B24" s="183">
        <f t="shared" si="3"/>
        <v>12079</v>
      </c>
      <c r="C24" s="181"/>
      <c r="D24" s="185">
        <f t="shared" si="0"/>
        <v>0</v>
      </c>
      <c r="E24" s="181"/>
      <c r="F24" s="181"/>
      <c r="G24" s="183">
        <f t="shared" si="4"/>
        <v>289</v>
      </c>
      <c r="H24" s="185">
        <f t="shared" si="1"/>
        <v>2.3349761654682073</v>
      </c>
      <c r="I24" s="183">
        <f t="shared" si="5"/>
        <v>298</v>
      </c>
      <c r="J24" s="181"/>
      <c r="K24" s="185">
        <f t="shared" si="6"/>
        <v>0</v>
      </c>
      <c r="L24" s="181"/>
      <c r="M24">
        <f t="shared" si="7"/>
        <v>0</v>
      </c>
      <c r="N24">
        <v>2465</v>
      </c>
      <c r="O24" s="182">
        <f t="shared" si="8"/>
        <v>165</v>
      </c>
      <c r="P24" s="186">
        <f t="shared" si="2"/>
        <v>-100</v>
      </c>
      <c r="Q24" s="181"/>
    </row>
    <row r="25" spans="1:17" hidden="1" x14ac:dyDescent="0.2">
      <c r="A25">
        <v>23</v>
      </c>
      <c r="B25" s="183">
        <f t="shared" si="3"/>
        <v>12079</v>
      </c>
      <c r="C25" s="181"/>
      <c r="D25" s="185">
        <f t="shared" si="0"/>
        <v>0</v>
      </c>
      <c r="E25" s="181"/>
      <c r="F25" s="181"/>
      <c r="G25" s="183">
        <f t="shared" si="4"/>
        <v>289</v>
      </c>
      <c r="H25" s="185">
        <f t="shared" si="1"/>
        <v>2.3349761654682073</v>
      </c>
      <c r="I25" s="183">
        <f t="shared" si="5"/>
        <v>298</v>
      </c>
      <c r="J25" s="181"/>
      <c r="K25" s="185">
        <f t="shared" si="6"/>
        <v>0</v>
      </c>
      <c r="L25" s="181"/>
      <c r="M25">
        <f t="shared" si="7"/>
        <v>0</v>
      </c>
      <c r="N25">
        <v>2640</v>
      </c>
      <c r="O25" s="182">
        <f t="shared" si="8"/>
        <v>175</v>
      </c>
      <c r="P25" s="186">
        <f t="shared" si="2"/>
        <v>-100</v>
      </c>
      <c r="Q25" s="181"/>
    </row>
    <row r="26" spans="1:17" hidden="1" x14ac:dyDescent="0.2">
      <c r="A26">
        <v>24</v>
      </c>
      <c r="B26" s="183">
        <f t="shared" si="3"/>
        <v>12079</v>
      </c>
      <c r="C26" s="181"/>
      <c r="D26" s="185">
        <f t="shared" si="0"/>
        <v>0</v>
      </c>
      <c r="E26" s="181"/>
      <c r="F26" s="181"/>
      <c r="G26" s="183">
        <f t="shared" si="4"/>
        <v>289</v>
      </c>
      <c r="H26" s="185">
        <f t="shared" si="1"/>
        <v>2.3349761654682073</v>
      </c>
      <c r="I26" s="183">
        <f t="shared" si="5"/>
        <v>298</v>
      </c>
      <c r="J26" s="181"/>
      <c r="K26" s="185">
        <f t="shared" si="6"/>
        <v>0</v>
      </c>
      <c r="L26" s="181"/>
      <c r="M26">
        <f t="shared" si="7"/>
        <v>0</v>
      </c>
      <c r="N26">
        <v>2800</v>
      </c>
      <c r="O26" s="182">
        <f t="shared" si="8"/>
        <v>160</v>
      </c>
      <c r="P26" s="186">
        <f t="shared" si="2"/>
        <v>-100</v>
      </c>
      <c r="Q26" s="181"/>
    </row>
    <row r="27" spans="1:17" hidden="1" x14ac:dyDescent="0.2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R26"/>
  <sheetViews>
    <sheetView topLeftCell="X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customWidth="1"/>
    <col min="11" max="11" width="13.140625" customWidth="1"/>
    <col min="12" max="12" width="7.42578125" customWidth="1"/>
    <col min="13" max="13" width="10.42578125" customWidth="1"/>
    <col min="14" max="14" width="7.42578125" customWidth="1"/>
    <col min="15" max="15" width="11" customWidth="1"/>
    <col min="16" max="16" width="12" customWidth="1"/>
    <col min="17" max="17" width="13.7109375" customWidth="1"/>
    <col min="18" max="37" width="11.42578125" customWidth="1"/>
  </cols>
  <sheetData>
    <row r="1" spans="1:18" x14ac:dyDescent="0.2">
      <c r="A1" s="514" t="s">
        <v>42</v>
      </c>
      <c r="B1" s="514"/>
      <c r="C1">
        <v>3292</v>
      </c>
    </row>
    <row r="2" spans="1:18" ht="22.5" x14ac:dyDescent="0.2">
      <c r="A2" s="192" t="s">
        <v>29</v>
      </c>
      <c r="B2" s="193" t="s">
        <v>30</v>
      </c>
      <c r="C2" s="193" t="s">
        <v>35</v>
      </c>
      <c r="D2" s="193" t="s">
        <v>37</v>
      </c>
      <c r="E2" s="193" t="s">
        <v>41</v>
      </c>
      <c r="F2" s="193" t="s">
        <v>40</v>
      </c>
      <c r="G2" s="193" t="s">
        <v>36</v>
      </c>
      <c r="H2" s="193" t="s">
        <v>38</v>
      </c>
      <c r="I2" s="193" t="s">
        <v>43</v>
      </c>
      <c r="J2" s="192" t="s">
        <v>13</v>
      </c>
      <c r="K2" s="193" t="s">
        <v>32</v>
      </c>
      <c r="L2" s="192" t="s">
        <v>31</v>
      </c>
      <c r="M2" s="193" t="s">
        <v>44</v>
      </c>
      <c r="N2" s="193" t="s">
        <v>39</v>
      </c>
      <c r="O2" s="193" t="s">
        <v>45</v>
      </c>
      <c r="P2" s="193" t="s">
        <v>33</v>
      </c>
      <c r="Q2" s="192" t="s">
        <v>34</v>
      </c>
    </row>
    <row r="3" spans="1:18" x14ac:dyDescent="0.2">
      <c r="A3">
        <v>1</v>
      </c>
      <c r="B3" s="183">
        <f>C1-(C3+E3+F3)</f>
        <v>3254</v>
      </c>
      <c r="C3" s="181">
        <v>38</v>
      </c>
      <c r="D3" s="185">
        <f>(C3/B3)*100</f>
        <v>1.1677934849416103</v>
      </c>
      <c r="E3" s="188"/>
      <c r="F3" s="188"/>
      <c r="G3" s="183">
        <f>C3</f>
        <v>38</v>
      </c>
      <c r="H3" s="185">
        <f>(G3/$C$1)*100</f>
        <v>1.1543134872417984</v>
      </c>
      <c r="I3" s="183">
        <f>C3+E3+F3</f>
        <v>38</v>
      </c>
      <c r="J3" s="184">
        <v>30.156291158135044</v>
      </c>
      <c r="L3" s="181">
        <v>165.74</v>
      </c>
      <c r="N3">
        <v>140</v>
      </c>
      <c r="P3" s="186">
        <f>((L3/N3)*100)-100</f>
        <v>18.3857142857143</v>
      </c>
      <c r="Q3" s="181">
        <v>74.77</v>
      </c>
    </row>
    <row r="4" spans="1:18" x14ac:dyDescent="0.2">
      <c r="A4">
        <v>2</v>
      </c>
      <c r="B4" s="183">
        <f>B3-(C4+E4+F4)</f>
        <v>3237</v>
      </c>
      <c r="C4" s="181">
        <v>17</v>
      </c>
      <c r="D4" s="185">
        <f t="shared" ref="D4:D26" si="0">(C4/B4)*100</f>
        <v>0.52517763361136849</v>
      </c>
      <c r="E4" s="188"/>
      <c r="F4" s="188"/>
      <c r="G4" s="183">
        <f t="shared" ref="G4:G26" si="1">G3+C4</f>
        <v>55</v>
      </c>
      <c r="H4" s="185">
        <f t="shared" ref="H4:H26" si="2">(G4/$C$1)*100</f>
        <v>1.6707168894289186</v>
      </c>
      <c r="I4" s="183">
        <f t="shared" ref="I4:I26" si="3">I3+C4+E4+F4</f>
        <v>55</v>
      </c>
      <c r="J4" s="184">
        <v>60.051193786133545</v>
      </c>
      <c r="K4" s="185">
        <f>J4-J3</f>
        <v>29.894902627998501</v>
      </c>
      <c r="L4" s="181">
        <v>377.61</v>
      </c>
      <c r="M4">
        <f>L4-L3</f>
        <v>211.87</v>
      </c>
      <c r="N4">
        <v>300</v>
      </c>
      <c r="O4" s="182">
        <f>N4-N3</f>
        <v>160</v>
      </c>
      <c r="P4" s="186">
        <f t="shared" ref="P4:P26" si="4">((L4/N4)*100)-100</f>
        <v>25.870000000000019</v>
      </c>
      <c r="Q4" s="181">
        <v>65.38</v>
      </c>
    </row>
    <row r="5" spans="1:18" x14ac:dyDescent="0.2">
      <c r="A5">
        <v>3</v>
      </c>
      <c r="B5" s="183">
        <f t="shared" ref="B5:B26" si="5">B4-(C5+E5+F5)</f>
        <v>3226</v>
      </c>
      <c r="C5" s="181">
        <v>11</v>
      </c>
      <c r="D5" s="185">
        <f t="shared" si="0"/>
        <v>0.34097954122752638</v>
      </c>
      <c r="E5" s="188"/>
      <c r="F5" s="188"/>
      <c r="G5" s="183">
        <f t="shared" si="1"/>
        <v>66</v>
      </c>
      <c r="H5" s="185">
        <f t="shared" si="2"/>
        <v>2.0048602673147022</v>
      </c>
      <c r="I5" s="183">
        <f t="shared" si="3"/>
        <v>66</v>
      </c>
      <c r="J5" s="184">
        <v>85.209458861039764</v>
      </c>
      <c r="K5" s="185">
        <f t="shared" ref="K5:K26" si="6">J5-J4</f>
        <v>25.158265074906218</v>
      </c>
      <c r="L5" s="181">
        <v>660.85</v>
      </c>
      <c r="M5">
        <f t="shared" ref="M5:M26" si="7">L5-L4</f>
        <v>283.24</v>
      </c>
      <c r="N5">
        <v>490</v>
      </c>
      <c r="O5" s="182">
        <f t="shared" ref="O5:O26" si="8">N5-N4</f>
        <v>190</v>
      </c>
      <c r="P5" s="186">
        <f t="shared" si="4"/>
        <v>34.867346938775512</v>
      </c>
      <c r="Q5" s="184">
        <v>71.209999999999994</v>
      </c>
    </row>
    <row r="6" spans="1:18" x14ac:dyDescent="0.2">
      <c r="A6">
        <v>4</v>
      </c>
      <c r="B6" s="183">
        <f t="shared" si="5"/>
        <v>3216</v>
      </c>
      <c r="C6" s="181">
        <v>10</v>
      </c>
      <c r="D6" s="185">
        <f t="shared" si="0"/>
        <v>0.31094527363184082</v>
      </c>
      <c r="E6" s="188"/>
      <c r="F6" s="188"/>
      <c r="G6" s="183">
        <f t="shared" si="1"/>
        <v>76</v>
      </c>
      <c r="H6" s="185">
        <f t="shared" si="2"/>
        <v>2.3086269744835968</v>
      </c>
      <c r="I6" s="183">
        <f t="shared" si="3"/>
        <v>76</v>
      </c>
      <c r="J6" s="184">
        <v>90.165245202558637</v>
      </c>
      <c r="K6" s="185">
        <f t="shared" si="6"/>
        <v>4.9557863415188734</v>
      </c>
      <c r="L6" s="181">
        <v>923.99</v>
      </c>
      <c r="M6">
        <f t="shared" si="7"/>
        <v>263.14</v>
      </c>
      <c r="N6">
        <v>690</v>
      </c>
      <c r="O6" s="182">
        <f t="shared" si="8"/>
        <v>200</v>
      </c>
      <c r="P6" s="186">
        <f t="shared" si="4"/>
        <v>33.911594202898556</v>
      </c>
      <c r="Q6" s="184">
        <v>74.39</v>
      </c>
    </row>
    <row r="7" spans="1:18" x14ac:dyDescent="0.2">
      <c r="A7">
        <v>5</v>
      </c>
      <c r="B7" s="183">
        <f t="shared" si="5"/>
        <v>1820</v>
      </c>
      <c r="C7" s="181">
        <v>0</v>
      </c>
      <c r="D7" s="185">
        <f t="shared" si="0"/>
        <v>0</v>
      </c>
      <c r="E7" s="188"/>
      <c r="F7" s="188">
        <v>1396</v>
      </c>
      <c r="G7" s="183">
        <f t="shared" si="1"/>
        <v>76</v>
      </c>
      <c r="H7" s="185">
        <f t="shared" si="2"/>
        <v>2.3086269744835968</v>
      </c>
      <c r="I7" s="183">
        <f t="shared" si="3"/>
        <v>1472</v>
      </c>
      <c r="J7" s="184">
        <v>66.444270015698592</v>
      </c>
      <c r="K7" s="185">
        <f t="shared" si="6"/>
        <v>-23.720975186860045</v>
      </c>
      <c r="L7" s="181">
        <v>1117.43</v>
      </c>
      <c r="M7">
        <f t="shared" si="7"/>
        <v>193.44000000000005</v>
      </c>
      <c r="N7">
        <v>890</v>
      </c>
      <c r="O7" s="182">
        <f t="shared" si="8"/>
        <v>200</v>
      </c>
      <c r="P7" s="186">
        <f t="shared" si="4"/>
        <v>25.553932584269674</v>
      </c>
      <c r="Q7" s="181">
        <v>96.34</v>
      </c>
    </row>
    <row r="8" spans="1:18" x14ac:dyDescent="0.2">
      <c r="A8">
        <v>6</v>
      </c>
      <c r="B8" s="183">
        <f t="shared" si="5"/>
        <v>1820</v>
      </c>
      <c r="C8" s="181">
        <v>0</v>
      </c>
      <c r="D8" s="185">
        <f t="shared" si="0"/>
        <v>0</v>
      </c>
      <c r="E8" s="188"/>
      <c r="F8" s="188"/>
      <c r="G8" s="183">
        <f t="shared" si="1"/>
        <v>76</v>
      </c>
      <c r="H8" s="185">
        <f t="shared" si="2"/>
        <v>2.3086269744835968</v>
      </c>
      <c r="I8" s="183">
        <f t="shared" si="3"/>
        <v>1472</v>
      </c>
      <c r="J8" s="184">
        <v>61.036106750392463</v>
      </c>
      <c r="K8" s="185">
        <f t="shared" si="6"/>
        <v>-5.4081632653061291</v>
      </c>
      <c r="L8" s="181">
        <v>1235.3699999999999</v>
      </c>
      <c r="M8">
        <f t="shared" si="7"/>
        <v>117.93999999999983</v>
      </c>
      <c r="N8">
        <v>1080</v>
      </c>
      <c r="O8" s="182">
        <f t="shared" si="8"/>
        <v>190</v>
      </c>
      <c r="P8" s="186">
        <f t="shared" si="4"/>
        <v>14.386111111111106</v>
      </c>
      <c r="Q8" s="181">
        <v>90.31</v>
      </c>
    </row>
    <row r="9" spans="1:18" x14ac:dyDescent="0.2">
      <c r="A9">
        <v>7</v>
      </c>
      <c r="B9" s="183">
        <f t="shared" si="5"/>
        <v>1820</v>
      </c>
      <c r="C9" s="181">
        <v>0</v>
      </c>
      <c r="D9" s="185">
        <f t="shared" si="0"/>
        <v>0</v>
      </c>
      <c r="E9" s="188"/>
      <c r="F9" s="188"/>
      <c r="G9" s="183">
        <f t="shared" si="1"/>
        <v>76</v>
      </c>
      <c r="H9" s="185">
        <f t="shared" si="2"/>
        <v>2.3086269744835968</v>
      </c>
      <c r="I9" s="183">
        <f t="shared" si="3"/>
        <v>1472</v>
      </c>
      <c r="J9" s="184">
        <v>62.990580847723706</v>
      </c>
      <c r="K9" s="185">
        <f t="shared" si="6"/>
        <v>1.9544740973312429</v>
      </c>
      <c r="L9" s="181">
        <v>1351.4</v>
      </c>
      <c r="M9">
        <f t="shared" si="7"/>
        <v>116.0300000000002</v>
      </c>
      <c r="N9">
        <v>1250</v>
      </c>
      <c r="O9" s="182">
        <f t="shared" si="8"/>
        <v>170</v>
      </c>
      <c r="P9" s="186">
        <f t="shared" si="4"/>
        <v>8.112000000000009</v>
      </c>
      <c r="Q9" s="181">
        <v>88.6</v>
      </c>
    </row>
    <row r="10" spans="1:18" x14ac:dyDescent="0.2">
      <c r="A10">
        <v>8</v>
      </c>
      <c r="B10" s="183">
        <f t="shared" si="5"/>
        <v>1819</v>
      </c>
      <c r="C10" s="181">
        <v>1</v>
      </c>
      <c r="D10" s="185">
        <f t="shared" si="0"/>
        <v>5.4975261132490384E-2</v>
      </c>
      <c r="E10" s="188"/>
      <c r="F10" s="188"/>
      <c r="G10" s="183">
        <f t="shared" si="1"/>
        <v>77</v>
      </c>
      <c r="H10" s="185">
        <f t="shared" si="2"/>
        <v>2.3390036452004859</v>
      </c>
      <c r="I10" s="183">
        <f t="shared" si="3"/>
        <v>1473</v>
      </c>
      <c r="J10" s="184">
        <v>65.051441137202545</v>
      </c>
      <c r="K10" s="185">
        <f t="shared" si="6"/>
        <v>2.060860289478839</v>
      </c>
      <c r="L10" s="181">
        <v>1456.73</v>
      </c>
      <c r="M10">
        <f t="shared" si="7"/>
        <v>105.32999999999993</v>
      </c>
      <c r="N10">
        <v>1400</v>
      </c>
      <c r="O10" s="182">
        <f t="shared" si="8"/>
        <v>150</v>
      </c>
      <c r="P10" s="186">
        <f t="shared" si="4"/>
        <v>4.0521428571428544</v>
      </c>
      <c r="Q10" s="181">
        <v>82.44</v>
      </c>
    </row>
    <row r="11" spans="1:18" x14ac:dyDescent="0.2">
      <c r="A11">
        <v>9</v>
      </c>
      <c r="B11" s="183">
        <f t="shared" si="5"/>
        <v>1818</v>
      </c>
      <c r="C11" s="181">
        <v>1</v>
      </c>
      <c r="D11" s="185">
        <f t="shared" si="0"/>
        <v>5.5005500550055E-2</v>
      </c>
      <c r="E11" s="188"/>
      <c r="F11" s="188"/>
      <c r="G11" s="183">
        <f t="shared" si="1"/>
        <v>78</v>
      </c>
      <c r="H11" s="185">
        <f t="shared" si="2"/>
        <v>2.3693803159173754</v>
      </c>
      <c r="I11" s="183">
        <f t="shared" si="3"/>
        <v>1474</v>
      </c>
      <c r="J11" s="184">
        <v>67.012415527267009</v>
      </c>
      <c r="K11" s="185">
        <f t="shared" si="6"/>
        <v>1.9609743900644645</v>
      </c>
      <c r="L11" s="181">
        <v>1576.08</v>
      </c>
      <c r="M11">
        <f t="shared" si="7"/>
        <v>119.34999999999991</v>
      </c>
      <c r="N11">
        <v>1540</v>
      </c>
      <c r="O11" s="182">
        <f t="shared" si="8"/>
        <v>140</v>
      </c>
      <c r="P11" s="186">
        <f t="shared" si="4"/>
        <v>2.3428571428571416</v>
      </c>
      <c r="Q11" s="181">
        <v>83.07</v>
      </c>
    </row>
    <row r="12" spans="1:18" x14ac:dyDescent="0.2">
      <c r="A12">
        <v>10</v>
      </c>
      <c r="B12" s="183">
        <f t="shared" si="5"/>
        <v>1818</v>
      </c>
      <c r="C12" s="181">
        <v>0</v>
      </c>
      <c r="D12" s="185">
        <f t="shared" si="0"/>
        <v>0</v>
      </c>
      <c r="E12" s="188"/>
      <c r="F12" s="188"/>
      <c r="G12" s="183">
        <f t="shared" si="1"/>
        <v>78</v>
      </c>
      <c r="H12" s="185">
        <f t="shared" si="2"/>
        <v>2.3693803159173754</v>
      </c>
      <c r="I12" s="183">
        <f t="shared" si="3"/>
        <v>1474</v>
      </c>
      <c r="J12" s="184">
        <v>68.9061763319189</v>
      </c>
      <c r="K12" s="185">
        <f t="shared" si="6"/>
        <v>1.8937608046518903</v>
      </c>
      <c r="L12" s="184">
        <v>1750.24</v>
      </c>
      <c r="M12">
        <f t="shared" si="7"/>
        <v>174.16000000000008</v>
      </c>
      <c r="N12" s="183">
        <v>1670</v>
      </c>
      <c r="O12" s="182">
        <f t="shared" si="8"/>
        <v>130</v>
      </c>
      <c r="P12" s="186">
        <f t="shared" si="4"/>
        <v>4.8047904191616908</v>
      </c>
      <c r="Q12" s="181">
        <v>87.65</v>
      </c>
    </row>
    <row r="13" spans="1:18" x14ac:dyDescent="0.2">
      <c r="A13">
        <v>11</v>
      </c>
      <c r="B13" s="183">
        <f t="shared" si="5"/>
        <v>1630</v>
      </c>
      <c r="C13" s="181">
        <v>0</v>
      </c>
      <c r="D13" s="185">
        <f t="shared" si="0"/>
        <v>0</v>
      </c>
      <c r="E13" s="188"/>
      <c r="F13" s="188">
        <v>188</v>
      </c>
      <c r="G13" s="183">
        <f t="shared" si="1"/>
        <v>78</v>
      </c>
      <c r="H13" s="185">
        <f t="shared" si="2"/>
        <v>2.3693803159173754</v>
      </c>
      <c r="I13" s="183">
        <f t="shared" si="3"/>
        <v>1662</v>
      </c>
      <c r="J13" s="184">
        <v>71</v>
      </c>
      <c r="K13" s="185">
        <f t="shared" si="6"/>
        <v>2.0938236680811002</v>
      </c>
      <c r="L13" s="184">
        <v>1851.27</v>
      </c>
      <c r="M13">
        <f t="shared" si="7"/>
        <v>101.02999999999997</v>
      </c>
      <c r="N13" s="183">
        <v>1790</v>
      </c>
      <c r="O13" s="182">
        <f t="shared" si="8"/>
        <v>120</v>
      </c>
      <c r="P13" s="186">
        <f t="shared" si="4"/>
        <v>3.4229050279329698</v>
      </c>
      <c r="Q13" s="181">
        <v>90.61</v>
      </c>
      <c r="R13" s="187"/>
    </row>
    <row r="14" spans="1:18" hidden="1" x14ac:dyDescent="0.2">
      <c r="A14">
        <v>12</v>
      </c>
      <c r="B14" s="183">
        <f t="shared" si="5"/>
        <v>1630</v>
      </c>
      <c r="C14" s="181"/>
      <c r="D14" s="185">
        <f t="shared" si="0"/>
        <v>0</v>
      </c>
      <c r="E14" s="181"/>
      <c r="F14" s="181"/>
      <c r="G14" s="183">
        <f t="shared" si="1"/>
        <v>78</v>
      </c>
      <c r="H14" s="185">
        <f t="shared" si="2"/>
        <v>2.3693803159173754</v>
      </c>
      <c r="I14" s="183">
        <f t="shared" si="3"/>
        <v>1662</v>
      </c>
      <c r="J14" s="181"/>
      <c r="K14" s="185">
        <f t="shared" si="6"/>
        <v>-71</v>
      </c>
      <c r="L14" s="181"/>
      <c r="M14">
        <f t="shared" si="7"/>
        <v>-1851.27</v>
      </c>
      <c r="N14">
        <v>1900</v>
      </c>
      <c r="O14" s="182">
        <f t="shared" si="8"/>
        <v>110</v>
      </c>
      <c r="P14" s="186">
        <f t="shared" si="4"/>
        <v>-100</v>
      </c>
      <c r="Q14" s="181"/>
    </row>
    <row r="15" spans="1:18" hidden="1" x14ac:dyDescent="0.2">
      <c r="A15">
        <v>13</v>
      </c>
      <c r="B15" s="183">
        <f t="shared" si="5"/>
        <v>1630</v>
      </c>
      <c r="C15" s="181"/>
      <c r="D15" s="185">
        <f t="shared" si="0"/>
        <v>0</v>
      </c>
      <c r="E15" s="181"/>
      <c r="F15" s="181"/>
      <c r="G15" s="183">
        <f t="shared" si="1"/>
        <v>78</v>
      </c>
      <c r="H15" s="185">
        <f t="shared" si="2"/>
        <v>2.3693803159173754</v>
      </c>
      <c r="I15" s="183">
        <f t="shared" si="3"/>
        <v>1662</v>
      </c>
      <c r="J15" s="181"/>
      <c r="K15" s="185">
        <f t="shared" si="6"/>
        <v>0</v>
      </c>
      <c r="L15" s="181"/>
      <c r="M15">
        <f t="shared" si="7"/>
        <v>0</v>
      </c>
      <c r="N15">
        <v>2010</v>
      </c>
      <c r="O15" s="182">
        <f t="shared" si="8"/>
        <v>110</v>
      </c>
      <c r="P15" s="186">
        <f t="shared" si="4"/>
        <v>-100</v>
      </c>
      <c r="Q15" s="181"/>
    </row>
    <row r="16" spans="1:18" hidden="1" x14ac:dyDescent="0.2">
      <c r="A16">
        <v>14</v>
      </c>
      <c r="B16" s="183">
        <f t="shared" si="5"/>
        <v>1630</v>
      </c>
      <c r="C16" s="181"/>
      <c r="D16" s="185">
        <f t="shared" si="0"/>
        <v>0</v>
      </c>
      <c r="E16" s="181"/>
      <c r="F16" s="181"/>
      <c r="G16" s="183">
        <f t="shared" si="1"/>
        <v>78</v>
      </c>
      <c r="H16" s="185">
        <f t="shared" si="2"/>
        <v>2.3693803159173754</v>
      </c>
      <c r="I16" s="183">
        <f t="shared" si="3"/>
        <v>1662</v>
      </c>
      <c r="J16" s="181"/>
      <c r="K16" s="185">
        <f t="shared" si="6"/>
        <v>0</v>
      </c>
      <c r="L16" s="181"/>
      <c r="M16">
        <f t="shared" si="7"/>
        <v>0</v>
      </c>
      <c r="N16">
        <v>2120</v>
      </c>
      <c r="O16" s="182">
        <f t="shared" si="8"/>
        <v>110</v>
      </c>
      <c r="P16" s="186">
        <f t="shared" si="4"/>
        <v>-100</v>
      </c>
      <c r="Q16" s="181"/>
    </row>
    <row r="17" spans="1:17" hidden="1" x14ac:dyDescent="0.2">
      <c r="A17">
        <v>15</v>
      </c>
      <c r="B17" s="183">
        <f t="shared" si="5"/>
        <v>1630</v>
      </c>
      <c r="C17" s="181"/>
      <c r="D17" s="185">
        <f t="shared" si="0"/>
        <v>0</v>
      </c>
      <c r="E17" s="181"/>
      <c r="F17" s="181"/>
      <c r="G17" s="183">
        <f t="shared" si="1"/>
        <v>78</v>
      </c>
      <c r="H17" s="185">
        <f t="shared" si="2"/>
        <v>2.3693803159173754</v>
      </c>
      <c r="I17" s="183">
        <f t="shared" si="3"/>
        <v>1662</v>
      </c>
      <c r="J17" s="181"/>
      <c r="K17" s="185">
        <f t="shared" si="6"/>
        <v>0</v>
      </c>
      <c r="L17" s="181"/>
      <c r="M17">
        <f t="shared" si="7"/>
        <v>0</v>
      </c>
      <c r="N17">
        <v>2240</v>
      </c>
      <c r="O17" s="182">
        <f t="shared" si="8"/>
        <v>120</v>
      </c>
      <c r="P17" s="186">
        <f t="shared" si="4"/>
        <v>-100</v>
      </c>
      <c r="Q17" s="181"/>
    </row>
    <row r="18" spans="1:17" hidden="1" x14ac:dyDescent="0.2">
      <c r="A18">
        <v>16</v>
      </c>
      <c r="B18" s="183">
        <f t="shared" si="5"/>
        <v>1630</v>
      </c>
      <c r="C18" s="181"/>
      <c r="D18" s="185">
        <f t="shared" si="0"/>
        <v>0</v>
      </c>
      <c r="E18" s="181"/>
      <c r="F18" s="181"/>
      <c r="G18" s="183">
        <f t="shared" si="1"/>
        <v>78</v>
      </c>
      <c r="H18" s="185">
        <f t="shared" si="2"/>
        <v>2.3693803159173754</v>
      </c>
      <c r="I18" s="183">
        <f t="shared" si="3"/>
        <v>1662</v>
      </c>
      <c r="J18" s="181"/>
      <c r="K18" s="185">
        <f t="shared" si="6"/>
        <v>0</v>
      </c>
      <c r="L18" s="181"/>
      <c r="M18">
        <f t="shared" si="7"/>
        <v>0</v>
      </c>
      <c r="N18">
        <v>2370</v>
      </c>
      <c r="O18" s="182">
        <f t="shared" si="8"/>
        <v>130</v>
      </c>
      <c r="P18" s="186">
        <f t="shared" si="4"/>
        <v>-100</v>
      </c>
      <c r="Q18" s="181"/>
    </row>
    <row r="19" spans="1:17" hidden="1" x14ac:dyDescent="0.2">
      <c r="A19">
        <v>17</v>
      </c>
      <c r="B19" s="183">
        <f t="shared" si="5"/>
        <v>1630</v>
      </c>
      <c r="C19" s="181"/>
      <c r="D19" s="185">
        <f t="shared" si="0"/>
        <v>0</v>
      </c>
      <c r="E19" s="181"/>
      <c r="F19" s="181"/>
      <c r="G19" s="183">
        <f t="shared" si="1"/>
        <v>78</v>
      </c>
      <c r="H19" s="185">
        <f t="shared" si="2"/>
        <v>2.3693803159173754</v>
      </c>
      <c r="I19" s="183">
        <f t="shared" si="3"/>
        <v>1662</v>
      </c>
      <c r="J19" s="181"/>
      <c r="K19" s="185">
        <f t="shared" si="6"/>
        <v>0</v>
      </c>
      <c r="L19" s="181"/>
      <c r="M19">
        <f t="shared" si="7"/>
        <v>0</v>
      </c>
      <c r="N19">
        <v>2510</v>
      </c>
      <c r="O19" s="182">
        <f t="shared" si="8"/>
        <v>140</v>
      </c>
      <c r="P19" s="186">
        <f t="shared" si="4"/>
        <v>-100</v>
      </c>
      <c r="Q19" s="181"/>
    </row>
    <row r="20" spans="1:17" hidden="1" x14ac:dyDescent="0.2">
      <c r="A20">
        <v>18</v>
      </c>
      <c r="B20" s="183">
        <f t="shared" si="5"/>
        <v>1630</v>
      </c>
      <c r="C20" s="181"/>
      <c r="D20" s="185">
        <f t="shared" si="0"/>
        <v>0</v>
      </c>
      <c r="E20" s="181"/>
      <c r="F20" s="181"/>
      <c r="G20" s="183">
        <f t="shared" si="1"/>
        <v>78</v>
      </c>
      <c r="H20" s="185">
        <f t="shared" si="2"/>
        <v>2.3693803159173754</v>
      </c>
      <c r="I20" s="183">
        <f t="shared" si="3"/>
        <v>1662</v>
      </c>
      <c r="J20" s="181"/>
      <c r="K20" s="185">
        <f t="shared" si="6"/>
        <v>0</v>
      </c>
      <c r="L20" s="181"/>
      <c r="M20">
        <f t="shared" si="7"/>
        <v>0</v>
      </c>
      <c r="N20">
        <v>2650</v>
      </c>
      <c r="O20" s="182">
        <f t="shared" si="8"/>
        <v>140</v>
      </c>
      <c r="P20" s="186">
        <f t="shared" si="4"/>
        <v>-100</v>
      </c>
      <c r="Q20" s="181"/>
    </row>
    <row r="21" spans="1:17" hidden="1" x14ac:dyDescent="0.2">
      <c r="A21">
        <v>19</v>
      </c>
      <c r="B21" s="183">
        <f t="shared" si="5"/>
        <v>1630</v>
      </c>
      <c r="C21" s="181"/>
      <c r="D21" s="185">
        <f t="shared" si="0"/>
        <v>0</v>
      </c>
      <c r="E21" s="181"/>
      <c r="F21" s="181"/>
      <c r="G21" s="183">
        <f t="shared" si="1"/>
        <v>78</v>
      </c>
      <c r="H21" s="185">
        <f t="shared" si="2"/>
        <v>2.3693803159173754</v>
      </c>
      <c r="I21" s="183">
        <f t="shared" si="3"/>
        <v>1662</v>
      </c>
      <c r="J21" s="181"/>
      <c r="K21" s="185">
        <f t="shared" si="6"/>
        <v>0</v>
      </c>
      <c r="L21" s="181"/>
      <c r="M21">
        <f t="shared" si="7"/>
        <v>0</v>
      </c>
      <c r="N21">
        <v>2800</v>
      </c>
      <c r="O21" s="182">
        <f t="shared" si="8"/>
        <v>150</v>
      </c>
      <c r="P21" s="186">
        <f t="shared" si="4"/>
        <v>-100</v>
      </c>
      <c r="Q21" s="181"/>
    </row>
    <row r="22" spans="1:17" hidden="1" x14ac:dyDescent="0.2">
      <c r="A22">
        <v>20</v>
      </c>
      <c r="B22" s="183">
        <f t="shared" si="5"/>
        <v>1630</v>
      </c>
      <c r="C22" s="181"/>
      <c r="D22" s="185">
        <f t="shared" si="0"/>
        <v>0</v>
      </c>
      <c r="E22" s="181"/>
      <c r="F22" s="181"/>
      <c r="G22" s="183">
        <f t="shared" si="1"/>
        <v>78</v>
      </c>
      <c r="H22" s="185">
        <f t="shared" si="2"/>
        <v>2.3693803159173754</v>
      </c>
      <c r="I22" s="183">
        <f t="shared" si="3"/>
        <v>1662</v>
      </c>
      <c r="J22" s="181"/>
      <c r="K22" s="185">
        <f t="shared" si="6"/>
        <v>0</v>
      </c>
      <c r="L22" s="181"/>
      <c r="M22">
        <f t="shared" si="7"/>
        <v>0</v>
      </c>
      <c r="N22">
        <v>2960</v>
      </c>
      <c r="O22" s="182">
        <f t="shared" si="8"/>
        <v>160</v>
      </c>
      <c r="P22" s="186">
        <f t="shared" si="4"/>
        <v>-100</v>
      </c>
      <c r="Q22" s="181"/>
    </row>
    <row r="23" spans="1:17" hidden="1" x14ac:dyDescent="0.2">
      <c r="A23">
        <v>21</v>
      </c>
      <c r="B23" s="183">
        <f t="shared" si="5"/>
        <v>1630</v>
      </c>
      <c r="C23" s="181"/>
      <c r="D23" s="185">
        <f t="shared" si="0"/>
        <v>0</v>
      </c>
      <c r="E23" s="181"/>
      <c r="F23" s="181"/>
      <c r="G23" s="183">
        <f t="shared" si="1"/>
        <v>78</v>
      </c>
      <c r="H23" s="185">
        <f t="shared" si="2"/>
        <v>2.3693803159173754</v>
      </c>
      <c r="I23" s="183">
        <f t="shared" si="3"/>
        <v>1662</v>
      </c>
      <c r="J23" s="181"/>
      <c r="K23" s="185">
        <f t="shared" si="6"/>
        <v>0</v>
      </c>
      <c r="L23" s="181"/>
      <c r="M23">
        <f t="shared" si="7"/>
        <v>0</v>
      </c>
      <c r="N23">
        <v>3150</v>
      </c>
      <c r="O23" s="182">
        <f t="shared" si="8"/>
        <v>190</v>
      </c>
      <c r="P23" s="186">
        <f t="shared" si="4"/>
        <v>-100</v>
      </c>
      <c r="Q23" s="181"/>
    </row>
    <row r="24" spans="1:17" hidden="1" x14ac:dyDescent="0.2">
      <c r="A24">
        <v>22</v>
      </c>
      <c r="B24" s="183">
        <f t="shared" si="5"/>
        <v>1630</v>
      </c>
      <c r="C24" s="181"/>
      <c r="D24" s="185">
        <f t="shared" si="0"/>
        <v>0</v>
      </c>
      <c r="E24" s="181"/>
      <c r="F24" s="181"/>
      <c r="G24" s="183">
        <f t="shared" si="1"/>
        <v>78</v>
      </c>
      <c r="H24" s="185">
        <f t="shared" si="2"/>
        <v>2.3693803159173754</v>
      </c>
      <c r="I24" s="183">
        <f t="shared" si="3"/>
        <v>1662</v>
      </c>
      <c r="J24" s="181"/>
      <c r="K24" s="185">
        <f t="shared" si="6"/>
        <v>0</v>
      </c>
      <c r="L24" s="181"/>
      <c r="M24">
        <f t="shared" si="7"/>
        <v>0</v>
      </c>
      <c r="N24">
        <v>3370</v>
      </c>
      <c r="O24" s="182">
        <f t="shared" si="8"/>
        <v>220</v>
      </c>
      <c r="P24" s="186">
        <f t="shared" si="4"/>
        <v>-100</v>
      </c>
      <c r="Q24" s="181"/>
    </row>
    <row r="25" spans="1:17" hidden="1" x14ac:dyDescent="0.2">
      <c r="A25">
        <v>23</v>
      </c>
      <c r="B25" s="183">
        <f t="shared" si="5"/>
        <v>1630</v>
      </c>
      <c r="C25" s="181"/>
      <c r="D25" s="185">
        <f t="shared" si="0"/>
        <v>0</v>
      </c>
      <c r="E25" s="181"/>
      <c r="F25" s="181"/>
      <c r="G25" s="183">
        <f t="shared" si="1"/>
        <v>78</v>
      </c>
      <c r="H25" s="185">
        <f t="shared" si="2"/>
        <v>2.3693803159173754</v>
      </c>
      <c r="I25" s="183">
        <f t="shared" si="3"/>
        <v>1662</v>
      </c>
      <c r="J25" s="181"/>
      <c r="K25" s="185">
        <f t="shared" si="6"/>
        <v>0</v>
      </c>
      <c r="L25" s="181"/>
      <c r="M25">
        <f t="shared" si="7"/>
        <v>0</v>
      </c>
      <c r="N25">
        <v>3560</v>
      </c>
      <c r="O25" s="182">
        <f t="shared" si="8"/>
        <v>190</v>
      </c>
      <c r="P25" s="186">
        <f t="shared" si="4"/>
        <v>-100</v>
      </c>
      <c r="Q25" s="181"/>
    </row>
    <row r="26" spans="1:17" hidden="1" x14ac:dyDescent="0.2">
      <c r="A26">
        <v>24</v>
      </c>
      <c r="B26" s="183">
        <f t="shared" si="5"/>
        <v>1630</v>
      </c>
      <c r="C26" s="181"/>
      <c r="D26" s="185">
        <f t="shared" si="0"/>
        <v>0</v>
      </c>
      <c r="E26" s="181"/>
      <c r="F26" s="181"/>
      <c r="G26" s="183">
        <f t="shared" si="1"/>
        <v>78</v>
      </c>
      <c r="H26" s="185">
        <f t="shared" si="2"/>
        <v>2.3693803159173754</v>
      </c>
      <c r="I26" s="183">
        <f t="shared" si="3"/>
        <v>1662</v>
      </c>
      <c r="J26" s="181"/>
      <c r="K26" s="185">
        <f t="shared" si="6"/>
        <v>0</v>
      </c>
      <c r="L26" s="181"/>
      <c r="M26">
        <f t="shared" si="7"/>
        <v>0</v>
      </c>
      <c r="N26">
        <v>3720</v>
      </c>
      <c r="O26" s="182">
        <f t="shared" si="8"/>
        <v>160</v>
      </c>
      <c r="P26" s="186">
        <f t="shared" si="4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  <col min="18" max="22" width="10.85546875"/>
  </cols>
  <sheetData>
    <row r="1" spans="1:18" x14ac:dyDescent="0.2">
      <c r="A1" s="515" t="s">
        <v>42</v>
      </c>
      <c r="B1" s="515"/>
      <c r="C1">
        <v>3720</v>
      </c>
      <c r="D1" s="182" t="s">
        <v>46</v>
      </c>
      <c r="E1" s="189" t="s">
        <v>47</v>
      </c>
    </row>
    <row r="2" spans="1:18" ht="22.5" x14ac:dyDescent="0.2">
      <c r="A2" s="201" t="s">
        <v>29</v>
      </c>
      <c r="B2" s="202" t="s">
        <v>30</v>
      </c>
      <c r="C2" s="202" t="s">
        <v>35</v>
      </c>
      <c r="D2" s="202" t="s">
        <v>37</v>
      </c>
      <c r="E2" s="202" t="s">
        <v>41</v>
      </c>
      <c r="F2" s="202" t="s">
        <v>40</v>
      </c>
      <c r="G2" s="202" t="s">
        <v>36</v>
      </c>
      <c r="H2" s="202" t="s">
        <v>38</v>
      </c>
      <c r="I2" s="202" t="s">
        <v>43</v>
      </c>
      <c r="J2" s="201" t="s">
        <v>13</v>
      </c>
      <c r="K2" s="202" t="s">
        <v>32</v>
      </c>
      <c r="L2" s="201" t="s">
        <v>31</v>
      </c>
      <c r="M2" s="202" t="s">
        <v>44</v>
      </c>
      <c r="N2" s="202" t="s">
        <v>39</v>
      </c>
      <c r="O2" s="202" t="s">
        <v>45</v>
      </c>
      <c r="P2" s="202" t="s">
        <v>33</v>
      </c>
      <c r="Q2" s="201" t="s">
        <v>34</v>
      </c>
    </row>
    <row r="3" spans="1:18" x14ac:dyDescent="0.2">
      <c r="A3" s="203">
        <v>1</v>
      </c>
      <c r="B3" s="204">
        <f>C1-(C3+E3+F3)</f>
        <v>3707</v>
      </c>
      <c r="C3" s="205">
        <v>13</v>
      </c>
      <c r="D3" s="206">
        <f>(C3/B3)*100</f>
        <v>0.35068788777987592</v>
      </c>
      <c r="E3" s="207"/>
      <c r="F3" s="207"/>
      <c r="G3" s="204">
        <f>C3</f>
        <v>13</v>
      </c>
      <c r="H3" s="206">
        <f>(G3/$C$1)*100</f>
        <v>0.34946236559139787</v>
      </c>
      <c r="I3" s="204">
        <f>C3+E3+F3</f>
        <v>13</v>
      </c>
      <c r="J3" s="208">
        <v>21.750356468457358</v>
      </c>
      <c r="K3" s="203"/>
      <c r="L3" s="205">
        <v>148.06</v>
      </c>
      <c r="M3" s="203"/>
      <c r="N3" s="203">
        <v>110</v>
      </c>
      <c r="O3" s="203"/>
      <c r="P3" s="209">
        <f>((L3/N3)*100)-100</f>
        <v>34.600000000000023</v>
      </c>
      <c r="Q3" s="205">
        <v>69.8</v>
      </c>
    </row>
    <row r="4" spans="1:18" x14ac:dyDescent="0.2">
      <c r="A4" s="203">
        <v>2</v>
      </c>
      <c r="B4" s="204">
        <f>B3-(C4+E4+F4)</f>
        <v>3699</v>
      </c>
      <c r="C4" s="205">
        <v>8</v>
      </c>
      <c r="D4" s="206">
        <f t="shared" ref="D4:D26" si="0">(C4/B4)*100</f>
        <v>0.21627466882941337</v>
      </c>
      <c r="E4" s="207"/>
      <c r="F4" s="207"/>
      <c r="G4" s="204">
        <f>G3+C4</f>
        <v>21</v>
      </c>
      <c r="H4" s="206">
        <f t="shared" ref="H4:H26" si="1">(G4/$C$1)*100</f>
        <v>0.56451612903225801</v>
      </c>
      <c r="I4" s="204">
        <f t="shared" ref="I4:I26" si="2">I3+C4+E4+F4</f>
        <v>21</v>
      </c>
      <c r="J4" s="208">
        <v>29.0150842945874</v>
      </c>
      <c r="K4" s="206">
        <f>J4-J3</f>
        <v>7.2647278261300414</v>
      </c>
      <c r="L4" s="205">
        <v>248.96</v>
      </c>
      <c r="M4" s="203">
        <f>L4-L3</f>
        <v>100.9</v>
      </c>
      <c r="N4" s="203">
        <v>230</v>
      </c>
      <c r="O4" s="210">
        <f>N4-N3</f>
        <v>120</v>
      </c>
      <c r="P4" s="209">
        <f t="shared" ref="P4:P26" si="3">((L4/N4)*100)-100</f>
        <v>8.2434782608695798</v>
      </c>
      <c r="Q4" s="205">
        <v>65.5</v>
      </c>
    </row>
    <row r="5" spans="1:18" x14ac:dyDescent="0.2">
      <c r="A5" s="203">
        <v>3</v>
      </c>
      <c r="B5" s="204">
        <f t="shared" ref="B5:B26" si="4">B4-(C5+E5+F5)</f>
        <v>3695</v>
      </c>
      <c r="C5" s="205">
        <v>4</v>
      </c>
      <c r="D5" s="206">
        <f t="shared" si="0"/>
        <v>0.10825439783491206</v>
      </c>
      <c r="E5" s="207"/>
      <c r="F5" s="207"/>
      <c r="G5" s="204">
        <f t="shared" ref="G5:G26" si="5">G4+C5</f>
        <v>25</v>
      </c>
      <c r="H5" s="206">
        <f t="shared" si="1"/>
        <v>0.67204301075268813</v>
      </c>
      <c r="I5" s="204">
        <f t="shared" si="2"/>
        <v>25</v>
      </c>
      <c r="J5" s="208">
        <v>33.738848337388482</v>
      </c>
      <c r="K5" s="206">
        <f t="shared" ref="K5:K26" si="6">J5-J4</f>
        <v>4.7237640428010828</v>
      </c>
      <c r="L5" s="205">
        <v>377.26</v>
      </c>
      <c r="M5" s="203">
        <f t="shared" ref="M5:M26" si="7">L5-L4</f>
        <v>128.29999999999998</v>
      </c>
      <c r="N5" s="203">
        <v>360</v>
      </c>
      <c r="O5" s="210">
        <f t="shared" ref="O5:O26" si="8">N5-N4</f>
        <v>130</v>
      </c>
      <c r="P5" s="209">
        <f t="shared" si="3"/>
        <v>4.7944444444444372</v>
      </c>
      <c r="Q5" s="208">
        <v>71.989999999999995</v>
      </c>
    </row>
    <row r="6" spans="1:18" x14ac:dyDescent="0.2">
      <c r="A6" s="203">
        <v>4</v>
      </c>
      <c r="B6" s="204">
        <f t="shared" si="4"/>
        <v>3689</v>
      </c>
      <c r="C6" s="205">
        <v>6</v>
      </c>
      <c r="D6" s="206">
        <f t="shared" si="0"/>
        <v>0.16264570344266741</v>
      </c>
      <c r="E6" s="207"/>
      <c r="F6" s="207"/>
      <c r="G6" s="204">
        <f t="shared" si="5"/>
        <v>31</v>
      </c>
      <c r="H6" s="206">
        <f t="shared" si="1"/>
        <v>0.83333333333333337</v>
      </c>
      <c r="I6" s="204">
        <f t="shared" si="2"/>
        <v>31</v>
      </c>
      <c r="J6" s="208">
        <v>39.186104986267459</v>
      </c>
      <c r="K6" s="206">
        <f t="shared" si="6"/>
        <v>5.4472566488789766</v>
      </c>
      <c r="L6" s="205">
        <v>539.17999999999995</v>
      </c>
      <c r="M6" s="203">
        <f t="shared" si="7"/>
        <v>161.91999999999996</v>
      </c>
      <c r="N6" s="203">
        <v>500</v>
      </c>
      <c r="O6" s="210">
        <f t="shared" si="8"/>
        <v>140</v>
      </c>
      <c r="P6" s="209">
        <f t="shared" si="3"/>
        <v>7.8359999999999985</v>
      </c>
      <c r="Q6" s="208">
        <v>70.819999999999993</v>
      </c>
    </row>
    <row r="7" spans="1:18" x14ac:dyDescent="0.2">
      <c r="A7" s="203">
        <v>5</v>
      </c>
      <c r="B7" s="204">
        <f t="shared" si="4"/>
        <v>3679</v>
      </c>
      <c r="C7" s="205">
        <v>10</v>
      </c>
      <c r="D7" s="206">
        <f t="shared" si="0"/>
        <v>0.27181299266104919</v>
      </c>
      <c r="E7" s="207"/>
      <c r="F7" s="207"/>
      <c r="G7" s="204">
        <f t="shared" si="5"/>
        <v>41</v>
      </c>
      <c r="H7" s="206">
        <f t="shared" si="1"/>
        <v>1.1021505376344085</v>
      </c>
      <c r="I7" s="204">
        <f t="shared" si="2"/>
        <v>41</v>
      </c>
      <c r="J7" s="208">
        <v>43.865637484969554</v>
      </c>
      <c r="K7" s="206">
        <f t="shared" si="6"/>
        <v>4.6795324987020948</v>
      </c>
      <c r="L7" s="205">
        <v>669.97</v>
      </c>
      <c r="M7" s="203">
        <f t="shared" si="7"/>
        <v>130.79000000000008</v>
      </c>
      <c r="N7" s="203">
        <v>630</v>
      </c>
      <c r="O7" s="210">
        <f t="shared" si="8"/>
        <v>130</v>
      </c>
      <c r="P7" s="209">
        <f t="shared" si="3"/>
        <v>6.3444444444444343</v>
      </c>
      <c r="Q7" s="205">
        <v>69.790000000000006</v>
      </c>
    </row>
    <row r="8" spans="1:18" x14ac:dyDescent="0.2">
      <c r="A8" s="203">
        <v>6</v>
      </c>
      <c r="B8" s="204">
        <f t="shared" si="4"/>
        <v>3676</v>
      </c>
      <c r="C8" s="205">
        <v>3</v>
      </c>
      <c r="D8" s="206">
        <f t="shared" si="0"/>
        <v>8.1610446137105552E-2</v>
      </c>
      <c r="E8" s="207"/>
      <c r="F8" s="207"/>
      <c r="G8" s="204">
        <f t="shared" si="5"/>
        <v>44</v>
      </c>
      <c r="H8" s="206">
        <f t="shared" si="1"/>
        <v>1.1827956989247312</v>
      </c>
      <c r="I8" s="204">
        <f t="shared" si="2"/>
        <v>44</v>
      </c>
      <c r="J8" s="208">
        <v>46.843944099378881</v>
      </c>
      <c r="K8" s="206">
        <f t="shared" si="6"/>
        <v>2.9783066144093269</v>
      </c>
      <c r="L8" s="205">
        <v>777.21</v>
      </c>
      <c r="M8" s="203">
        <f t="shared" si="7"/>
        <v>107.24000000000001</v>
      </c>
      <c r="N8" s="203">
        <v>750</v>
      </c>
      <c r="O8" s="210">
        <f t="shared" si="8"/>
        <v>120</v>
      </c>
      <c r="P8" s="209">
        <f t="shared" si="3"/>
        <v>3.6280000000000143</v>
      </c>
      <c r="Q8" s="205">
        <v>78.69</v>
      </c>
    </row>
    <row r="9" spans="1:18" x14ac:dyDescent="0.2">
      <c r="A9" s="203">
        <v>7</v>
      </c>
      <c r="B9" s="204">
        <f t="shared" si="4"/>
        <v>3674</v>
      </c>
      <c r="C9" s="205">
        <v>2</v>
      </c>
      <c r="D9" s="206">
        <f t="shared" si="0"/>
        <v>5.443658138268917E-2</v>
      </c>
      <c r="E9" s="207"/>
      <c r="F9" s="207"/>
      <c r="G9" s="204">
        <f t="shared" si="5"/>
        <v>46</v>
      </c>
      <c r="H9" s="206">
        <f t="shared" si="1"/>
        <v>1.2365591397849462</v>
      </c>
      <c r="I9" s="204">
        <f t="shared" si="2"/>
        <v>46</v>
      </c>
      <c r="J9" s="208">
        <v>49.813563271964576</v>
      </c>
      <c r="K9" s="206">
        <f t="shared" si="6"/>
        <v>2.9696191725856949</v>
      </c>
      <c r="L9" s="205">
        <v>876.68</v>
      </c>
      <c r="M9" s="203">
        <f t="shared" si="7"/>
        <v>99.469999999999914</v>
      </c>
      <c r="N9" s="203">
        <v>870</v>
      </c>
      <c r="O9" s="210">
        <f t="shared" si="8"/>
        <v>120</v>
      </c>
      <c r="P9" s="209">
        <f t="shared" si="3"/>
        <v>0.76781609195401757</v>
      </c>
      <c r="Q9" s="205">
        <v>74.09</v>
      </c>
    </row>
    <row r="10" spans="1:18" x14ac:dyDescent="0.2">
      <c r="A10" s="203">
        <v>8</v>
      </c>
      <c r="B10" s="204">
        <f t="shared" si="4"/>
        <v>3671</v>
      </c>
      <c r="C10" s="205">
        <v>3</v>
      </c>
      <c r="D10" s="206">
        <f t="shared" si="0"/>
        <v>8.172160174339417E-2</v>
      </c>
      <c r="E10" s="207"/>
      <c r="F10" s="207"/>
      <c r="G10" s="204">
        <f t="shared" si="5"/>
        <v>49</v>
      </c>
      <c r="H10" s="206">
        <f t="shared" si="1"/>
        <v>1.3172043010752688</v>
      </c>
      <c r="I10" s="204">
        <f t="shared" si="2"/>
        <v>49</v>
      </c>
      <c r="J10" s="208">
        <v>51.891156462585037</v>
      </c>
      <c r="K10" s="206">
        <f t="shared" si="6"/>
        <v>2.0775931906204619</v>
      </c>
      <c r="L10" s="205">
        <v>976.12</v>
      </c>
      <c r="M10" s="203">
        <f t="shared" si="7"/>
        <v>99.440000000000055</v>
      </c>
      <c r="N10" s="203">
        <v>970</v>
      </c>
      <c r="O10" s="210">
        <f t="shared" si="8"/>
        <v>100</v>
      </c>
      <c r="P10" s="209">
        <f t="shared" si="3"/>
        <v>0.63092783505153704</v>
      </c>
      <c r="Q10" s="205">
        <v>72.37</v>
      </c>
    </row>
    <row r="11" spans="1:18" x14ac:dyDescent="0.2">
      <c r="A11" s="203">
        <v>9</v>
      </c>
      <c r="B11" s="204">
        <f t="shared" si="4"/>
        <v>3669</v>
      </c>
      <c r="C11" s="205">
        <v>2</v>
      </c>
      <c r="D11" s="206">
        <f t="shared" si="0"/>
        <v>5.4510765876260567E-2</v>
      </c>
      <c r="E11" s="207"/>
      <c r="F11" s="207"/>
      <c r="G11" s="204">
        <f t="shared" si="5"/>
        <v>51</v>
      </c>
      <c r="H11" s="206">
        <f t="shared" si="1"/>
        <v>1.370967741935484</v>
      </c>
      <c r="I11" s="204">
        <f t="shared" si="2"/>
        <v>51</v>
      </c>
      <c r="J11" s="208">
        <v>56.096612344910739</v>
      </c>
      <c r="K11" s="206">
        <f t="shared" si="6"/>
        <v>4.2054558823257011</v>
      </c>
      <c r="L11" s="205">
        <v>1073.72</v>
      </c>
      <c r="M11" s="203">
        <f t="shared" si="7"/>
        <v>97.600000000000023</v>
      </c>
      <c r="N11" s="203">
        <v>1065</v>
      </c>
      <c r="O11" s="210">
        <f t="shared" si="8"/>
        <v>95</v>
      </c>
      <c r="P11" s="209">
        <f t="shared" si="3"/>
        <v>0.81877934272300479</v>
      </c>
      <c r="Q11" s="205">
        <v>74.739999999999995</v>
      </c>
    </row>
    <row r="12" spans="1:18" x14ac:dyDescent="0.2">
      <c r="A12" s="203">
        <v>10</v>
      </c>
      <c r="B12" s="204">
        <f t="shared" si="4"/>
        <v>3669</v>
      </c>
      <c r="C12" s="205">
        <v>0</v>
      </c>
      <c r="D12" s="206">
        <f t="shared" si="0"/>
        <v>0</v>
      </c>
      <c r="E12" s="207"/>
      <c r="F12" s="207"/>
      <c r="G12" s="204">
        <f t="shared" si="5"/>
        <v>51</v>
      </c>
      <c r="H12" s="206">
        <f t="shared" si="1"/>
        <v>1.370967741935484</v>
      </c>
      <c r="I12" s="204">
        <f t="shared" si="2"/>
        <v>51</v>
      </c>
      <c r="J12" s="208">
        <v>55.878806736416323</v>
      </c>
      <c r="K12" s="206">
        <f t="shared" si="6"/>
        <v>-0.21780560849441599</v>
      </c>
      <c r="L12" s="208">
        <v>1183.6300000000001</v>
      </c>
      <c r="M12" s="203">
        <f t="shared" si="7"/>
        <v>109.91000000000008</v>
      </c>
      <c r="N12" s="204">
        <v>1155</v>
      </c>
      <c r="O12" s="210">
        <f t="shared" si="8"/>
        <v>90</v>
      </c>
      <c r="P12" s="209">
        <f t="shared" si="3"/>
        <v>2.4787878787878839</v>
      </c>
      <c r="Q12" s="205">
        <v>77.400000000000006</v>
      </c>
    </row>
    <row r="13" spans="1:18" x14ac:dyDescent="0.2">
      <c r="A13" s="203">
        <v>11</v>
      </c>
      <c r="B13" s="204">
        <f t="shared" si="4"/>
        <v>3669</v>
      </c>
      <c r="C13" s="205">
        <v>0</v>
      </c>
      <c r="D13" s="206">
        <f t="shared" si="0"/>
        <v>0</v>
      </c>
      <c r="E13" s="207"/>
      <c r="F13" s="207"/>
      <c r="G13" s="204">
        <f t="shared" si="5"/>
        <v>51</v>
      </c>
      <c r="H13" s="206">
        <f t="shared" si="1"/>
        <v>1.370967741935484</v>
      </c>
      <c r="I13" s="204">
        <f t="shared" si="2"/>
        <v>51</v>
      </c>
      <c r="J13" s="208">
        <v>57.5</v>
      </c>
      <c r="K13" s="206">
        <f t="shared" si="6"/>
        <v>1.6211932635836774</v>
      </c>
      <c r="L13" s="208">
        <v>1265.2</v>
      </c>
      <c r="M13" s="203">
        <f t="shared" si="7"/>
        <v>81.569999999999936</v>
      </c>
      <c r="N13" s="204">
        <v>1245</v>
      </c>
      <c r="O13" s="210">
        <f t="shared" si="8"/>
        <v>90</v>
      </c>
      <c r="P13" s="209">
        <f t="shared" si="3"/>
        <v>1.6224899598393563</v>
      </c>
      <c r="Q13" s="205">
        <v>75.81</v>
      </c>
      <c r="R13" s="211"/>
    </row>
    <row r="14" spans="1:18" x14ac:dyDescent="0.2">
      <c r="A14">
        <v>12</v>
      </c>
      <c r="B14" s="183">
        <f t="shared" si="4"/>
        <v>3669</v>
      </c>
      <c r="C14" s="181"/>
      <c r="D14" s="185">
        <f t="shared" si="0"/>
        <v>0</v>
      </c>
      <c r="E14" s="181"/>
      <c r="F14" s="181"/>
      <c r="G14" s="183">
        <f t="shared" si="5"/>
        <v>51</v>
      </c>
      <c r="H14" s="185">
        <f t="shared" si="1"/>
        <v>1.370967741935484</v>
      </c>
      <c r="I14" s="183">
        <f t="shared" si="2"/>
        <v>51</v>
      </c>
      <c r="J14" s="181"/>
      <c r="K14" s="185">
        <f t="shared" si="6"/>
        <v>-57.5</v>
      </c>
      <c r="L14" s="181"/>
      <c r="M14">
        <f t="shared" si="7"/>
        <v>-1265.2</v>
      </c>
      <c r="N14">
        <v>1335</v>
      </c>
      <c r="O14" s="182">
        <f t="shared" si="8"/>
        <v>90</v>
      </c>
      <c r="P14" s="212">
        <f t="shared" si="3"/>
        <v>-100</v>
      </c>
      <c r="Q14" s="181"/>
    </row>
    <row r="15" spans="1:18" x14ac:dyDescent="0.2">
      <c r="A15">
        <v>13</v>
      </c>
      <c r="B15" s="183">
        <f t="shared" si="4"/>
        <v>3669</v>
      </c>
      <c r="C15" s="181"/>
      <c r="D15" s="185">
        <f t="shared" si="0"/>
        <v>0</v>
      </c>
      <c r="E15" s="181"/>
      <c r="F15" s="181"/>
      <c r="G15" s="183">
        <f t="shared" si="5"/>
        <v>51</v>
      </c>
      <c r="H15" s="185">
        <f t="shared" si="1"/>
        <v>1.370967741935484</v>
      </c>
      <c r="I15" s="183">
        <f t="shared" si="2"/>
        <v>51</v>
      </c>
      <c r="J15" s="181"/>
      <c r="K15" s="185">
        <f t="shared" si="6"/>
        <v>0</v>
      </c>
      <c r="L15" s="181"/>
      <c r="M15">
        <f t="shared" si="7"/>
        <v>0</v>
      </c>
      <c r="N15">
        <v>1430</v>
      </c>
      <c r="O15" s="182">
        <f t="shared" si="8"/>
        <v>95</v>
      </c>
      <c r="P15" s="212">
        <f t="shared" si="3"/>
        <v>-100</v>
      </c>
      <c r="Q15" s="181"/>
    </row>
    <row r="16" spans="1:18" x14ac:dyDescent="0.2">
      <c r="A16">
        <v>14</v>
      </c>
      <c r="B16" s="183">
        <f t="shared" si="4"/>
        <v>3669</v>
      </c>
      <c r="C16" s="181"/>
      <c r="D16" s="185">
        <f t="shared" si="0"/>
        <v>0</v>
      </c>
      <c r="E16" s="181"/>
      <c r="F16" s="181"/>
      <c r="G16" s="183">
        <f t="shared" si="5"/>
        <v>51</v>
      </c>
      <c r="H16" s="185">
        <f t="shared" si="1"/>
        <v>1.370967741935484</v>
      </c>
      <c r="I16" s="183">
        <f t="shared" si="2"/>
        <v>51</v>
      </c>
      <c r="J16" s="181"/>
      <c r="K16" s="185">
        <f t="shared" si="6"/>
        <v>0</v>
      </c>
      <c r="L16" s="181"/>
      <c r="M16">
        <f t="shared" si="7"/>
        <v>0</v>
      </c>
      <c r="N16">
        <v>1530</v>
      </c>
      <c r="O16" s="182">
        <f t="shared" si="8"/>
        <v>100</v>
      </c>
      <c r="P16" s="212">
        <f t="shared" si="3"/>
        <v>-100</v>
      </c>
      <c r="Q16" s="181"/>
    </row>
    <row r="17" spans="1:17" x14ac:dyDescent="0.2">
      <c r="A17">
        <v>15</v>
      </c>
      <c r="B17" s="183">
        <f t="shared" si="4"/>
        <v>3669</v>
      </c>
      <c r="C17" s="181"/>
      <c r="D17" s="185">
        <f t="shared" si="0"/>
        <v>0</v>
      </c>
      <c r="E17" s="181"/>
      <c r="F17" s="181"/>
      <c r="G17" s="183">
        <f t="shared" si="5"/>
        <v>51</v>
      </c>
      <c r="H17" s="185">
        <f t="shared" si="1"/>
        <v>1.370967741935484</v>
      </c>
      <c r="I17" s="183">
        <f t="shared" si="2"/>
        <v>51</v>
      </c>
      <c r="J17" s="181"/>
      <c r="K17" s="185">
        <f t="shared" si="6"/>
        <v>0</v>
      </c>
      <c r="L17" s="181"/>
      <c r="M17">
        <f t="shared" si="7"/>
        <v>0</v>
      </c>
      <c r="N17">
        <v>1650</v>
      </c>
      <c r="O17" s="182">
        <f t="shared" si="8"/>
        <v>120</v>
      </c>
      <c r="P17" s="212">
        <f t="shared" si="3"/>
        <v>-100</v>
      </c>
      <c r="Q17" s="181"/>
    </row>
    <row r="18" spans="1:17" x14ac:dyDescent="0.2">
      <c r="A18">
        <v>16</v>
      </c>
      <c r="B18" s="183">
        <f t="shared" si="4"/>
        <v>3669</v>
      </c>
      <c r="C18" s="181"/>
      <c r="D18" s="185">
        <f t="shared" si="0"/>
        <v>0</v>
      </c>
      <c r="E18" s="181"/>
      <c r="F18" s="181"/>
      <c r="G18" s="183">
        <f t="shared" si="5"/>
        <v>51</v>
      </c>
      <c r="H18" s="185">
        <f t="shared" si="1"/>
        <v>1.370967741935484</v>
      </c>
      <c r="I18" s="183">
        <f t="shared" si="2"/>
        <v>51</v>
      </c>
      <c r="J18" s="181"/>
      <c r="K18" s="185">
        <f t="shared" si="6"/>
        <v>0</v>
      </c>
      <c r="L18" s="181"/>
      <c r="M18">
        <f t="shared" si="7"/>
        <v>0</v>
      </c>
      <c r="N18">
        <v>1780</v>
      </c>
      <c r="O18" s="182">
        <f t="shared" si="8"/>
        <v>130</v>
      </c>
      <c r="P18" s="212">
        <f t="shared" si="3"/>
        <v>-100</v>
      </c>
      <c r="Q18" s="181"/>
    </row>
    <row r="19" spans="1:17" x14ac:dyDescent="0.2">
      <c r="A19">
        <v>17</v>
      </c>
      <c r="B19" s="183">
        <f t="shared" si="4"/>
        <v>3669</v>
      </c>
      <c r="C19" s="181"/>
      <c r="D19" s="185">
        <f t="shared" si="0"/>
        <v>0</v>
      </c>
      <c r="E19" s="181"/>
      <c r="F19" s="181"/>
      <c r="G19" s="183">
        <f t="shared" si="5"/>
        <v>51</v>
      </c>
      <c r="H19" s="185">
        <f t="shared" si="1"/>
        <v>1.370967741935484</v>
      </c>
      <c r="I19" s="183">
        <f t="shared" si="2"/>
        <v>51</v>
      </c>
      <c r="J19" s="181"/>
      <c r="K19" s="185">
        <f t="shared" si="6"/>
        <v>0</v>
      </c>
      <c r="L19" s="181"/>
      <c r="M19">
        <f t="shared" si="7"/>
        <v>0</v>
      </c>
      <c r="N19">
        <v>1910</v>
      </c>
      <c r="O19" s="182">
        <f t="shared" si="8"/>
        <v>130</v>
      </c>
      <c r="P19" s="212">
        <f t="shared" si="3"/>
        <v>-100</v>
      </c>
      <c r="Q19" s="181"/>
    </row>
    <row r="20" spans="1:17" x14ac:dyDescent="0.2">
      <c r="A20">
        <v>18</v>
      </c>
      <c r="B20" s="183">
        <f t="shared" si="4"/>
        <v>3669</v>
      </c>
      <c r="C20" s="181"/>
      <c r="D20" s="185">
        <f t="shared" si="0"/>
        <v>0</v>
      </c>
      <c r="E20" s="181"/>
      <c r="F20" s="181"/>
      <c r="G20" s="183">
        <f t="shared" si="5"/>
        <v>51</v>
      </c>
      <c r="H20" s="185">
        <f t="shared" si="1"/>
        <v>1.370967741935484</v>
      </c>
      <c r="I20" s="183">
        <f t="shared" si="2"/>
        <v>51</v>
      </c>
      <c r="J20" s="181"/>
      <c r="K20" s="185">
        <f t="shared" si="6"/>
        <v>0</v>
      </c>
      <c r="L20" s="181"/>
      <c r="M20">
        <f t="shared" si="7"/>
        <v>0</v>
      </c>
      <c r="N20">
        <v>2045</v>
      </c>
      <c r="O20" s="182">
        <f t="shared" si="8"/>
        <v>135</v>
      </c>
      <c r="P20" s="212">
        <f t="shared" si="3"/>
        <v>-100</v>
      </c>
      <c r="Q20" s="181"/>
    </row>
    <row r="21" spans="1:17" x14ac:dyDescent="0.2">
      <c r="A21">
        <v>19</v>
      </c>
      <c r="B21" s="183">
        <f t="shared" si="4"/>
        <v>3669</v>
      </c>
      <c r="C21" s="181"/>
      <c r="D21" s="185">
        <f t="shared" si="0"/>
        <v>0</v>
      </c>
      <c r="E21" s="181"/>
      <c r="F21" s="181"/>
      <c r="G21" s="183">
        <f t="shared" si="5"/>
        <v>51</v>
      </c>
      <c r="H21" s="185">
        <f t="shared" si="1"/>
        <v>1.370967741935484</v>
      </c>
      <c r="I21" s="183">
        <f t="shared" si="2"/>
        <v>51</v>
      </c>
      <c r="J21" s="181"/>
      <c r="K21" s="185">
        <f t="shared" si="6"/>
        <v>0</v>
      </c>
      <c r="L21" s="181"/>
      <c r="M21">
        <f t="shared" si="7"/>
        <v>0</v>
      </c>
      <c r="N21">
        <v>2190</v>
      </c>
      <c r="O21" s="182">
        <f t="shared" si="8"/>
        <v>145</v>
      </c>
      <c r="P21" s="212">
        <f t="shared" si="3"/>
        <v>-100</v>
      </c>
      <c r="Q21" s="181"/>
    </row>
    <row r="22" spans="1:17" x14ac:dyDescent="0.2">
      <c r="A22">
        <v>20</v>
      </c>
      <c r="B22" s="183">
        <f t="shared" si="4"/>
        <v>3669</v>
      </c>
      <c r="C22" s="181"/>
      <c r="D22" s="185">
        <f t="shared" si="0"/>
        <v>0</v>
      </c>
      <c r="E22" s="181"/>
      <c r="F22" s="181"/>
      <c r="G22" s="183">
        <f t="shared" si="5"/>
        <v>51</v>
      </c>
      <c r="H22" s="185">
        <f t="shared" si="1"/>
        <v>1.370967741935484</v>
      </c>
      <c r="I22" s="183">
        <f t="shared" si="2"/>
        <v>51</v>
      </c>
      <c r="J22" s="181"/>
      <c r="K22" s="185">
        <f t="shared" si="6"/>
        <v>0</v>
      </c>
      <c r="L22" s="181"/>
      <c r="M22">
        <f t="shared" si="7"/>
        <v>0</v>
      </c>
      <c r="N22">
        <v>2340</v>
      </c>
      <c r="O22" s="182">
        <f t="shared" si="8"/>
        <v>150</v>
      </c>
      <c r="P22" s="212">
        <f t="shared" si="3"/>
        <v>-100</v>
      </c>
      <c r="Q22" s="181"/>
    </row>
    <row r="23" spans="1:17" x14ac:dyDescent="0.2">
      <c r="A23">
        <v>21</v>
      </c>
      <c r="B23" s="183">
        <f t="shared" si="4"/>
        <v>3669</v>
      </c>
      <c r="C23" s="181"/>
      <c r="D23" s="185">
        <f t="shared" si="0"/>
        <v>0</v>
      </c>
      <c r="E23" s="181"/>
      <c r="F23" s="181"/>
      <c r="G23" s="183">
        <f t="shared" si="5"/>
        <v>51</v>
      </c>
      <c r="H23" s="185">
        <f t="shared" si="1"/>
        <v>1.370967741935484</v>
      </c>
      <c r="I23" s="183">
        <f t="shared" si="2"/>
        <v>51</v>
      </c>
      <c r="J23" s="181"/>
      <c r="K23" s="185">
        <f t="shared" si="6"/>
        <v>0</v>
      </c>
      <c r="L23" s="181"/>
      <c r="M23">
        <f t="shared" si="7"/>
        <v>0</v>
      </c>
      <c r="N23">
        <v>2500</v>
      </c>
      <c r="O23" s="182">
        <f t="shared" si="8"/>
        <v>160</v>
      </c>
      <c r="P23" s="212">
        <f t="shared" si="3"/>
        <v>-100</v>
      </c>
      <c r="Q23" s="181"/>
    </row>
    <row r="24" spans="1:17" x14ac:dyDescent="0.2">
      <c r="A24">
        <v>22</v>
      </c>
      <c r="B24" s="183">
        <f t="shared" si="4"/>
        <v>3669</v>
      </c>
      <c r="C24" s="181"/>
      <c r="D24" s="185">
        <f t="shared" si="0"/>
        <v>0</v>
      </c>
      <c r="E24" s="181"/>
      <c r="F24" s="181"/>
      <c r="G24" s="183">
        <f t="shared" si="5"/>
        <v>51</v>
      </c>
      <c r="H24" s="185">
        <f t="shared" si="1"/>
        <v>1.370967741935484</v>
      </c>
      <c r="I24" s="183">
        <f t="shared" si="2"/>
        <v>51</v>
      </c>
      <c r="J24" s="181"/>
      <c r="K24" s="185">
        <f t="shared" si="6"/>
        <v>0</v>
      </c>
      <c r="L24" s="181"/>
      <c r="M24">
        <f t="shared" si="7"/>
        <v>0</v>
      </c>
      <c r="N24">
        <v>2680</v>
      </c>
      <c r="O24" s="182">
        <f t="shared" si="8"/>
        <v>180</v>
      </c>
      <c r="P24" s="212">
        <f t="shared" si="3"/>
        <v>-100</v>
      </c>
      <c r="Q24" s="181"/>
    </row>
    <row r="25" spans="1:17" x14ac:dyDescent="0.2">
      <c r="A25">
        <v>23</v>
      </c>
      <c r="B25" s="183">
        <f t="shared" si="4"/>
        <v>3669</v>
      </c>
      <c r="C25" s="181"/>
      <c r="D25" s="185">
        <f t="shared" si="0"/>
        <v>0</v>
      </c>
      <c r="E25" s="181"/>
      <c r="F25" s="181"/>
      <c r="G25" s="183">
        <f t="shared" si="5"/>
        <v>51</v>
      </c>
      <c r="H25" s="185">
        <f t="shared" si="1"/>
        <v>1.370967741935484</v>
      </c>
      <c r="I25" s="183">
        <f t="shared" si="2"/>
        <v>51</v>
      </c>
      <c r="J25" s="181"/>
      <c r="K25" s="185">
        <f t="shared" si="6"/>
        <v>0</v>
      </c>
      <c r="L25" s="181"/>
      <c r="M25">
        <f t="shared" si="7"/>
        <v>0</v>
      </c>
      <c r="N25">
        <v>2860</v>
      </c>
      <c r="O25" s="182">
        <f t="shared" si="8"/>
        <v>180</v>
      </c>
      <c r="P25" s="212">
        <f t="shared" si="3"/>
        <v>-100</v>
      </c>
      <c r="Q25" s="181"/>
    </row>
    <row r="26" spans="1:17" x14ac:dyDescent="0.2">
      <c r="A26">
        <v>24</v>
      </c>
      <c r="B26" s="183">
        <f t="shared" si="4"/>
        <v>3669</v>
      </c>
      <c r="C26" s="181"/>
      <c r="D26" s="185">
        <f t="shared" si="0"/>
        <v>0</v>
      </c>
      <c r="E26" s="181"/>
      <c r="F26" s="181"/>
      <c r="G26" s="183">
        <f t="shared" si="5"/>
        <v>51</v>
      </c>
      <c r="H26" s="185">
        <f t="shared" si="1"/>
        <v>1.370967741935484</v>
      </c>
      <c r="I26" s="183">
        <f t="shared" si="2"/>
        <v>51</v>
      </c>
      <c r="J26" s="181"/>
      <c r="K26" s="185">
        <f t="shared" si="6"/>
        <v>0</v>
      </c>
      <c r="L26" s="181"/>
      <c r="M26">
        <f t="shared" si="7"/>
        <v>0</v>
      </c>
      <c r="N26">
        <v>3035</v>
      </c>
      <c r="O26" s="182">
        <f t="shared" si="8"/>
        <v>175</v>
      </c>
      <c r="P26" s="212">
        <f t="shared" si="3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514" t="s">
        <v>42</v>
      </c>
      <c r="B1" s="514"/>
      <c r="C1">
        <v>3393</v>
      </c>
      <c r="D1" s="182" t="s">
        <v>46</v>
      </c>
      <c r="E1" s="189" t="s">
        <v>48</v>
      </c>
    </row>
    <row r="2" spans="1:18" ht="22.5" x14ac:dyDescent="0.2">
      <c r="A2" s="192" t="s">
        <v>29</v>
      </c>
      <c r="B2" s="193" t="s">
        <v>30</v>
      </c>
      <c r="C2" s="193" t="s">
        <v>35</v>
      </c>
      <c r="D2" s="193" t="s">
        <v>37</v>
      </c>
      <c r="E2" s="193" t="s">
        <v>41</v>
      </c>
      <c r="F2" s="193" t="s">
        <v>40</v>
      </c>
      <c r="G2" s="193" t="s">
        <v>36</v>
      </c>
      <c r="H2" s="193" t="s">
        <v>38</v>
      </c>
      <c r="I2" s="193" t="s">
        <v>43</v>
      </c>
      <c r="J2" s="192" t="s">
        <v>13</v>
      </c>
      <c r="K2" s="193" t="s">
        <v>32</v>
      </c>
      <c r="L2" s="192" t="s">
        <v>31</v>
      </c>
      <c r="M2" s="193" t="s">
        <v>44</v>
      </c>
      <c r="N2" s="193" t="s">
        <v>39</v>
      </c>
      <c r="O2" s="193" t="s">
        <v>45</v>
      </c>
      <c r="P2" s="193" t="s">
        <v>33</v>
      </c>
      <c r="Q2" s="192" t="s">
        <v>34</v>
      </c>
    </row>
    <row r="3" spans="1:18" x14ac:dyDescent="0.2">
      <c r="A3" s="62">
        <v>1</v>
      </c>
      <c r="B3" s="194">
        <f>C1-(C3+E3+F3)</f>
        <v>3378</v>
      </c>
      <c r="C3" s="195">
        <v>15</v>
      </c>
      <c r="D3" s="196">
        <f>(C3/B3)*100</f>
        <v>0.44404973357015981</v>
      </c>
      <c r="E3" s="197"/>
      <c r="F3" s="197"/>
      <c r="G3" s="194">
        <f>C3</f>
        <v>15</v>
      </c>
      <c r="H3" s="196">
        <f>(G3/$C$1)*100</f>
        <v>0.44208664898320071</v>
      </c>
      <c r="I3" s="194">
        <f>C3+E3+F3</f>
        <v>15</v>
      </c>
      <c r="J3" s="198">
        <v>30.055823395077393</v>
      </c>
      <c r="K3" s="62"/>
      <c r="L3" s="195">
        <v>191.36</v>
      </c>
      <c r="M3" s="62"/>
      <c r="N3" s="62">
        <v>140</v>
      </c>
      <c r="O3" s="62"/>
      <c r="P3" s="199">
        <f>((L3/N3)*100)-100</f>
        <v>36.685714285714312</v>
      </c>
      <c r="Q3" s="195">
        <v>75.739999999999995</v>
      </c>
    </row>
    <row r="4" spans="1:18" x14ac:dyDescent="0.2">
      <c r="A4" s="62">
        <v>2</v>
      </c>
      <c r="B4" s="194">
        <f>B3-(C4+E4+F4)</f>
        <v>3367</v>
      </c>
      <c r="C4" s="195">
        <v>11</v>
      </c>
      <c r="D4" s="196">
        <f t="shared" ref="D4:D26" si="0">(C4/B4)*100</f>
        <v>0.32670032670032667</v>
      </c>
      <c r="E4" s="197"/>
      <c r="F4" s="197"/>
      <c r="G4" s="194">
        <f>G3+C4</f>
        <v>26</v>
      </c>
      <c r="H4" s="196">
        <f t="shared" ref="H4:H26" si="1">(G4/$C$1)*100</f>
        <v>0.76628352490421447</v>
      </c>
      <c r="I4" s="194">
        <f>I3+C4+E4+F4</f>
        <v>26</v>
      </c>
      <c r="J4" s="198">
        <v>65.687979973694254</v>
      </c>
      <c r="K4" s="196">
        <f>J4-J3</f>
        <v>35.632156578616858</v>
      </c>
      <c r="L4" s="195">
        <v>387.82</v>
      </c>
      <c r="M4" s="62">
        <f>L4-L3</f>
        <v>196.45999999999998</v>
      </c>
      <c r="N4" s="62">
        <v>300</v>
      </c>
      <c r="O4" s="200">
        <f>N4-N3</f>
        <v>160</v>
      </c>
      <c r="P4" s="199">
        <f t="shared" ref="P4:P26" si="2">((L4/N4)*100)-100</f>
        <v>29.273333333333341</v>
      </c>
      <c r="Q4" s="195">
        <v>71.31</v>
      </c>
    </row>
    <row r="5" spans="1:18" x14ac:dyDescent="0.2">
      <c r="A5" s="62">
        <v>3</v>
      </c>
      <c r="B5" s="194">
        <f t="shared" ref="B5:B26" si="3">B4-(C5+E5+F5)</f>
        <v>3356</v>
      </c>
      <c r="C5" s="195">
        <v>11</v>
      </c>
      <c r="D5" s="196">
        <f t="shared" si="0"/>
        <v>0.32777115613825986</v>
      </c>
      <c r="E5" s="197"/>
      <c r="F5" s="197"/>
      <c r="G5" s="194">
        <f t="shared" ref="G5:G26" si="4">G4+C5</f>
        <v>37</v>
      </c>
      <c r="H5" s="196">
        <f t="shared" si="1"/>
        <v>1.0904804008252285</v>
      </c>
      <c r="I5" s="194">
        <f t="shared" ref="I5:I26" si="5">I4+C5+E5+F5</f>
        <v>37</v>
      </c>
      <c r="J5" s="198">
        <v>90.230716839775241</v>
      </c>
      <c r="K5" s="196">
        <f t="shared" ref="K5:K26" si="6">J5-J4</f>
        <v>24.542736866080986</v>
      </c>
      <c r="L5" s="195">
        <v>687.75</v>
      </c>
      <c r="M5" s="62">
        <f t="shared" ref="M5:M26" si="7">L5-L4</f>
        <v>299.93</v>
      </c>
      <c r="N5" s="62">
        <v>490</v>
      </c>
      <c r="O5" s="200">
        <f t="shared" ref="O5:O26" si="8">N5-N4</f>
        <v>190</v>
      </c>
      <c r="P5" s="199">
        <f t="shared" si="2"/>
        <v>40.357142857142833</v>
      </c>
      <c r="Q5" s="198">
        <v>64.86</v>
      </c>
    </row>
    <row r="6" spans="1:18" x14ac:dyDescent="0.2">
      <c r="A6" s="62">
        <v>4</v>
      </c>
      <c r="B6" s="194">
        <f t="shared" si="3"/>
        <v>3346</v>
      </c>
      <c r="C6" s="195">
        <v>10</v>
      </c>
      <c r="D6" s="196">
        <f t="shared" si="0"/>
        <v>0.2988643156007173</v>
      </c>
      <c r="E6" s="197"/>
      <c r="F6" s="197"/>
      <c r="G6" s="194">
        <f t="shared" si="4"/>
        <v>47</v>
      </c>
      <c r="H6" s="196">
        <f t="shared" si="1"/>
        <v>1.3852048334806955</v>
      </c>
      <c r="I6" s="194">
        <f t="shared" si="5"/>
        <v>47</v>
      </c>
      <c r="J6" s="198">
        <v>90.19</v>
      </c>
      <c r="K6" s="196">
        <f t="shared" si="6"/>
        <v>-4.0716839775242875E-2</v>
      </c>
      <c r="L6" s="195">
        <v>1082.7</v>
      </c>
      <c r="M6" s="62">
        <f t="shared" si="7"/>
        <v>394.95000000000005</v>
      </c>
      <c r="N6" s="62">
        <v>690</v>
      </c>
      <c r="O6" s="200">
        <f t="shared" si="8"/>
        <v>200</v>
      </c>
      <c r="P6" s="199">
        <f t="shared" si="2"/>
        <v>56.913043478260875</v>
      </c>
      <c r="Q6" s="198">
        <v>95.24</v>
      </c>
    </row>
    <row r="7" spans="1:18" x14ac:dyDescent="0.2">
      <c r="A7" s="62">
        <v>5</v>
      </c>
      <c r="B7" s="194">
        <f t="shared" si="3"/>
        <v>560</v>
      </c>
      <c r="C7" s="195">
        <v>0</v>
      </c>
      <c r="D7" s="196">
        <f t="shared" si="0"/>
        <v>0</v>
      </c>
      <c r="E7" s="197"/>
      <c r="F7" s="197">
        <v>2786</v>
      </c>
      <c r="G7" s="194">
        <f t="shared" si="4"/>
        <v>47</v>
      </c>
      <c r="H7" s="196">
        <f t="shared" si="1"/>
        <v>1.3852048334806955</v>
      </c>
      <c r="I7" s="194">
        <f t="shared" si="5"/>
        <v>2833</v>
      </c>
      <c r="J7" s="198">
        <v>58.928571428571431</v>
      </c>
      <c r="K7" s="196">
        <f t="shared" si="6"/>
        <v>-31.261428571428567</v>
      </c>
      <c r="L7" s="195">
        <v>1237.3800000000001</v>
      </c>
      <c r="M7" s="62">
        <f t="shared" si="7"/>
        <v>154.68000000000006</v>
      </c>
      <c r="N7" s="62">
        <v>890</v>
      </c>
      <c r="O7" s="200">
        <f t="shared" si="8"/>
        <v>200</v>
      </c>
      <c r="P7" s="199">
        <f t="shared" si="2"/>
        <v>39.03146067415733</v>
      </c>
      <c r="Q7" s="195">
        <v>95.1</v>
      </c>
    </row>
    <row r="8" spans="1:18" x14ac:dyDescent="0.2">
      <c r="A8" s="62">
        <v>6</v>
      </c>
      <c r="B8" s="194">
        <f t="shared" si="3"/>
        <v>559</v>
      </c>
      <c r="C8" s="195">
        <v>1</v>
      </c>
      <c r="D8" s="196">
        <f t="shared" si="0"/>
        <v>0.17889087656529518</v>
      </c>
      <c r="E8" s="197"/>
      <c r="F8" s="197"/>
      <c r="G8" s="194">
        <f t="shared" si="4"/>
        <v>48</v>
      </c>
      <c r="H8" s="196">
        <f t="shared" si="1"/>
        <v>1.4146772767462421</v>
      </c>
      <c r="I8" s="194">
        <f t="shared" si="5"/>
        <v>2834</v>
      </c>
      <c r="J8" s="198">
        <v>62.100690007666749</v>
      </c>
      <c r="K8" s="196">
        <f t="shared" si="6"/>
        <v>3.1721185790953186</v>
      </c>
      <c r="L8" s="195">
        <v>1418.12</v>
      </c>
      <c r="M8" s="62">
        <f t="shared" si="7"/>
        <v>180.73999999999978</v>
      </c>
      <c r="N8" s="62">
        <v>1080</v>
      </c>
      <c r="O8" s="200">
        <f t="shared" si="8"/>
        <v>190</v>
      </c>
      <c r="P8" s="199">
        <f t="shared" si="2"/>
        <v>31.307407407407396</v>
      </c>
      <c r="Q8" s="195">
        <v>88.4</v>
      </c>
    </row>
    <row r="9" spans="1:18" x14ac:dyDescent="0.2">
      <c r="A9" s="62">
        <v>7</v>
      </c>
      <c r="B9" s="194">
        <f t="shared" si="3"/>
        <v>558</v>
      </c>
      <c r="C9" s="195">
        <v>1</v>
      </c>
      <c r="D9" s="196">
        <f t="shared" si="0"/>
        <v>0.17921146953405018</v>
      </c>
      <c r="E9" s="197"/>
      <c r="F9" s="197"/>
      <c r="G9" s="194">
        <f t="shared" si="4"/>
        <v>49</v>
      </c>
      <c r="H9" s="196">
        <f t="shared" si="1"/>
        <v>1.444149720011789</v>
      </c>
      <c r="I9" s="194">
        <f t="shared" si="5"/>
        <v>2835</v>
      </c>
      <c r="J9" s="198">
        <v>64.106502816180239</v>
      </c>
      <c r="K9" s="196">
        <f t="shared" si="6"/>
        <v>2.0058128085134896</v>
      </c>
      <c r="L9" s="195">
        <v>1531.08</v>
      </c>
      <c r="M9" s="62">
        <f t="shared" si="7"/>
        <v>112.96000000000004</v>
      </c>
      <c r="N9" s="62">
        <v>1250</v>
      </c>
      <c r="O9" s="200">
        <f t="shared" si="8"/>
        <v>170</v>
      </c>
      <c r="P9" s="199">
        <f t="shared" si="2"/>
        <v>22.486399999999989</v>
      </c>
      <c r="Q9" s="195">
        <v>86.2</v>
      </c>
    </row>
    <row r="10" spans="1:18" x14ac:dyDescent="0.2">
      <c r="A10" s="62">
        <v>8</v>
      </c>
      <c r="B10" s="194">
        <f t="shared" si="3"/>
        <v>558</v>
      </c>
      <c r="C10" s="195">
        <v>0</v>
      </c>
      <c r="D10" s="196">
        <f t="shared" si="0"/>
        <v>0</v>
      </c>
      <c r="E10" s="197"/>
      <c r="F10" s="197"/>
      <c r="G10" s="194">
        <f t="shared" si="4"/>
        <v>49</v>
      </c>
      <c r="H10" s="196">
        <f t="shared" si="1"/>
        <v>1.444149720011789</v>
      </c>
      <c r="I10" s="194">
        <f t="shared" si="5"/>
        <v>2835</v>
      </c>
      <c r="J10" s="198">
        <v>66.02662570404506</v>
      </c>
      <c r="K10" s="196">
        <f t="shared" si="6"/>
        <v>1.9201228878648209</v>
      </c>
      <c r="L10" s="195">
        <v>1695.04</v>
      </c>
      <c r="M10" s="62">
        <f t="shared" si="7"/>
        <v>163.96000000000004</v>
      </c>
      <c r="N10" s="62">
        <v>1400</v>
      </c>
      <c r="O10" s="200">
        <f t="shared" si="8"/>
        <v>150</v>
      </c>
      <c r="P10" s="199">
        <f t="shared" si="2"/>
        <v>21.074285714285708</v>
      </c>
      <c r="Q10" s="195">
        <v>77.8</v>
      </c>
    </row>
    <row r="11" spans="1:18" x14ac:dyDescent="0.2">
      <c r="A11" s="62">
        <v>9</v>
      </c>
      <c r="B11" s="194">
        <f t="shared" si="3"/>
        <v>558</v>
      </c>
      <c r="C11" s="195">
        <v>0</v>
      </c>
      <c r="D11" s="196">
        <f t="shared" si="0"/>
        <v>0</v>
      </c>
      <c r="E11" s="197"/>
      <c r="F11" s="197"/>
      <c r="G11" s="194">
        <f t="shared" si="4"/>
        <v>49</v>
      </c>
      <c r="H11" s="196">
        <f t="shared" si="1"/>
        <v>1.444149720011789</v>
      </c>
      <c r="I11" s="194">
        <f t="shared" si="5"/>
        <v>2835</v>
      </c>
      <c r="J11" s="198">
        <v>68.0747567844342</v>
      </c>
      <c r="K11" s="196">
        <f t="shared" si="6"/>
        <v>2.0481310803891404</v>
      </c>
      <c r="L11" s="195">
        <v>1824.08</v>
      </c>
      <c r="M11" s="62">
        <f t="shared" si="7"/>
        <v>129.03999999999996</v>
      </c>
      <c r="N11" s="62">
        <v>1540</v>
      </c>
      <c r="O11" s="200">
        <f t="shared" si="8"/>
        <v>140</v>
      </c>
      <c r="P11" s="199">
        <f t="shared" si="2"/>
        <v>18.446753246753246</v>
      </c>
      <c r="Q11" s="195">
        <v>83.7</v>
      </c>
    </row>
    <row r="12" spans="1:18" x14ac:dyDescent="0.2">
      <c r="A12" s="62">
        <v>10</v>
      </c>
      <c r="B12" s="194">
        <f t="shared" si="3"/>
        <v>558</v>
      </c>
      <c r="C12" s="195">
        <v>0</v>
      </c>
      <c r="D12" s="196">
        <f t="shared" si="0"/>
        <v>0</v>
      </c>
      <c r="E12" s="197"/>
      <c r="F12" s="197"/>
      <c r="G12" s="194">
        <f t="shared" si="4"/>
        <v>49</v>
      </c>
      <c r="H12" s="196">
        <f t="shared" si="1"/>
        <v>1.444149720011789</v>
      </c>
      <c r="I12" s="194">
        <f t="shared" si="5"/>
        <v>2835</v>
      </c>
      <c r="J12" s="198">
        <v>69.97</v>
      </c>
      <c r="K12" s="196">
        <f t="shared" si="6"/>
        <v>1.8952432155657988</v>
      </c>
      <c r="L12" s="198">
        <v>1936</v>
      </c>
      <c r="M12" s="62">
        <f t="shared" si="7"/>
        <v>111.92000000000007</v>
      </c>
      <c r="N12" s="194">
        <v>1670</v>
      </c>
      <c r="O12" s="200">
        <f t="shared" si="8"/>
        <v>130</v>
      </c>
      <c r="P12" s="199">
        <f t="shared" si="2"/>
        <v>15.928143712574851</v>
      </c>
      <c r="Q12" s="195">
        <v>93.3</v>
      </c>
    </row>
    <row r="13" spans="1:18" x14ac:dyDescent="0.2">
      <c r="A13" s="62">
        <v>11</v>
      </c>
      <c r="B13" s="194">
        <f t="shared" si="3"/>
        <v>480</v>
      </c>
      <c r="C13" s="195">
        <v>0</v>
      </c>
      <c r="D13" s="196">
        <f t="shared" si="0"/>
        <v>0</v>
      </c>
      <c r="E13" s="197"/>
      <c r="F13" s="197">
        <v>78</v>
      </c>
      <c r="G13" s="194">
        <f t="shared" si="4"/>
        <v>49</v>
      </c>
      <c r="H13" s="196">
        <f t="shared" si="1"/>
        <v>1.444149720011789</v>
      </c>
      <c r="I13" s="194">
        <f t="shared" si="5"/>
        <v>2913</v>
      </c>
      <c r="J13" s="198">
        <v>70.97</v>
      </c>
      <c r="K13" s="196">
        <f t="shared" si="6"/>
        <v>1</v>
      </c>
      <c r="L13" s="198">
        <v>2028.22</v>
      </c>
      <c r="M13" s="62">
        <f t="shared" si="7"/>
        <v>92.220000000000027</v>
      </c>
      <c r="N13" s="194">
        <v>1800</v>
      </c>
      <c r="O13" s="200">
        <f t="shared" si="8"/>
        <v>130</v>
      </c>
      <c r="P13" s="199">
        <f t="shared" si="2"/>
        <v>12.678888888888878</v>
      </c>
      <c r="Q13" s="195">
        <v>92.2</v>
      </c>
      <c r="R13" s="187"/>
    </row>
    <row r="14" spans="1:18" x14ac:dyDescent="0.2">
      <c r="A14">
        <v>12</v>
      </c>
      <c r="B14" s="183">
        <f t="shared" si="3"/>
        <v>480</v>
      </c>
      <c r="C14" s="181"/>
      <c r="D14" s="185">
        <f t="shared" si="0"/>
        <v>0</v>
      </c>
      <c r="E14" s="181"/>
      <c r="F14" s="181"/>
      <c r="G14" s="183">
        <f t="shared" si="4"/>
        <v>49</v>
      </c>
      <c r="H14" s="185">
        <f t="shared" si="1"/>
        <v>1.444149720011789</v>
      </c>
      <c r="I14" s="183">
        <f t="shared" si="5"/>
        <v>2913</v>
      </c>
      <c r="J14" s="181"/>
      <c r="K14" s="185">
        <f t="shared" si="6"/>
        <v>-70.97</v>
      </c>
      <c r="L14" s="181"/>
      <c r="M14">
        <f t="shared" si="7"/>
        <v>-2028.22</v>
      </c>
      <c r="N14">
        <v>1920</v>
      </c>
      <c r="O14" s="182">
        <f t="shared" si="8"/>
        <v>120</v>
      </c>
      <c r="P14" s="186">
        <f t="shared" si="2"/>
        <v>-100</v>
      </c>
      <c r="Q14" s="181"/>
    </row>
    <row r="15" spans="1:18" x14ac:dyDescent="0.2">
      <c r="A15">
        <v>13</v>
      </c>
      <c r="B15" s="183">
        <f t="shared" si="3"/>
        <v>480</v>
      </c>
      <c r="C15" s="181"/>
      <c r="D15" s="185">
        <f t="shared" si="0"/>
        <v>0</v>
      </c>
      <c r="E15" s="181"/>
      <c r="F15" s="181"/>
      <c r="G15" s="183">
        <f t="shared" si="4"/>
        <v>49</v>
      </c>
      <c r="H15" s="185">
        <f t="shared" si="1"/>
        <v>1.444149720011789</v>
      </c>
      <c r="I15" s="183">
        <f t="shared" si="5"/>
        <v>2913</v>
      </c>
      <c r="J15" s="181"/>
      <c r="K15" s="185">
        <f t="shared" si="6"/>
        <v>0</v>
      </c>
      <c r="L15" s="181"/>
      <c r="M15">
        <f t="shared" si="7"/>
        <v>0</v>
      </c>
      <c r="N15">
        <v>2040</v>
      </c>
      <c r="O15" s="182">
        <f t="shared" si="8"/>
        <v>120</v>
      </c>
      <c r="P15" s="186">
        <f t="shared" si="2"/>
        <v>-100</v>
      </c>
      <c r="Q15" s="181"/>
    </row>
    <row r="16" spans="1:18" x14ac:dyDescent="0.2">
      <c r="A16">
        <v>14</v>
      </c>
      <c r="B16" s="183">
        <f t="shared" si="3"/>
        <v>480</v>
      </c>
      <c r="C16" s="181"/>
      <c r="D16" s="185">
        <f t="shared" si="0"/>
        <v>0</v>
      </c>
      <c r="E16" s="181"/>
      <c r="F16" s="181"/>
      <c r="G16" s="183">
        <f t="shared" si="4"/>
        <v>49</v>
      </c>
      <c r="H16" s="185">
        <f t="shared" si="1"/>
        <v>1.444149720011789</v>
      </c>
      <c r="I16" s="183">
        <f t="shared" si="5"/>
        <v>2913</v>
      </c>
      <c r="J16" s="181"/>
      <c r="K16" s="185">
        <f t="shared" si="6"/>
        <v>0</v>
      </c>
      <c r="L16" s="181"/>
      <c r="M16">
        <f t="shared" si="7"/>
        <v>0</v>
      </c>
      <c r="N16">
        <v>2160</v>
      </c>
      <c r="O16" s="182">
        <f t="shared" si="8"/>
        <v>120</v>
      </c>
      <c r="P16" s="186">
        <f t="shared" si="2"/>
        <v>-100</v>
      </c>
      <c r="Q16" s="181"/>
    </row>
    <row r="17" spans="1:17" x14ac:dyDescent="0.2">
      <c r="A17">
        <v>15</v>
      </c>
      <c r="B17" s="183">
        <f t="shared" si="3"/>
        <v>480</v>
      </c>
      <c r="C17" s="181"/>
      <c r="D17" s="185">
        <f t="shared" si="0"/>
        <v>0</v>
      </c>
      <c r="E17" s="181"/>
      <c r="F17" s="181"/>
      <c r="G17" s="183">
        <f t="shared" si="4"/>
        <v>49</v>
      </c>
      <c r="H17" s="185">
        <f t="shared" si="1"/>
        <v>1.444149720011789</v>
      </c>
      <c r="I17" s="183">
        <f t="shared" si="5"/>
        <v>2913</v>
      </c>
      <c r="J17" s="181"/>
      <c r="K17" s="185">
        <f t="shared" si="6"/>
        <v>0</v>
      </c>
      <c r="L17" s="181"/>
      <c r="M17">
        <f t="shared" si="7"/>
        <v>0</v>
      </c>
      <c r="N17">
        <v>2290</v>
      </c>
      <c r="O17" s="182">
        <f t="shared" si="8"/>
        <v>130</v>
      </c>
      <c r="P17" s="186">
        <f t="shared" si="2"/>
        <v>-100</v>
      </c>
      <c r="Q17" s="181"/>
    </row>
    <row r="18" spans="1:17" x14ac:dyDescent="0.2">
      <c r="A18">
        <v>16</v>
      </c>
      <c r="B18" s="183">
        <f t="shared" si="3"/>
        <v>480</v>
      </c>
      <c r="C18" s="181"/>
      <c r="D18" s="185">
        <f t="shared" si="0"/>
        <v>0</v>
      </c>
      <c r="E18" s="181"/>
      <c r="F18" s="181"/>
      <c r="G18" s="183">
        <f t="shared" si="4"/>
        <v>49</v>
      </c>
      <c r="H18" s="185">
        <f t="shared" si="1"/>
        <v>1.444149720011789</v>
      </c>
      <c r="I18" s="183">
        <f t="shared" si="5"/>
        <v>2913</v>
      </c>
      <c r="J18" s="181"/>
      <c r="K18" s="185">
        <f t="shared" si="6"/>
        <v>0</v>
      </c>
      <c r="L18" s="181"/>
      <c r="M18">
        <f t="shared" si="7"/>
        <v>0</v>
      </c>
      <c r="N18">
        <v>2420</v>
      </c>
      <c r="O18" s="182">
        <f t="shared" si="8"/>
        <v>130</v>
      </c>
      <c r="P18" s="186">
        <f t="shared" si="2"/>
        <v>-100</v>
      </c>
      <c r="Q18" s="181"/>
    </row>
    <row r="19" spans="1:17" x14ac:dyDescent="0.2">
      <c r="A19">
        <v>17</v>
      </c>
      <c r="B19" s="183">
        <f t="shared" si="3"/>
        <v>480</v>
      </c>
      <c r="C19" s="181"/>
      <c r="D19" s="185">
        <f t="shared" si="0"/>
        <v>0</v>
      </c>
      <c r="E19" s="181"/>
      <c r="F19" s="181"/>
      <c r="G19" s="183">
        <f t="shared" si="4"/>
        <v>49</v>
      </c>
      <c r="H19" s="185">
        <f t="shared" si="1"/>
        <v>1.444149720011789</v>
      </c>
      <c r="I19" s="183">
        <f t="shared" si="5"/>
        <v>2913</v>
      </c>
      <c r="J19" s="181"/>
      <c r="K19" s="185">
        <f t="shared" si="6"/>
        <v>0</v>
      </c>
      <c r="L19" s="181"/>
      <c r="M19">
        <f t="shared" si="7"/>
        <v>0</v>
      </c>
      <c r="N19">
        <v>2560</v>
      </c>
      <c r="O19" s="182">
        <f t="shared" si="8"/>
        <v>140</v>
      </c>
      <c r="P19" s="186">
        <f t="shared" si="2"/>
        <v>-100</v>
      </c>
      <c r="Q19" s="181"/>
    </row>
    <row r="20" spans="1:17" x14ac:dyDescent="0.2">
      <c r="A20">
        <v>18</v>
      </c>
      <c r="B20" s="183">
        <f t="shared" si="3"/>
        <v>480</v>
      </c>
      <c r="C20" s="181"/>
      <c r="D20" s="185">
        <f t="shared" si="0"/>
        <v>0</v>
      </c>
      <c r="E20" s="181"/>
      <c r="F20" s="181"/>
      <c r="G20" s="183">
        <f t="shared" si="4"/>
        <v>49</v>
      </c>
      <c r="H20" s="185">
        <f t="shared" si="1"/>
        <v>1.444149720011789</v>
      </c>
      <c r="I20" s="183">
        <f t="shared" si="5"/>
        <v>2913</v>
      </c>
      <c r="J20" s="181"/>
      <c r="K20" s="185">
        <f t="shared" si="6"/>
        <v>0</v>
      </c>
      <c r="L20" s="181"/>
      <c r="M20">
        <f t="shared" si="7"/>
        <v>0</v>
      </c>
      <c r="N20">
        <v>2710</v>
      </c>
      <c r="O20" s="182">
        <f t="shared" si="8"/>
        <v>150</v>
      </c>
      <c r="P20" s="186">
        <f t="shared" si="2"/>
        <v>-100</v>
      </c>
      <c r="Q20" s="181"/>
    </row>
    <row r="21" spans="1:17" x14ac:dyDescent="0.2">
      <c r="A21">
        <v>19</v>
      </c>
      <c r="B21" s="183">
        <f t="shared" si="3"/>
        <v>480</v>
      </c>
      <c r="C21" s="181"/>
      <c r="D21" s="185">
        <f t="shared" si="0"/>
        <v>0</v>
      </c>
      <c r="E21" s="181"/>
      <c r="F21" s="181"/>
      <c r="G21" s="183">
        <f t="shared" si="4"/>
        <v>49</v>
      </c>
      <c r="H21" s="185">
        <f t="shared" si="1"/>
        <v>1.444149720011789</v>
      </c>
      <c r="I21" s="183">
        <f t="shared" si="5"/>
        <v>2913</v>
      </c>
      <c r="J21" s="181"/>
      <c r="K21" s="185">
        <f t="shared" si="6"/>
        <v>0</v>
      </c>
      <c r="L21" s="181"/>
      <c r="M21">
        <f t="shared" si="7"/>
        <v>0</v>
      </c>
      <c r="N21">
        <v>2870</v>
      </c>
      <c r="O21" s="182">
        <f t="shared" si="8"/>
        <v>160</v>
      </c>
      <c r="P21" s="186">
        <f t="shared" si="2"/>
        <v>-100</v>
      </c>
      <c r="Q21" s="181"/>
    </row>
    <row r="22" spans="1:17" x14ac:dyDescent="0.2">
      <c r="A22">
        <v>20</v>
      </c>
      <c r="B22" s="183">
        <f t="shared" si="3"/>
        <v>480</v>
      </c>
      <c r="C22" s="181"/>
      <c r="D22" s="185">
        <f t="shared" si="0"/>
        <v>0</v>
      </c>
      <c r="E22" s="181"/>
      <c r="F22" s="181"/>
      <c r="G22" s="183">
        <f t="shared" si="4"/>
        <v>49</v>
      </c>
      <c r="H22" s="185">
        <f t="shared" si="1"/>
        <v>1.444149720011789</v>
      </c>
      <c r="I22" s="183">
        <f t="shared" si="5"/>
        <v>2913</v>
      </c>
      <c r="J22" s="181"/>
      <c r="K22" s="185">
        <f t="shared" si="6"/>
        <v>0</v>
      </c>
      <c r="L22" s="181"/>
      <c r="M22">
        <f t="shared" si="7"/>
        <v>0</v>
      </c>
      <c r="N22">
        <v>3040</v>
      </c>
      <c r="O22" s="182">
        <f t="shared" si="8"/>
        <v>170</v>
      </c>
      <c r="P22" s="186">
        <f t="shared" si="2"/>
        <v>-100</v>
      </c>
      <c r="Q22" s="181"/>
    </row>
    <row r="23" spans="1:17" x14ac:dyDescent="0.2">
      <c r="A23">
        <v>21</v>
      </c>
      <c r="B23" s="183">
        <f t="shared" si="3"/>
        <v>480</v>
      </c>
      <c r="C23" s="181"/>
      <c r="D23" s="185">
        <f t="shared" si="0"/>
        <v>0</v>
      </c>
      <c r="E23" s="181"/>
      <c r="F23" s="181"/>
      <c r="G23" s="183">
        <f t="shared" si="4"/>
        <v>49</v>
      </c>
      <c r="H23" s="185">
        <f t="shared" si="1"/>
        <v>1.444149720011789</v>
      </c>
      <c r="I23" s="183">
        <f t="shared" si="5"/>
        <v>2913</v>
      </c>
      <c r="J23" s="181"/>
      <c r="K23" s="185">
        <f t="shared" si="6"/>
        <v>0</v>
      </c>
      <c r="L23" s="181"/>
      <c r="M23">
        <f t="shared" si="7"/>
        <v>0</v>
      </c>
      <c r="N23">
        <v>3240</v>
      </c>
      <c r="O23" s="182">
        <f t="shared" si="8"/>
        <v>200</v>
      </c>
      <c r="P23" s="186">
        <f t="shared" si="2"/>
        <v>-100</v>
      </c>
      <c r="Q23" s="181"/>
    </row>
    <row r="24" spans="1:17" x14ac:dyDescent="0.2">
      <c r="A24">
        <v>22</v>
      </c>
      <c r="B24" s="183">
        <f t="shared" si="3"/>
        <v>480</v>
      </c>
      <c r="C24" s="181"/>
      <c r="D24" s="185">
        <f t="shared" si="0"/>
        <v>0</v>
      </c>
      <c r="E24" s="181"/>
      <c r="F24" s="181"/>
      <c r="G24" s="183">
        <f t="shared" si="4"/>
        <v>49</v>
      </c>
      <c r="H24" s="185">
        <f t="shared" si="1"/>
        <v>1.444149720011789</v>
      </c>
      <c r="I24" s="183">
        <f t="shared" si="5"/>
        <v>2913</v>
      </c>
      <c r="J24" s="181"/>
      <c r="K24" s="185">
        <f t="shared" si="6"/>
        <v>0</v>
      </c>
      <c r="L24" s="181"/>
      <c r="M24">
        <f t="shared" si="7"/>
        <v>0</v>
      </c>
      <c r="N24">
        <v>3470</v>
      </c>
      <c r="O24" s="182">
        <f t="shared" si="8"/>
        <v>230</v>
      </c>
      <c r="P24" s="186">
        <f t="shared" si="2"/>
        <v>-100</v>
      </c>
      <c r="Q24" s="181"/>
    </row>
    <row r="25" spans="1:17" x14ac:dyDescent="0.2">
      <c r="A25">
        <v>23</v>
      </c>
      <c r="B25" s="183">
        <f t="shared" si="3"/>
        <v>480</v>
      </c>
      <c r="C25" s="181"/>
      <c r="D25" s="185">
        <f t="shared" si="0"/>
        <v>0</v>
      </c>
      <c r="E25" s="181"/>
      <c r="F25" s="181"/>
      <c r="G25" s="183">
        <f t="shared" si="4"/>
        <v>49</v>
      </c>
      <c r="H25" s="185">
        <f t="shared" si="1"/>
        <v>1.444149720011789</v>
      </c>
      <c r="I25" s="183">
        <f t="shared" si="5"/>
        <v>2913</v>
      </c>
      <c r="J25" s="181"/>
      <c r="K25" s="185">
        <f t="shared" si="6"/>
        <v>0</v>
      </c>
      <c r="L25" s="181"/>
      <c r="M25">
        <f t="shared" si="7"/>
        <v>0</v>
      </c>
      <c r="N25">
        <v>3660</v>
      </c>
      <c r="O25" s="182">
        <f t="shared" si="8"/>
        <v>190</v>
      </c>
      <c r="P25" s="186">
        <f t="shared" si="2"/>
        <v>-100</v>
      </c>
      <c r="Q25" s="181"/>
    </row>
    <row r="26" spans="1:17" x14ac:dyDescent="0.2">
      <c r="A26">
        <v>24</v>
      </c>
      <c r="B26" s="183">
        <f t="shared" si="3"/>
        <v>480</v>
      </c>
      <c r="C26" s="181"/>
      <c r="D26" s="185">
        <f t="shared" si="0"/>
        <v>0</v>
      </c>
      <c r="E26" s="181"/>
      <c r="F26" s="181"/>
      <c r="G26" s="183">
        <f t="shared" si="4"/>
        <v>49</v>
      </c>
      <c r="H26" s="185">
        <f t="shared" si="1"/>
        <v>1.444149720011789</v>
      </c>
      <c r="I26" s="183">
        <f t="shared" si="5"/>
        <v>2913</v>
      </c>
      <c r="J26" s="181"/>
      <c r="K26" s="185">
        <f t="shared" si="6"/>
        <v>0</v>
      </c>
      <c r="L26" s="181"/>
      <c r="M26">
        <f t="shared" si="7"/>
        <v>0</v>
      </c>
      <c r="N26">
        <v>3820</v>
      </c>
      <c r="O26" s="182">
        <f t="shared" si="8"/>
        <v>160</v>
      </c>
      <c r="P26" s="186">
        <f t="shared" si="2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AU120"/>
  <sheetViews>
    <sheetView showGridLines="0" topLeftCell="A87" zoomScale="70" zoomScaleNormal="70" workbookViewId="0">
      <selection activeCell="F120" sqref="F120"/>
    </sheetView>
  </sheetViews>
  <sheetFormatPr baseColWidth="10" defaultColWidth="11.42578125" defaultRowHeight="12.75" x14ac:dyDescent="0.2"/>
  <cols>
    <col min="1" max="1" width="16.28515625" style="200" bestFit="1" customWidth="1"/>
    <col min="2" max="3" width="9" style="200" customWidth="1"/>
    <col min="4" max="4" width="11" style="200" customWidth="1"/>
    <col min="5" max="20" width="9" style="200" customWidth="1"/>
    <col min="21" max="22" width="9" style="319" customWidth="1"/>
    <col min="23" max="23" width="9" style="200" customWidth="1"/>
    <col min="24" max="16384" width="11.42578125" style="200"/>
  </cols>
  <sheetData>
    <row r="1" spans="1:37" x14ac:dyDescent="0.2">
      <c r="A1" s="200" t="s">
        <v>58</v>
      </c>
    </row>
    <row r="2" spans="1:37" x14ac:dyDescent="0.2">
      <c r="A2" s="200" t="s">
        <v>59</v>
      </c>
      <c r="B2" s="227">
        <v>39.825396825396822</v>
      </c>
      <c r="F2" s="532"/>
      <c r="G2" s="532"/>
      <c r="H2" s="532"/>
      <c r="I2" s="532"/>
    </row>
    <row r="3" spans="1:37" x14ac:dyDescent="0.2">
      <c r="A3" s="200" t="s">
        <v>7</v>
      </c>
      <c r="B3" s="227">
        <v>65.52771450265756</v>
      </c>
    </row>
    <row r="4" spans="1:37" x14ac:dyDescent="0.2">
      <c r="A4" s="200" t="s">
        <v>60</v>
      </c>
      <c r="B4" s="200">
        <v>12855</v>
      </c>
    </row>
    <row r="6" spans="1:37" x14ac:dyDescent="0.2">
      <c r="A6" s="229" t="s">
        <v>61</v>
      </c>
      <c r="B6" s="227">
        <v>65.52771450265756</v>
      </c>
      <c r="C6" s="227">
        <v>65.52771450265756</v>
      </c>
      <c r="D6" s="227">
        <v>65.52771450265756</v>
      </c>
      <c r="E6" s="227">
        <v>65.52771450265756</v>
      </c>
      <c r="F6" s="227">
        <v>65.52771450265756</v>
      </c>
      <c r="G6" s="227">
        <v>65.52771450265756</v>
      </c>
      <c r="H6" s="227">
        <v>65.52771450265756</v>
      </c>
      <c r="I6" s="227">
        <v>65.52771450265756</v>
      </c>
      <c r="J6" s="227">
        <v>65.52771450265756</v>
      </c>
      <c r="K6" s="227">
        <v>65.52771450265756</v>
      </c>
      <c r="L6" s="227">
        <v>65.52771450265756</v>
      </c>
      <c r="M6" s="227">
        <v>65.52771450265756</v>
      </c>
      <c r="N6" s="227">
        <v>65.52771450265756</v>
      </c>
      <c r="O6" s="227">
        <v>65.52771450265756</v>
      </c>
      <c r="P6" s="227">
        <v>65.52771450265756</v>
      </c>
      <c r="Q6" s="227">
        <v>65.52771450265756</v>
      </c>
      <c r="R6" s="227">
        <v>65.52771450265756</v>
      </c>
      <c r="S6" s="227">
        <v>65.52771450265756</v>
      </c>
      <c r="T6" s="227">
        <v>65.52771450265756</v>
      </c>
      <c r="U6" s="227">
        <v>65.52771450265756</v>
      </c>
      <c r="V6" s="227">
        <v>65.52771450265756</v>
      </c>
      <c r="W6" s="227">
        <v>65.52771450265756</v>
      </c>
      <c r="AA6" s="228"/>
      <c r="AB6" s="213"/>
      <c r="AG6" s="532"/>
      <c r="AH6" s="532"/>
    </row>
    <row r="7" spans="1:37" ht="13.5" thickBot="1" x14ac:dyDescent="0.25">
      <c r="A7" s="229" t="s">
        <v>62</v>
      </c>
      <c r="B7" s="200">
        <v>21.68</v>
      </c>
      <c r="C7" s="320">
        <v>21.68</v>
      </c>
      <c r="D7" s="320">
        <v>21.68</v>
      </c>
      <c r="E7" s="320">
        <v>21.68</v>
      </c>
      <c r="F7" s="320">
        <v>21.68</v>
      </c>
      <c r="G7" s="320">
        <v>21.68</v>
      </c>
      <c r="H7" s="320">
        <v>21.68</v>
      </c>
      <c r="I7" s="320">
        <v>21.68</v>
      </c>
      <c r="J7" s="320">
        <v>21.68</v>
      </c>
      <c r="K7" s="320">
        <v>21.68</v>
      </c>
      <c r="L7" s="320">
        <v>21.68</v>
      </c>
      <c r="M7" s="320">
        <v>21.68</v>
      </c>
      <c r="N7" s="320">
        <v>21.68</v>
      </c>
      <c r="O7" s="320">
        <v>21.68</v>
      </c>
      <c r="P7" s="320">
        <v>21.68</v>
      </c>
      <c r="Q7" s="320">
        <v>21.68</v>
      </c>
      <c r="R7" s="320">
        <v>21.68</v>
      </c>
      <c r="S7" s="320">
        <v>21.68</v>
      </c>
      <c r="T7" s="320">
        <v>21.68</v>
      </c>
      <c r="U7" s="320">
        <v>21.68</v>
      </c>
      <c r="V7" s="320">
        <v>21.68</v>
      </c>
      <c r="AA7" s="228"/>
      <c r="AB7" s="213"/>
    </row>
    <row r="8" spans="1:37" ht="13.5" thickBot="1" x14ac:dyDescent="0.25">
      <c r="A8" s="230" t="s">
        <v>49</v>
      </c>
      <c r="B8" s="523" t="s">
        <v>53</v>
      </c>
      <c r="C8" s="524"/>
      <c r="D8" s="524"/>
      <c r="E8" s="524"/>
      <c r="F8" s="524"/>
      <c r="G8" s="524"/>
      <c r="H8" s="524"/>
      <c r="I8" s="524"/>
      <c r="J8" s="524"/>
      <c r="K8" s="524"/>
      <c r="L8" s="523" t="s">
        <v>63</v>
      </c>
      <c r="M8" s="524"/>
      <c r="N8" s="524"/>
      <c r="O8" s="524"/>
      <c r="P8" s="524"/>
      <c r="Q8" s="524"/>
      <c r="R8" s="524"/>
      <c r="S8" s="524"/>
      <c r="T8" s="524"/>
      <c r="U8" s="524"/>
      <c r="V8" s="525"/>
      <c r="W8" s="292" t="s">
        <v>55</v>
      </c>
    </row>
    <row r="9" spans="1:37" x14ac:dyDescent="0.2">
      <c r="A9" s="231" t="s">
        <v>54</v>
      </c>
      <c r="B9" s="339">
        <v>1</v>
      </c>
      <c r="C9" s="232">
        <v>2</v>
      </c>
      <c r="D9" s="232">
        <v>3</v>
      </c>
      <c r="E9" s="232">
        <v>4</v>
      </c>
      <c r="F9" s="232">
        <v>5</v>
      </c>
      <c r="G9" s="232">
        <v>6</v>
      </c>
      <c r="H9" s="232">
        <v>7</v>
      </c>
      <c r="I9" s="232">
        <v>8</v>
      </c>
      <c r="J9" s="232">
        <v>9</v>
      </c>
      <c r="K9" s="340">
        <v>10</v>
      </c>
      <c r="L9" s="339">
        <v>1</v>
      </c>
      <c r="M9" s="232">
        <v>2</v>
      </c>
      <c r="N9" s="232">
        <v>3</v>
      </c>
      <c r="O9" s="232">
        <v>4</v>
      </c>
      <c r="P9" s="232">
        <v>5</v>
      </c>
      <c r="Q9" s="232">
        <v>6</v>
      </c>
      <c r="R9" s="232">
        <v>7</v>
      </c>
      <c r="S9" s="232">
        <v>8</v>
      </c>
      <c r="T9" s="232">
        <v>9</v>
      </c>
      <c r="U9" s="232">
        <v>10</v>
      </c>
      <c r="V9" s="340">
        <v>11</v>
      </c>
      <c r="W9" s="343">
        <v>1317</v>
      </c>
    </row>
    <row r="10" spans="1:37" x14ac:dyDescent="0.2">
      <c r="A10" s="231" t="s">
        <v>2</v>
      </c>
      <c r="B10" s="233">
        <v>1</v>
      </c>
      <c r="C10" s="307">
        <v>2</v>
      </c>
      <c r="D10" s="234">
        <v>3</v>
      </c>
      <c r="E10" s="234">
        <v>3</v>
      </c>
      <c r="F10" s="294">
        <v>4</v>
      </c>
      <c r="G10" s="314">
        <v>5</v>
      </c>
      <c r="H10" s="315">
        <v>6</v>
      </c>
      <c r="I10" s="235">
        <v>7</v>
      </c>
      <c r="J10" s="326">
        <v>8</v>
      </c>
      <c r="K10" s="361">
        <v>9</v>
      </c>
      <c r="L10" s="233">
        <v>1</v>
      </c>
      <c r="M10" s="307">
        <v>2</v>
      </c>
      <c r="N10" s="234">
        <v>3</v>
      </c>
      <c r="O10" s="234">
        <v>3</v>
      </c>
      <c r="P10" s="294">
        <v>4</v>
      </c>
      <c r="Q10" s="314">
        <v>5</v>
      </c>
      <c r="R10" s="315">
        <v>6</v>
      </c>
      <c r="S10" s="235">
        <v>7</v>
      </c>
      <c r="T10" s="326">
        <v>8</v>
      </c>
      <c r="U10" s="361">
        <v>9</v>
      </c>
      <c r="V10" s="362">
        <v>10</v>
      </c>
      <c r="W10" s="214" t="s">
        <v>0</v>
      </c>
    </row>
    <row r="11" spans="1:37" x14ac:dyDescent="0.2">
      <c r="A11" s="236" t="s">
        <v>3</v>
      </c>
      <c r="B11" s="237">
        <v>140</v>
      </c>
      <c r="C11" s="238">
        <v>140</v>
      </c>
      <c r="D11" s="238">
        <v>140</v>
      </c>
      <c r="E11" s="238">
        <v>140</v>
      </c>
      <c r="F11" s="238">
        <v>140</v>
      </c>
      <c r="G11" s="238">
        <v>140</v>
      </c>
      <c r="H11" s="238">
        <v>140</v>
      </c>
      <c r="I11" s="238">
        <v>140</v>
      </c>
      <c r="J11" s="238">
        <v>140</v>
      </c>
      <c r="K11" s="308">
        <v>140</v>
      </c>
      <c r="L11" s="237">
        <v>140</v>
      </c>
      <c r="M11" s="238">
        <v>140</v>
      </c>
      <c r="N11" s="238">
        <v>140</v>
      </c>
      <c r="O11" s="238">
        <v>140</v>
      </c>
      <c r="P11" s="238">
        <v>140</v>
      </c>
      <c r="Q11" s="238">
        <v>140</v>
      </c>
      <c r="R11" s="238">
        <v>140</v>
      </c>
      <c r="S11" s="238">
        <v>140</v>
      </c>
      <c r="T11" s="238">
        <v>140</v>
      </c>
      <c r="U11" s="238">
        <v>140</v>
      </c>
      <c r="V11" s="308">
        <v>140</v>
      </c>
      <c r="W11" s="240">
        <v>140</v>
      </c>
      <c r="X11" s="341"/>
      <c r="Y11" s="313"/>
      <c r="Z11" s="313"/>
      <c r="AA11" s="313"/>
      <c r="AB11" s="313"/>
      <c r="AC11" s="313"/>
    </row>
    <row r="12" spans="1:37" x14ac:dyDescent="0.2">
      <c r="A12" s="241" t="s">
        <v>6</v>
      </c>
      <c r="B12" s="242">
        <v>140.77083333333334</v>
      </c>
      <c r="C12" s="243">
        <v>146.16279069767441</v>
      </c>
      <c r="D12" s="243">
        <v>147.77777777777777</v>
      </c>
      <c r="E12" s="243">
        <v>143.67741935483872</v>
      </c>
      <c r="F12" s="243">
        <v>151.90566037735849</v>
      </c>
      <c r="G12" s="243">
        <v>153.01666666666668</v>
      </c>
      <c r="H12" s="243">
        <v>166.09</v>
      </c>
      <c r="I12" s="243">
        <v>168.77272727272728</v>
      </c>
      <c r="J12" s="243">
        <v>170.2258064516129</v>
      </c>
      <c r="K12" s="281">
        <v>178.4848484848485</v>
      </c>
      <c r="L12" s="242">
        <v>130.12068965517241</v>
      </c>
      <c r="M12" s="243">
        <v>134.38356164383561</v>
      </c>
      <c r="N12" s="243">
        <v>138.67307692307693</v>
      </c>
      <c r="O12" s="243">
        <v>147.01694915254237</v>
      </c>
      <c r="P12" s="243">
        <v>144.19999999999999</v>
      </c>
      <c r="Q12" s="243">
        <v>152.5344827586207</v>
      </c>
      <c r="R12" s="243">
        <v>154.32758620689654</v>
      </c>
      <c r="S12" s="243">
        <v>166.46511627906978</v>
      </c>
      <c r="T12" s="243">
        <v>167.46052631578948</v>
      </c>
      <c r="U12" s="243">
        <v>173.21739130434781</v>
      </c>
      <c r="V12" s="281">
        <v>184.39024390243901</v>
      </c>
      <c r="W12" s="317">
        <v>155.06757782839787</v>
      </c>
      <c r="X12" s="321"/>
      <c r="Y12" s="313"/>
      <c r="Z12" s="313"/>
      <c r="AA12" s="313"/>
      <c r="AB12" s="313"/>
      <c r="AC12" s="287"/>
    </row>
    <row r="13" spans="1:37" x14ac:dyDescent="0.2">
      <c r="A13" s="231" t="s">
        <v>7</v>
      </c>
      <c r="B13" s="245">
        <v>97.916666666666671</v>
      </c>
      <c r="C13" s="246">
        <v>96.511627906976742</v>
      </c>
      <c r="D13" s="246">
        <v>100</v>
      </c>
      <c r="E13" s="246">
        <v>98.387096774193552</v>
      </c>
      <c r="F13" s="246">
        <v>100</v>
      </c>
      <c r="G13" s="246">
        <v>100</v>
      </c>
      <c r="H13" s="246">
        <v>97</v>
      </c>
      <c r="I13" s="246">
        <v>98.86363636363636</v>
      </c>
      <c r="J13" s="246">
        <v>100</v>
      </c>
      <c r="K13" s="282">
        <v>100</v>
      </c>
      <c r="L13" s="245">
        <v>98.275862068965523</v>
      </c>
      <c r="M13" s="246">
        <v>98.630136986301366</v>
      </c>
      <c r="N13" s="246">
        <v>96.15384615384616</v>
      </c>
      <c r="O13" s="246">
        <v>100</v>
      </c>
      <c r="P13" s="246">
        <v>96.36363636363636</v>
      </c>
      <c r="Q13" s="246">
        <v>100</v>
      </c>
      <c r="R13" s="246">
        <v>100</v>
      </c>
      <c r="S13" s="246">
        <v>98.837209302325576</v>
      </c>
      <c r="T13" s="246">
        <v>100</v>
      </c>
      <c r="U13" s="246">
        <v>100</v>
      </c>
      <c r="V13" s="282">
        <v>100</v>
      </c>
      <c r="W13" s="248">
        <v>65.52771450265756</v>
      </c>
      <c r="X13" s="341"/>
    </row>
    <row r="14" spans="1:37" ht="12.75" customHeight="1" thickBot="1" x14ac:dyDescent="0.25">
      <c r="A14" s="231" t="s">
        <v>8</v>
      </c>
      <c r="B14" s="329">
        <v>4.4392234784580396E-2</v>
      </c>
      <c r="C14" s="330">
        <v>5.1037293168947478E-2</v>
      </c>
      <c r="D14" s="330">
        <v>3.9336624617034861E-2</v>
      </c>
      <c r="E14" s="330">
        <v>4.1699817750314436E-2</v>
      </c>
      <c r="F14" s="330">
        <v>3.6356307201177281E-2</v>
      </c>
      <c r="G14" s="330">
        <v>3.5061436934907736E-2</v>
      </c>
      <c r="H14" s="330">
        <v>4.2258307017252146E-2</v>
      </c>
      <c r="I14" s="330">
        <v>3.6587444406035119E-2</v>
      </c>
      <c r="J14" s="330">
        <v>3.8150585517613973E-2</v>
      </c>
      <c r="K14" s="334">
        <v>3.7574576605427269E-2</v>
      </c>
      <c r="L14" s="329">
        <v>4.0743104698043674E-2</v>
      </c>
      <c r="M14" s="330">
        <v>4.2321821677655767E-2</v>
      </c>
      <c r="N14" s="330">
        <v>4.2912640143093865E-2</v>
      </c>
      <c r="O14" s="330">
        <v>3.2136359782367452E-2</v>
      </c>
      <c r="P14" s="330">
        <v>4.8107629528244031E-2</v>
      </c>
      <c r="Q14" s="330">
        <v>2.8243016171441284E-2</v>
      </c>
      <c r="R14" s="330">
        <v>3.177566521042359E-2</v>
      </c>
      <c r="S14" s="330">
        <v>3.1743833201289769E-2</v>
      </c>
      <c r="T14" s="330">
        <v>2.8116770956906054E-2</v>
      </c>
      <c r="U14" s="330">
        <v>2.6725740276058747E-2</v>
      </c>
      <c r="V14" s="334">
        <v>3.069923159868506E-2</v>
      </c>
      <c r="W14" s="344">
        <v>9.7410264796780832E-2</v>
      </c>
      <c r="X14" s="341"/>
      <c r="Y14" s="210"/>
      <c r="Z14" s="210"/>
      <c r="AA14" s="210"/>
      <c r="AB14" s="210"/>
      <c r="AC14" s="210"/>
    </row>
    <row r="15" spans="1:37" x14ac:dyDescent="0.2">
      <c r="A15" s="241" t="s">
        <v>1</v>
      </c>
      <c r="B15" s="332">
        <f>B12/B11*100-100</f>
        <v>0.5505952380952408</v>
      </c>
      <c r="C15" s="333">
        <f t="shared" ref="C15:E15" si="0">C12/C11*100-100</f>
        <v>4.4019933554817214</v>
      </c>
      <c r="D15" s="333">
        <f t="shared" si="0"/>
        <v>5.5555555555555571</v>
      </c>
      <c r="E15" s="333">
        <f t="shared" si="0"/>
        <v>2.6267281105990747</v>
      </c>
      <c r="F15" s="333">
        <f>F12/F11*100-100</f>
        <v>8.5040431266846213</v>
      </c>
      <c r="G15" s="333">
        <f t="shared" ref="G15:K15" si="1">G12/G11*100-100</f>
        <v>9.297619047619051</v>
      </c>
      <c r="H15" s="333">
        <f t="shared" si="1"/>
        <v>18.635714285714286</v>
      </c>
      <c r="I15" s="333">
        <f t="shared" si="1"/>
        <v>20.55194805194806</v>
      </c>
      <c r="J15" s="333">
        <f t="shared" ref="J15" si="2">J12/J11*100-100</f>
        <v>21.589861751152071</v>
      </c>
      <c r="K15" s="335">
        <f t="shared" si="1"/>
        <v>27.489177489177493</v>
      </c>
      <c r="L15" s="332">
        <f>L12/L11*100-100</f>
        <v>-7.0566502463054235</v>
      </c>
      <c r="M15" s="333">
        <f t="shared" ref="M15:O15" si="3">M12/M11*100-100</f>
        <v>-4.0117416829745736</v>
      </c>
      <c r="N15" s="333">
        <f t="shared" si="3"/>
        <v>-0.94780219780218999</v>
      </c>
      <c r="O15" s="333">
        <f t="shared" si="3"/>
        <v>5.0121065375302578</v>
      </c>
      <c r="P15" s="333">
        <f t="shared" ref="P15" si="4">P12/P11*100-100</f>
        <v>3</v>
      </c>
      <c r="Q15" s="333">
        <f t="shared" ref="Q15:R15" si="5">Q12/Q11*100-100</f>
        <v>8.9532019704433594</v>
      </c>
      <c r="R15" s="333">
        <f t="shared" si="5"/>
        <v>10.233990147783231</v>
      </c>
      <c r="S15" s="333">
        <f t="shared" ref="S15:T15" si="6">S12/S11*100-100</f>
        <v>18.903654485049842</v>
      </c>
      <c r="T15" s="333">
        <f t="shared" si="6"/>
        <v>19.614661654135347</v>
      </c>
      <c r="U15" s="333">
        <f t="shared" ref="U15:V15" si="7">U12/U11*100-100</f>
        <v>23.726708074534145</v>
      </c>
      <c r="V15" s="335">
        <f t="shared" si="7"/>
        <v>31.707317073170714</v>
      </c>
      <c r="W15" s="346">
        <f t="shared" ref="W15" si="8">W12/W11*100-100</f>
        <v>10.762555591712768</v>
      </c>
      <c r="X15" s="321"/>
    </row>
    <row r="16" spans="1:37" ht="13.5" thickBot="1" x14ac:dyDescent="0.25">
      <c r="A16" s="256" t="s">
        <v>27</v>
      </c>
      <c r="B16" s="220">
        <f t="shared" ref="B16:W16" si="9">B12-B6</f>
        <v>75.243118830675783</v>
      </c>
      <c r="C16" s="221">
        <f t="shared" si="9"/>
        <v>80.63507619501685</v>
      </c>
      <c r="D16" s="221">
        <f t="shared" si="9"/>
        <v>82.250063275120212</v>
      </c>
      <c r="E16" s="221">
        <f t="shared" si="9"/>
        <v>78.149704852181159</v>
      </c>
      <c r="F16" s="221">
        <f t="shared" si="9"/>
        <v>86.377945874700927</v>
      </c>
      <c r="G16" s="221">
        <f t="shared" si="9"/>
        <v>87.48895216400912</v>
      </c>
      <c r="H16" s="221">
        <f t="shared" si="9"/>
        <v>100.56228549734244</v>
      </c>
      <c r="I16" s="221">
        <f t="shared" si="9"/>
        <v>103.24501277006972</v>
      </c>
      <c r="J16" s="221">
        <f t="shared" si="9"/>
        <v>104.69809194895534</v>
      </c>
      <c r="K16" s="328">
        <f t="shared" si="9"/>
        <v>112.95713398219094</v>
      </c>
      <c r="L16" s="220">
        <f t="shared" si="9"/>
        <v>64.592975152514853</v>
      </c>
      <c r="M16" s="221">
        <f t="shared" si="9"/>
        <v>68.855847141178046</v>
      </c>
      <c r="N16" s="221">
        <f t="shared" si="9"/>
        <v>73.145362420419374</v>
      </c>
      <c r="O16" s="221">
        <f t="shared" si="9"/>
        <v>81.489234649884807</v>
      </c>
      <c r="P16" s="221">
        <f t="shared" si="9"/>
        <v>78.672285497342429</v>
      </c>
      <c r="Q16" s="221">
        <f t="shared" si="9"/>
        <v>87.006768255963138</v>
      </c>
      <c r="R16" s="221">
        <f t="shared" si="9"/>
        <v>88.799871704238981</v>
      </c>
      <c r="S16" s="221">
        <f t="shared" si="9"/>
        <v>100.93740177641222</v>
      </c>
      <c r="T16" s="221">
        <f t="shared" si="9"/>
        <v>101.93281181313192</v>
      </c>
      <c r="U16" s="221">
        <f t="shared" ref="U16:V16" si="10">U12-U6</f>
        <v>107.68967680169025</v>
      </c>
      <c r="V16" s="328">
        <f t="shared" si="10"/>
        <v>118.86252939978145</v>
      </c>
      <c r="W16" s="288">
        <f t="shared" si="9"/>
        <v>89.539863325740313</v>
      </c>
      <c r="X16" s="342"/>
      <c r="Y16" s="210"/>
      <c r="Z16" s="210"/>
      <c r="AA16" s="210"/>
      <c r="AB16" s="210"/>
      <c r="AC16" s="210"/>
      <c r="AF16" s="325"/>
      <c r="AG16" s="321"/>
      <c r="AH16" s="321"/>
      <c r="AI16" s="321"/>
      <c r="AJ16" s="321"/>
      <c r="AK16" s="321"/>
    </row>
    <row r="17" spans="1:27" x14ac:dyDescent="0.2">
      <c r="A17" s="260" t="s">
        <v>51</v>
      </c>
      <c r="B17" s="331">
        <v>454</v>
      </c>
      <c r="C17" s="310">
        <v>806</v>
      </c>
      <c r="D17" s="310">
        <v>624</v>
      </c>
      <c r="E17" s="310">
        <v>626</v>
      </c>
      <c r="F17" s="310">
        <v>547</v>
      </c>
      <c r="G17" s="310">
        <v>547</v>
      </c>
      <c r="H17" s="310">
        <v>864</v>
      </c>
      <c r="I17" s="310">
        <v>856</v>
      </c>
      <c r="J17" s="310">
        <v>603</v>
      </c>
      <c r="K17" s="347">
        <v>330</v>
      </c>
      <c r="L17" s="348">
        <v>518</v>
      </c>
      <c r="M17" s="349">
        <v>512</v>
      </c>
      <c r="N17" s="349">
        <v>512</v>
      </c>
      <c r="O17" s="349">
        <v>550</v>
      </c>
      <c r="P17" s="349">
        <v>551</v>
      </c>
      <c r="Q17" s="262">
        <v>545</v>
      </c>
      <c r="R17" s="262">
        <v>544</v>
      </c>
      <c r="S17" s="262">
        <v>843</v>
      </c>
      <c r="T17" s="262">
        <v>758</v>
      </c>
      <c r="U17" s="262">
        <v>426</v>
      </c>
      <c r="V17" s="312">
        <v>398</v>
      </c>
      <c r="W17" s="345">
        <f>SUM(B17:V17)</f>
        <v>12414</v>
      </c>
      <c r="X17" s="200" t="s">
        <v>56</v>
      </c>
      <c r="Y17" s="265">
        <f>B4-W17</f>
        <v>441</v>
      </c>
      <c r="Z17" s="266">
        <f>Y17/B4</f>
        <v>3.4305717619603264E-2</v>
      </c>
      <c r="AA17" s="228"/>
    </row>
    <row r="18" spans="1:27" x14ac:dyDescent="0.2">
      <c r="A18" s="267" t="s">
        <v>28</v>
      </c>
      <c r="B18" s="218">
        <v>31</v>
      </c>
      <c r="C18" s="269">
        <v>30.5</v>
      </c>
      <c r="D18" s="269">
        <v>30.5</v>
      </c>
      <c r="E18" s="269">
        <v>30.5</v>
      </c>
      <c r="F18" s="269">
        <v>30</v>
      </c>
      <c r="G18" s="269">
        <v>29.5</v>
      </c>
      <c r="H18" s="269">
        <v>28.5</v>
      </c>
      <c r="I18" s="269">
        <v>28.5</v>
      </c>
      <c r="J18" s="269">
        <v>28.5</v>
      </c>
      <c r="K18" s="311">
        <v>28</v>
      </c>
      <c r="L18" s="218">
        <v>31</v>
      </c>
      <c r="M18" s="269">
        <v>31</v>
      </c>
      <c r="N18" s="269">
        <v>30.5</v>
      </c>
      <c r="O18" s="269">
        <v>30</v>
      </c>
      <c r="P18" s="269">
        <v>30</v>
      </c>
      <c r="Q18" s="269">
        <v>29.5</v>
      </c>
      <c r="R18" s="269">
        <v>29</v>
      </c>
      <c r="S18" s="269">
        <v>28.5</v>
      </c>
      <c r="T18" s="269">
        <v>28.5</v>
      </c>
      <c r="U18" s="269">
        <v>28.5</v>
      </c>
      <c r="V18" s="311">
        <v>28</v>
      </c>
      <c r="W18" s="222">
        <v>29.5</v>
      </c>
      <c r="X18" s="200" t="s">
        <v>57</v>
      </c>
      <c r="Y18" s="200">
        <v>21.68</v>
      </c>
    </row>
    <row r="19" spans="1:27" ht="13.5" thickBot="1" x14ac:dyDescent="0.25">
      <c r="A19" s="268" t="s">
        <v>26</v>
      </c>
      <c r="B19" s="216">
        <f t="shared" ref="B19:V19" si="11">(B18-B7)</f>
        <v>9.32</v>
      </c>
      <c r="C19" s="217">
        <f t="shared" si="11"/>
        <v>8.82</v>
      </c>
      <c r="D19" s="217">
        <f t="shared" si="11"/>
        <v>8.82</v>
      </c>
      <c r="E19" s="217">
        <f t="shared" si="11"/>
        <v>8.82</v>
      </c>
      <c r="F19" s="217">
        <f t="shared" si="11"/>
        <v>8.32</v>
      </c>
      <c r="G19" s="217">
        <f t="shared" si="11"/>
        <v>7.82</v>
      </c>
      <c r="H19" s="217">
        <f t="shared" si="11"/>
        <v>6.82</v>
      </c>
      <c r="I19" s="217">
        <f t="shared" si="11"/>
        <v>6.82</v>
      </c>
      <c r="J19" s="217">
        <f t="shared" si="11"/>
        <v>6.82</v>
      </c>
      <c r="K19" s="337">
        <f t="shared" si="11"/>
        <v>6.32</v>
      </c>
      <c r="L19" s="216">
        <f t="shared" si="11"/>
        <v>9.32</v>
      </c>
      <c r="M19" s="217">
        <f t="shared" si="11"/>
        <v>9.32</v>
      </c>
      <c r="N19" s="217">
        <f t="shared" si="11"/>
        <v>8.82</v>
      </c>
      <c r="O19" s="217">
        <f t="shared" si="11"/>
        <v>8.32</v>
      </c>
      <c r="P19" s="217">
        <f t="shared" si="11"/>
        <v>8.32</v>
      </c>
      <c r="Q19" s="217">
        <f t="shared" si="11"/>
        <v>7.82</v>
      </c>
      <c r="R19" s="217">
        <f t="shared" si="11"/>
        <v>7.32</v>
      </c>
      <c r="S19" s="217">
        <f t="shared" si="11"/>
        <v>6.82</v>
      </c>
      <c r="T19" s="217">
        <f t="shared" si="11"/>
        <v>6.82</v>
      </c>
      <c r="U19" s="217">
        <f t="shared" si="11"/>
        <v>6.82</v>
      </c>
      <c r="V19" s="337">
        <f t="shared" si="11"/>
        <v>6.32</v>
      </c>
      <c r="W19" s="223"/>
      <c r="X19" s="200" t="s">
        <v>26</v>
      </c>
    </row>
    <row r="20" spans="1:27" x14ac:dyDescent="0.2">
      <c r="B20" s="200">
        <v>31</v>
      </c>
      <c r="C20" s="200">
        <v>30.5</v>
      </c>
      <c r="D20" s="200">
        <v>30.5</v>
      </c>
      <c r="E20" s="200">
        <v>30.5</v>
      </c>
      <c r="F20" s="200">
        <v>30</v>
      </c>
      <c r="G20" s="200">
        <v>29.5</v>
      </c>
      <c r="L20" s="200">
        <v>31</v>
      </c>
      <c r="M20" s="200">
        <v>31</v>
      </c>
      <c r="N20" s="200">
        <v>30.5</v>
      </c>
      <c r="O20" s="200">
        <v>30</v>
      </c>
      <c r="P20" s="200">
        <v>30</v>
      </c>
      <c r="Q20" s="200">
        <v>29.5</v>
      </c>
    </row>
    <row r="21" spans="1:27" ht="13.5" thickBot="1" x14ac:dyDescent="0.25"/>
    <row r="22" spans="1:27" ht="13.5" thickBot="1" x14ac:dyDescent="0.25">
      <c r="A22" s="230" t="s">
        <v>64</v>
      </c>
      <c r="B22" s="523" t="s">
        <v>53</v>
      </c>
      <c r="C22" s="524"/>
      <c r="D22" s="524"/>
      <c r="E22" s="524"/>
      <c r="F22" s="524"/>
      <c r="G22" s="524"/>
      <c r="H22" s="524"/>
      <c r="I22" s="524"/>
      <c r="J22" s="524"/>
      <c r="K22" s="524"/>
      <c r="L22" s="523" t="s">
        <v>63</v>
      </c>
      <c r="M22" s="524"/>
      <c r="N22" s="524"/>
      <c r="O22" s="524"/>
      <c r="P22" s="524"/>
      <c r="Q22" s="524"/>
      <c r="R22" s="524"/>
      <c r="S22" s="524"/>
      <c r="T22" s="524"/>
      <c r="U22" s="524"/>
      <c r="V22" s="525"/>
      <c r="W22" s="292" t="s">
        <v>55</v>
      </c>
      <c r="X22" s="364"/>
      <c r="Y22" s="364"/>
      <c r="Z22" s="364"/>
    </row>
    <row r="23" spans="1:27" x14ac:dyDescent="0.2">
      <c r="A23" s="231" t="s">
        <v>54</v>
      </c>
      <c r="B23" s="339">
        <v>1</v>
      </c>
      <c r="C23" s="232">
        <v>2</v>
      </c>
      <c r="D23" s="232">
        <v>3</v>
      </c>
      <c r="E23" s="232">
        <v>4</v>
      </c>
      <c r="F23" s="232">
        <v>5</v>
      </c>
      <c r="G23" s="232">
        <v>6</v>
      </c>
      <c r="H23" s="232">
        <v>7</v>
      </c>
      <c r="I23" s="232">
        <v>8</v>
      </c>
      <c r="J23" s="232">
        <v>9</v>
      </c>
      <c r="K23" s="340">
        <v>10</v>
      </c>
      <c r="L23" s="339">
        <v>1</v>
      </c>
      <c r="M23" s="232">
        <v>2</v>
      </c>
      <c r="N23" s="232">
        <v>3</v>
      </c>
      <c r="O23" s="232">
        <v>4</v>
      </c>
      <c r="P23" s="232">
        <v>5</v>
      </c>
      <c r="Q23" s="232">
        <v>6</v>
      </c>
      <c r="R23" s="232">
        <v>7</v>
      </c>
      <c r="S23" s="232">
        <v>8</v>
      </c>
      <c r="T23" s="232">
        <v>9</v>
      </c>
      <c r="U23" s="232">
        <v>10</v>
      </c>
      <c r="V23" s="340">
        <v>11</v>
      </c>
      <c r="W23" s="343">
        <v>933</v>
      </c>
      <c r="X23" s="364"/>
      <c r="Y23" s="364"/>
      <c r="Z23" s="364"/>
    </row>
    <row r="24" spans="1:27" x14ac:dyDescent="0.2">
      <c r="A24" s="231" t="s">
        <v>2</v>
      </c>
      <c r="B24" s="233">
        <v>1</v>
      </c>
      <c r="C24" s="307">
        <v>2</v>
      </c>
      <c r="D24" s="234">
        <v>3</v>
      </c>
      <c r="E24" s="234">
        <v>3</v>
      </c>
      <c r="F24" s="294">
        <v>4</v>
      </c>
      <c r="G24" s="314">
        <v>5</v>
      </c>
      <c r="H24" s="315">
        <v>6</v>
      </c>
      <c r="I24" s="235">
        <v>7</v>
      </c>
      <c r="J24" s="326">
        <v>8</v>
      </c>
      <c r="K24" s="361">
        <v>9</v>
      </c>
      <c r="L24" s="233">
        <v>1</v>
      </c>
      <c r="M24" s="307">
        <v>2</v>
      </c>
      <c r="N24" s="234">
        <v>3</v>
      </c>
      <c r="O24" s="234">
        <v>3</v>
      </c>
      <c r="P24" s="294">
        <v>4</v>
      </c>
      <c r="Q24" s="314">
        <v>5</v>
      </c>
      <c r="R24" s="315">
        <v>6</v>
      </c>
      <c r="S24" s="235">
        <v>7</v>
      </c>
      <c r="T24" s="326">
        <v>8</v>
      </c>
      <c r="U24" s="361">
        <v>9</v>
      </c>
      <c r="V24" s="362">
        <v>10</v>
      </c>
      <c r="W24" s="214" t="s">
        <v>0</v>
      </c>
      <c r="X24" s="364"/>
      <c r="Y24" s="364"/>
      <c r="Z24" s="364"/>
    </row>
    <row r="25" spans="1:27" x14ac:dyDescent="0.2">
      <c r="A25" s="236" t="s">
        <v>3</v>
      </c>
      <c r="B25" s="237">
        <v>270</v>
      </c>
      <c r="C25" s="238">
        <v>270</v>
      </c>
      <c r="D25" s="238">
        <v>270</v>
      </c>
      <c r="E25" s="238">
        <v>270</v>
      </c>
      <c r="F25" s="238">
        <v>270</v>
      </c>
      <c r="G25" s="238">
        <v>270</v>
      </c>
      <c r="H25" s="238">
        <v>270</v>
      </c>
      <c r="I25" s="238">
        <v>270</v>
      </c>
      <c r="J25" s="238">
        <v>270</v>
      </c>
      <c r="K25" s="308">
        <v>270</v>
      </c>
      <c r="L25" s="237">
        <v>270</v>
      </c>
      <c r="M25" s="238">
        <v>270</v>
      </c>
      <c r="N25" s="238">
        <v>270</v>
      </c>
      <c r="O25" s="238">
        <v>270</v>
      </c>
      <c r="P25" s="238">
        <v>270</v>
      </c>
      <c r="Q25" s="238">
        <v>270</v>
      </c>
      <c r="R25" s="238">
        <v>270</v>
      </c>
      <c r="S25" s="238">
        <v>270</v>
      </c>
      <c r="T25" s="238">
        <v>270</v>
      </c>
      <c r="U25" s="238">
        <v>270</v>
      </c>
      <c r="V25" s="308">
        <v>270</v>
      </c>
      <c r="W25" s="240">
        <v>270</v>
      </c>
      <c r="X25" s="341"/>
      <c r="Y25" s="313"/>
      <c r="Z25" s="313"/>
    </row>
    <row r="26" spans="1:27" x14ac:dyDescent="0.2">
      <c r="A26" s="241" t="s">
        <v>6</v>
      </c>
      <c r="B26" s="242">
        <v>262</v>
      </c>
      <c r="C26" s="243">
        <v>268</v>
      </c>
      <c r="D26" s="243">
        <v>277</v>
      </c>
      <c r="E26" s="243">
        <v>257</v>
      </c>
      <c r="F26" s="243">
        <v>276</v>
      </c>
      <c r="G26" s="243">
        <v>272</v>
      </c>
      <c r="H26" s="243">
        <v>273</v>
      </c>
      <c r="I26" s="243">
        <v>271</v>
      </c>
      <c r="J26" s="243">
        <v>275</v>
      </c>
      <c r="K26" s="281">
        <v>278</v>
      </c>
      <c r="L26" s="242">
        <v>264</v>
      </c>
      <c r="M26" s="243">
        <v>264</v>
      </c>
      <c r="N26" s="243">
        <v>263</v>
      </c>
      <c r="O26" s="243">
        <v>270</v>
      </c>
      <c r="P26" s="243">
        <v>256</v>
      </c>
      <c r="Q26" s="243">
        <v>265</v>
      </c>
      <c r="R26" s="243">
        <v>284</v>
      </c>
      <c r="S26" s="243">
        <v>267</v>
      </c>
      <c r="T26" s="243">
        <v>274</v>
      </c>
      <c r="U26" s="243">
        <v>285</v>
      </c>
      <c r="V26" s="281">
        <v>277</v>
      </c>
      <c r="W26" s="317">
        <v>270</v>
      </c>
      <c r="X26" s="321"/>
      <c r="Y26" s="313"/>
      <c r="Z26" s="313"/>
    </row>
    <row r="27" spans="1:27" x14ac:dyDescent="0.2">
      <c r="A27" s="231" t="s">
        <v>7</v>
      </c>
      <c r="B27" s="245">
        <v>67.599999999999994</v>
      </c>
      <c r="C27" s="246">
        <v>86.7</v>
      </c>
      <c r="D27" s="246">
        <v>70.2</v>
      </c>
      <c r="E27" s="246">
        <v>89.6</v>
      </c>
      <c r="F27" s="246">
        <v>92.7</v>
      </c>
      <c r="G27" s="246">
        <v>77.5</v>
      </c>
      <c r="H27" s="246">
        <v>92.2</v>
      </c>
      <c r="I27" s="246">
        <v>93.8</v>
      </c>
      <c r="J27" s="246">
        <v>84.4</v>
      </c>
      <c r="K27" s="282">
        <v>96.2</v>
      </c>
      <c r="L27" s="245">
        <v>66.7</v>
      </c>
      <c r="M27" s="246">
        <v>92.1</v>
      </c>
      <c r="N27" s="246">
        <v>97.4</v>
      </c>
      <c r="O27" s="246">
        <v>85.4</v>
      </c>
      <c r="P27" s="246">
        <v>80.5</v>
      </c>
      <c r="Q27" s="246">
        <v>92.7</v>
      </c>
      <c r="R27" s="246">
        <v>88.4</v>
      </c>
      <c r="S27" s="246">
        <v>88.9</v>
      </c>
      <c r="T27" s="246">
        <v>78.900000000000006</v>
      </c>
      <c r="U27" s="246">
        <v>100</v>
      </c>
      <c r="V27" s="282">
        <v>90.3</v>
      </c>
      <c r="W27" s="248">
        <v>83</v>
      </c>
      <c r="X27" s="341"/>
      <c r="Y27" s="364"/>
      <c r="Z27" s="364"/>
    </row>
    <row r="28" spans="1:27" ht="13.5" thickBot="1" x14ac:dyDescent="0.25">
      <c r="A28" s="231" t="s">
        <v>8</v>
      </c>
      <c r="B28" s="329">
        <v>9.2999999999999999E-2</v>
      </c>
      <c r="C28" s="330">
        <v>7.1999999999999995E-2</v>
      </c>
      <c r="D28" s="330">
        <v>9.1999999999999998E-2</v>
      </c>
      <c r="E28" s="330">
        <v>7.0000000000000007E-2</v>
      </c>
      <c r="F28" s="330">
        <v>0.06</v>
      </c>
      <c r="G28" s="330">
        <v>8.2000000000000003E-2</v>
      </c>
      <c r="H28" s="330">
        <v>5.8000000000000003E-2</v>
      </c>
      <c r="I28" s="330">
        <v>5.5E-2</v>
      </c>
      <c r="J28" s="330">
        <v>6.5000000000000002E-2</v>
      </c>
      <c r="K28" s="334">
        <v>5.0999999999999997E-2</v>
      </c>
      <c r="L28" s="329">
        <v>9.4E-2</v>
      </c>
      <c r="M28" s="330">
        <v>5.8000000000000003E-2</v>
      </c>
      <c r="N28" s="330">
        <v>5.5E-2</v>
      </c>
      <c r="O28" s="330">
        <v>7.5999999999999998E-2</v>
      </c>
      <c r="P28" s="330">
        <v>7.2999999999999995E-2</v>
      </c>
      <c r="Q28" s="330">
        <v>6.4000000000000001E-2</v>
      </c>
      <c r="R28" s="330">
        <v>6.8000000000000005E-2</v>
      </c>
      <c r="S28" s="330">
        <v>6.2E-2</v>
      </c>
      <c r="T28" s="330">
        <v>6.9000000000000006E-2</v>
      </c>
      <c r="U28" s="330">
        <v>4.4999999999999998E-2</v>
      </c>
      <c r="V28" s="334">
        <v>6.8000000000000005E-2</v>
      </c>
      <c r="W28" s="344">
        <v>7.2999999999999995E-2</v>
      </c>
      <c r="X28" s="341"/>
      <c r="Y28" s="210"/>
      <c r="Z28" s="210"/>
    </row>
    <row r="29" spans="1:27" x14ac:dyDescent="0.2">
      <c r="A29" s="241" t="s">
        <v>1</v>
      </c>
      <c r="B29" s="332">
        <f>B26/B25*100-100</f>
        <v>-2.9629629629629619</v>
      </c>
      <c r="C29" s="333">
        <f t="shared" ref="C29:E29" si="12">C26/C25*100-100</f>
        <v>-0.74074074074074758</v>
      </c>
      <c r="D29" s="333">
        <f t="shared" si="12"/>
        <v>2.5925925925925952</v>
      </c>
      <c r="E29" s="333">
        <f t="shared" si="12"/>
        <v>-4.8148148148148096</v>
      </c>
      <c r="F29" s="333">
        <f>F26/F25*100-100</f>
        <v>2.2222222222222143</v>
      </c>
      <c r="G29" s="333">
        <f t="shared" ref="G29:K29" si="13">G26/G25*100-100</f>
        <v>0.74074074074073337</v>
      </c>
      <c r="H29" s="333">
        <f t="shared" si="13"/>
        <v>1.1111111111111143</v>
      </c>
      <c r="I29" s="333">
        <f t="shared" si="13"/>
        <v>0.3703703703703809</v>
      </c>
      <c r="J29" s="333">
        <f t="shared" si="13"/>
        <v>1.8518518518518619</v>
      </c>
      <c r="K29" s="335">
        <f t="shared" si="13"/>
        <v>2.9629629629629619</v>
      </c>
      <c r="L29" s="332">
        <f>L26/L25*100-100</f>
        <v>-2.2222222222222285</v>
      </c>
      <c r="M29" s="333">
        <f t="shared" ref="M29:W29" si="14">M26/M25*100-100</f>
        <v>-2.2222222222222285</v>
      </c>
      <c r="N29" s="333">
        <f t="shared" si="14"/>
        <v>-2.5925925925925952</v>
      </c>
      <c r="O29" s="333">
        <f t="shared" si="14"/>
        <v>0</v>
      </c>
      <c r="P29" s="333">
        <f t="shared" si="14"/>
        <v>-5.1851851851851762</v>
      </c>
      <c r="Q29" s="333">
        <f t="shared" si="14"/>
        <v>-1.8518518518518476</v>
      </c>
      <c r="R29" s="333">
        <f t="shared" si="14"/>
        <v>5.1851851851851762</v>
      </c>
      <c r="S29" s="333">
        <f t="shared" si="14"/>
        <v>-1.1111111111111143</v>
      </c>
      <c r="T29" s="333">
        <f t="shared" si="14"/>
        <v>1.481481481481481</v>
      </c>
      <c r="U29" s="333">
        <f t="shared" si="14"/>
        <v>5.5555555555555571</v>
      </c>
      <c r="V29" s="335">
        <f t="shared" si="14"/>
        <v>2.5925925925925952</v>
      </c>
      <c r="W29" s="346">
        <f t="shared" si="14"/>
        <v>0</v>
      </c>
      <c r="X29" s="321"/>
      <c r="Y29" s="364"/>
      <c r="Z29" s="364"/>
    </row>
    <row r="30" spans="1:27" ht="13.5" thickBot="1" x14ac:dyDescent="0.25">
      <c r="A30" s="256" t="s">
        <v>27</v>
      </c>
      <c r="B30" s="257">
        <f>B26-B12</f>
        <v>121.22916666666666</v>
      </c>
      <c r="C30" s="258">
        <f t="shared" ref="C30:W30" si="15">C26-C12</f>
        <v>121.83720930232559</v>
      </c>
      <c r="D30" s="258">
        <f t="shared" si="15"/>
        <v>129.22222222222223</v>
      </c>
      <c r="E30" s="258">
        <f t="shared" si="15"/>
        <v>113.32258064516128</v>
      </c>
      <c r="F30" s="258">
        <f t="shared" si="15"/>
        <v>124.09433962264151</v>
      </c>
      <c r="G30" s="258">
        <f t="shared" si="15"/>
        <v>118.98333333333332</v>
      </c>
      <c r="H30" s="258">
        <f t="shared" si="15"/>
        <v>106.91</v>
      </c>
      <c r="I30" s="258">
        <f t="shared" si="15"/>
        <v>102.22727272727272</v>
      </c>
      <c r="J30" s="258">
        <f t="shared" si="15"/>
        <v>104.7741935483871</v>
      </c>
      <c r="K30" s="366">
        <f t="shared" si="15"/>
        <v>99.515151515151501</v>
      </c>
      <c r="L30" s="257">
        <f>L26-L12</f>
        <v>133.87931034482759</v>
      </c>
      <c r="M30" s="258">
        <f t="shared" si="15"/>
        <v>129.61643835616439</v>
      </c>
      <c r="N30" s="258">
        <f t="shared" si="15"/>
        <v>124.32692307692307</v>
      </c>
      <c r="O30" s="258">
        <f t="shared" si="15"/>
        <v>122.98305084745763</v>
      </c>
      <c r="P30" s="258">
        <f t="shared" si="15"/>
        <v>111.80000000000001</v>
      </c>
      <c r="Q30" s="258">
        <f t="shared" si="15"/>
        <v>112.4655172413793</v>
      </c>
      <c r="R30" s="258">
        <f t="shared" si="15"/>
        <v>129.67241379310346</v>
      </c>
      <c r="S30" s="258">
        <f t="shared" si="15"/>
        <v>100.53488372093022</v>
      </c>
      <c r="T30" s="258">
        <f t="shared" si="15"/>
        <v>106.53947368421052</v>
      </c>
      <c r="U30" s="258">
        <f t="shared" si="15"/>
        <v>111.78260869565219</v>
      </c>
      <c r="V30" s="366">
        <f t="shared" si="15"/>
        <v>92.609756097560989</v>
      </c>
      <c r="W30" s="288">
        <f t="shared" si="15"/>
        <v>114.93242217160213</v>
      </c>
      <c r="X30" s="342"/>
      <c r="Y30" s="210"/>
      <c r="Z30" s="210"/>
    </row>
    <row r="31" spans="1:27" x14ac:dyDescent="0.2">
      <c r="A31" s="260" t="s">
        <v>51</v>
      </c>
      <c r="B31" s="261">
        <v>429</v>
      </c>
      <c r="C31" s="262">
        <v>799</v>
      </c>
      <c r="D31" s="262">
        <v>623</v>
      </c>
      <c r="E31" s="262">
        <v>626</v>
      </c>
      <c r="F31" s="262">
        <v>544</v>
      </c>
      <c r="G31" s="262">
        <v>544</v>
      </c>
      <c r="H31" s="262">
        <v>863</v>
      </c>
      <c r="I31" s="262">
        <v>852</v>
      </c>
      <c r="J31" s="262">
        <v>600</v>
      </c>
      <c r="K31" s="367">
        <v>329</v>
      </c>
      <c r="L31" s="348">
        <v>478</v>
      </c>
      <c r="M31" s="349">
        <v>507</v>
      </c>
      <c r="N31" s="349">
        <v>506</v>
      </c>
      <c r="O31" s="349">
        <v>546</v>
      </c>
      <c r="P31" s="349">
        <v>550</v>
      </c>
      <c r="Q31" s="262">
        <v>543</v>
      </c>
      <c r="R31" s="262">
        <v>541</v>
      </c>
      <c r="S31" s="262">
        <v>841</v>
      </c>
      <c r="T31" s="262">
        <v>757</v>
      </c>
      <c r="U31" s="262">
        <v>425</v>
      </c>
      <c r="V31" s="263">
        <v>398</v>
      </c>
      <c r="W31" s="350">
        <f>SUM(B31:V31)</f>
        <v>12301</v>
      </c>
      <c r="X31" s="364" t="s">
        <v>56</v>
      </c>
      <c r="Y31" s="265">
        <f>W17-W31</f>
        <v>113</v>
      </c>
      <c r="Z31" s="266">
        <f>Y31/W17</f>
        <v>9.1026260673433227E-3</v>
      </c>
    </row>
    <row r="32" spans="1:27" x14ac:dyDescent="0.2">
      <c r="A32" s="267" t="s">
        <v>28</v>
      </c>
      <c r="B32" s="218">
        <v>36</v>
      </c>
      <c r="C32" s="269">
        <v>35.5</v>
      </c>
      <c r="D32" s="269">
        <v>35</v>
      </c>
      <c r="E32" s="269">
        <v>36</v>
      </c>
      <c r="F32" s="269">
        <v>35</v>
      </c>
      <c r="G32" s="269">
        <v>34.5</v>
      </c>
      <c r="H32" s="269">
        <v>34</v>
      </c>
      <c r="I32" s="269">
        <v>34</v>
      </c>
      <c r="J32" s="269">
        <v>34</v>
      </c>
      <c r="K32" s="311">
        <v>33.5</v>
      </c>
      <c r="L32" s="218">
        <v>36</v>
      </c>
      <c r="M32" s="269">
        <v>36</v>
      </c>
      <c r="N32" s="269">
        <v>35.5</v>
      </c>
      <c r="O32" s="269">
        <v>35</v>
      </c>
      <c r="P32" s="269">
        <v>35.5</v>
      </c>
      <c r="Q32" s="269">
        <v>35</v>
      </c>
      <c r="R32" s="269">
        <v>33.5</v>
      </c>
      <c r="S32" s="269">
        <v>33.5</v>
      </c>
      <c r="T32" s="269">
        <v>34</v>
      </c>
      <c r="U32" s="269">
        <v>33</v>
      </c>
      <c r="V32" s="219">
        <v>33</v>
      </c>
      <c r="W32" s="336"/>
      <c r="X32" s="364" t="s">
        <v>57</v>
      </c>
      <c r="Y32" s="364">
        <v>29.68</v>
      </c>
      <c r="Z32" s="364"/>
    </row>
    <row r="33" spans="1:40" ht="13.5" thickBot="1" x14ac:dyDescent="0.25">
      <c r="A33" s="268" t="s">
        <v>26</v>
      </c>
      <c r="B33" s="216">
        <f>(B32-B18)</f>
        <v>5</v>
      </c>
      <c r="C33" s="217">
        <f t="shared" ref="C33:V33" si="16">(C32-C18)</f>
        <v>5</v>
      </c>
      <c r="D33" s="217">
        <f>(D32-D18)</f>
        <v>4.5</v>
      </c>
      <c r="E33" s="217">
        <f t="shared" si="16"/>
        <v>5.5</v>
      </c>
      <c r="F33" s="217">
        <f t="shared" si="16"/>
        <v>5</v>
      </c>
      <c r="G33" s="217">
        <f t="shared" si="16"/>
        <v>5</v>
      </c>
      <c r="H33" s="217">
        <f t="shared" si="16"/>
        <v>5.5</v>
      </c>
      <c r="I33" s="217">
        <f t="shared" si="16"/>
        <v>5.5</v>
      </c>
      <c r="J33" s="217">
        <f t="shared" si="16"/>
        <v>5.5</v>
      </c>
      <c r="K33" s="337">
        <f t="shared" si="16"/>
        <v>5.5</v>
      </c>
      <c r="L33" s="216">
        <f t="shared" si="16"/>
        <v>5</v>
      </c>
      <c r="M33" s="217">
        <f t="shared" si="16"/>
        <v>5</v>
      </c>
      <c r="N33" s="217">
        <f t="shared" si="16"/>
        <v>5</v>
      </c>
      <c r="O33" s="217">
        <f t="shared" si="16"/>
        <v>5</v>
      </c>
      <c r="P33" s="217">
        <f t="shared" si="16"/>
        <v>5.5</v>
      </c>
      <c r="Q33" s="217">
        <f t="shared" si="16"/>
        <v>5.5</v>
      </c>
      <c r="R33" s="217">
        <f t="shared" si="16"/>
        <v>4.5</v>
      </c>
      <c r="S33" s="217">
        <f t="shared" si="16"/>
        <v>5</v>
      </c>
      <c r="T33" s="217">
        <f t="shared" si="16"/>
        <v>5.5</v>
      </c>
      <c r="U33" s="217">
        <f t="shared" si="16"/>
        <v>4.5</v>
      </c>
      <c r="V33" s="327">
        <f t="shared" si="16"/>
        <v>5</v>
      </c>
      <c r="W33" s="338"/>
      <c r="X33" s="364" t="s">
        <v>26</v>
      </c>
      <c r="Y33" s="364">
        <f>Y32-Y18</f>
        <v>8</v>
      </c>
      <c r="Z33" s="364"/>
    </row>
    <row r="34" spans="1:40" x14ac:dyDescent="0.2">
      <c r="C34" s="200">
        <v>35.5</v>
      </c>
      <c r="D34" s="200">
        <v>35</v>
      </c>
      <c r="E34" s="200" t="s">
        <v>65</v>
      </c>
      <c r="F34" s="200">
        <v>35</v>
      </c>
      <c r="H34" s="200">
        <v>34</v>
      </c>
      <c r="I34" s="200">
        <v>34</v>
      </c>
      <c r="J34" s="200">
        <v>34</v>
      </c>
      <c r="K34" s="200">
        <v>33.5</v>
      </c>
      <c r="P34" s="200">
        <v>35.5</v>
      </c>
      <c r="Q34" s="200">
        <v>35</v>
      </c>
      <c r="R34" s="200">
        <v>33.5</v>
      </c>
      <c r="S34" s="200">
        <v>34</v>
      </c>
      <c r="T34" s="200">
        <v>34</v>
      </c>
      <c r="U34" s="319">
        <v>33</v>
      </c>
      <c r="V34" s="319">
        <v>33</v>
      </c>
    </row>
    <row r="35" spans="1:40" ht="13.5" thickBot="1" x14ac:dyDescent="0.25">
      <c r="A35" s="385"/>
      <c r="B35" s="385"/>
      <c r="C35" s="385"/>
      <c r="D35" s="385"/>
      <c r="E35" s="385"/>
      <c r="F35" s="385"/>
      <c r="G35" s="385"/>
      <c r="H35" s="385"/>
      <c r="I35" s="385"/>
      <c r="J35" s="385"/>
      <c r="K35" s="385"/>
      <c r="L35" s="385"/>
      <c r="M35" s="385"/>
      <c r="N35" s="385"/>
      <c r="O35" s="385"/>
      <c r="P35" s="385"/>
      <c r="Q35" s="385"/>
      <c r="R35" s="385"/>
      <c r="S35" s="385"/>
      <c r="T35" s="385"/>
      <c r="U35" s="385"/>
      <c r="V35" s="385"/>
      <c r="W35" s="385"/>
      <c r="X35" s="385"/>
      <c r="Y35" s="385"/>
      <c r="Z35" s="385"/>
      <c r="AA35" s="385"/>
      <c r="AB35" s="385"/>
      <c r="AC35" s="385"/>
      <c r="AD35" s="385"/>
      <c r="AE35" s="385"/>
    </row>
    <row r="36" spans="1:40" ht="13.5" thickBot="1" x14ac:dyDescent="0.25">
      <c r="A36" s="230" t="s">
        <v>66</v>
      </c>
      <c r="B36" s="523" t="s">
        <v>53</v>
      </c>
      <c r="C36" s="524"/>
      <c r="D36" s="524"/>
      <c r="E36" s="524"/>
      <c r="F36" s="524"/>
      <c r="G36" s="524"/>
      <c r="H36" s="524"/>
      <c r="I36" s="524"/>
      <c r="J36" s="524"/>
      <c r="K36" s="524"/>
      <c r="L36" s="523" t="s">
        <v>63</v>
      </c>
      <c r="M36" s="524"/>
      <c r="N36" s="524"/>
      <c r="O36" s="524"/>
      <c r="P36" s="524"/>
      <c r="Q36" s="524"/>
      <c r="R36" s="524"/>
      <c r="S36" s="524"/>
      <c r="T36" s="524"/>
      <c r="U36" s="524"/>
      <c r="V36" s="525"/>
      <c r="W36" s="292" t="s">
        <v>55</v>
      </c>
      <c r="X36" s="385"/>
      <c r="Y36" s="385"/>
      <c r="Z36" s="385"/>
      <c r="AA36" s="385"/>
      <c r="AB36" s="385"/>
      <c r="AC36" s="385"/>
      <c r="AD36" s="385"/>
      <c r="AE36" s="385"/>
    </row>
    <row r="37" spans="1:40" x14ac:dyDescent="0.2">
      <c r="A37" s="231" t="s">
        <v>54</v>
      </c>
      <c r="B37" s="339">
        <v>1</v>
      </c>
      <c r="C37" s="232">
        <v>2</v>
      </c>
      <c r="D37" s="232">
        <v>3</v>
      </c>
      <c r="E37" s="232">
        <v>4</v>
      </c>
      <c r="F37" s="232">
        <v>5</v>
      </c>
      <c r="G37" s="232">
        <v>6</v>
      </c>
      <c r="H37" s="232">
        <v>7</v>
      </c>
      <c r="I37" s="232">
        <v>8</v>
      </c>
      <c r="J37" s="232">
        <v>9</v>
      </c>
      <c r="K37" s="340">
        <v>10</v>
      </c>
      <c r="L37" s="339">
        <v>1</v>
      </c>
      <c r="M37" s="232">
        <v>2</v>
      </c>
      <c r="N37" s="232">
        <v>3</v>
      </c>
      <c r="O37" s="232">
        <v>4</v>
      </c>
      <c r="P37" s="232">
        <v>5</v>
      </c>
      <c r="Q37" s="232">
        <v>6</v>
      </c>
      <c r="R37" s="232">
        <v>7</v>
      </c>
      <c r="S37" s="232">
        <v>8</v>
      </c>
      <c r="T37" s="232">
        <v>9</v>
      </c>
      <c r="U37" s="232">
        <v>10</v>
      </c>
      <c r="V37" s="340">
        <v>11</v>
      </c>
      <c r="W37" s="343">
        <v>924</v>
      </c>
      <c r="X37" s="385"/>
      <c r="Y37" s="385"/>
      <c r="Z37" s="385"/>
      <c r="AA37" s="385"/>
      <c r="AB37" s="385"/>
      <c r="AC37" s="385"/>
      <c r="AD37" s="385"/>
      <c r="AE37" s="385"/>
    </row>
    <row r="38" spans="1:40" x14ac:dyDescent="0.2">
      <c r="A38" s="231" t="s">
        <v>2</v>
      </c>
      <c r="B38" s="233">
        <v>1</v>
      </c>
      <c r="C38" s="307">
        <v>2</v>
      </c>
      <c r="D38" s="234">
        <v>3</v>
      </c>
      <c r="E38" s="234">
        <v>3</v>
      </c>
      <c r="F38" s="294">
        <v>4</v>
      </c>
      <c r="G38" s="314">
        <v>5</v>
      </c>
      <c r="H38" s="315">
        <v>6</v>
      </c>
      <c r="I38" s="235">
        <v>7</v>
      </c>
      <c r="J38" s="326">
        <v>8</v>
      </c>
      <c r="K38" s="361">
        <v>9</v>
      </c>
      <c r="L38" s="233">
        <v>1</v>
      </c>
      <c r="M38" s="307">
        <v>2</v>
      </c>
      <c r="N38" s="234">
        <v>3</v>
      </c>
      <c r="O38" s="234">
        <v>3</v>
      </c>
      <c r="P38" s="294">
        <v>4</v>
      </c>
      <c r="Q38" s="314">
        <v>5</v>
      </c>
      <c r="R38" s="315">
        <v>6</v>
      </c>
      <c r="S38" s="235">
        <v>7</v>
      </c>
      <c r="T38" s="326">
        <v>8</v>
      </c>
      <c r="U38" s="361">
        <v>9</v>
      </c>
      <c r="V38" s="362">
        <v>10</v>
      </c>
      <c r="W38" s="214" t="s">
        <v>0</v>
      </c>
      <c r="X38" s="385"/>
      <c r="Y38" s="385"/>
      <c r="Z38" s="385"/>
      <c r="AA38" s="385"/>
      <c r="AB38" s="385"/>
      <c r="AC38" s="385"/>
      <c r="AD38" s="385"/>
      <c r="AE38" s="385"/>
    </row>
    <row r="39" spans="1:40" x14ac:dyDescent="0.2">
      <c r="A39" s="236" t="s">
        <v>3</v>
      </c>
      <c r="B39" s="237">
        <v>400</v>
      </c>
      <c r="C39" s="238">
        <v>400</v>
      </c>
      <c r="D39" s="238">
        <v>400</v>
      </c>
      <c r="E39" s="238">
        <v>400</v>
      </c>
      <c r="F39" s="238">
        <v>400</v>
      </c>
      <c r="G39" s="238">
        <v>400</v>
      </c>
      <c r="H39" s="238">
        <v>400</v>
      </c>
      <c r="I39" s="238">
        <v>400</v>
      </c>
      <c r="J39" s="238">
        <v>400</v>
      </c>
      <c r="K39" s="308">
        <v>400</v>
      </c>
      <c r="L39" s="237">
        <v>400</v>
      </c>
      <c r="M39" s="238">
        <v>400</v>
      </c>
      <c r="N39" s="238">
        <v>400</v>
      </c>
      <c r="O39" s="238">
        <v>400</v>
      </c>
      <c r="P39" s="238">
        <v>400</v>
      </c>
      <c r="Q39" s="238">
        <v>400</v>
      </c>
      <c r="R39" s="238">
        <v>400</v>
      </c>
      <c r="S39" s="238">
        <v>400</v>
      </c>
      <c r="T39" s="238">
        <v>400</v>
      </c>
      <c r="U39" s="238">
        <v>400</v>
      </c>
      <c r="V39" s="308">
        <v>400</v>
      </c>
      <c r="W39" s="240">
        <v>400</v>
      </c>
      <c r="X39" s="341"/>
      <c r="Y39" s="313"/>
      <c r="Z39" s="313"/>
      <c r="AA39" s="385"/>
      <c r="AB39" s="385"/>
      <c r="AC39" s="385"/>
      <c r="AD39" s="385"/>
      <c r="AE39" s="385"/>
    </row>
    <row r="40" spans="1:40" ht="12.75" customHeight="1" x14ac:dyDescent="0.2">
      <c r="A40" s="241" t="s">
        <v>6</v>
      </c>
      <c r="B40" s="242">
        <v>393</v>
      </c>
      <c r="C40" s="243">
        <v>398</v>
      </c>
      <c r="D40" s="243">
        <v>407</v>
      </c>
      <c r="E40" s="243">
        <v>408</v>
      </c>
      <c r="F40" s="243">
        <v>415</v>
      </c>
      <c r="G40" s="243">
        <v>413</v>
      </c>
      <c r="H40" s="243">
        <v>399</v>
      </c>
      <c r="I40" s="243">
        <v>417</v>
      </c>
      <c r="J40" s="243">
        <v>418</v>
      </c>
      <c r="K40" s="281">
        <v>405</v>
      </c>
      <c r="L40" s="242">
        <v>414</v>
      </c>
      <c r="M40" s="243">
        <v>398</v>
      </c>
      <c r="N40" s="243">
        <v>388</v>
      </c>
      <c r="O40" s="243">
        <v>404</v>
      </c>
      <c r="P40" s="243">
        <v>382</v>
      </c>
      <c r="Q40" s="243">
        <v>397</v>
      </c>
      <c r="R40" s="243">
        <v>401</v>
      </c>
      <c r="S40" s="243">
        <v>390</v>
      </c>
      <c r="T40" s="243">
        <v>403</v>
      </c>
      <c r="U40" s="243">
        <v>393</v>
      </c>
      <c r="V40" s="281">
        <v>418</v>
      </c>
      <c r="W40" s="317">
        <v>403</v>
      </c>
      <c r="X40" s="321"/>
      <c r="Y40" s="313"/>
      <c r="Z40" s="313"/>
      <c r="AA40" s="385"/>
      <c r="AB40" s="533" t="s">
        <v>67</v>
      </c>
      <c r="AC40" s="533"/>
      <c r="AD40" s="533"/>
      <c r="AE40" s="385"/>
    </row>
    <row r="41" spans="1:40" x14ac:dyDescent="0.2">
      <c r="A41" s="231" t="s">
        <v>7</v>
      </c>
      <c r="B41" s="245">
        <v>76</v>
      </c>
      <c r="C41" s="246">
        <v>75.599999999999994</v>
      </c>
      <c r="D41" s="246">
        <v>75</v>
      </c>
      <c r="E41" s="246">
        <v>84.4</v>
      </c>
      <c r="F41" s="246">
        <v>75</v>
      </c>
      <c r="G41" s="246">
        <v>85</v>
      </c>
      <c r="H41" s="246">
        <v>78.3</v>
      </c>
      <c r="I41" s="246">
        <v>89.1</v>
      </c>
      <c r="J41" s="246">
        <v>63.3</v>
      </c>
      <c r="K41" s="282">
        <v>78.099999999999994</v>
      </c>
      <c r="L41" s="245">
        <v>66.7</v>
      </c>
      <c r="M41" s="246">
        <v>65</v>
      </c>
      <c r="N41" s="246">
        <v>71.8</v>
      </c>
      <c r="O41" s="246">
        <v>75</v>
      </c>
      <c r="P41" s="246">
        <v>58.5</v>
      </c>
      <c r="Q41" s="246">
        <v>65.900000000000006</v>
      </c>
      <c r="R41" s="246">
        <v>77.5</v>
      </c>
      <c r="S41" s="246">
        <v>74.599999999999994</v>
      </c>
      <c r="T41" s="246">
        <v>75.900000000000006</v>
      </c>
      <c r="U41" s="246">
        <v>85.3</v>
      </c>
      <c r="V41" s="282">
        <v>90</v>
      </c>
      <c r="W41" s="248">
        <v>73.900000000000006</v>
      </c>
      <c r="X41" s="341"/>
      <c r="Y41" s="385"/>
      <c r="Z41" s="385"/>
      <c r="AA41" s="385"/>
      <c r="AB41" s="533"/>
      <c r="AC41" s="533"/>
      <c r="AD41" s="533"/>
      <c r="AE41" s="385"/>
    </row>
    <row r="42" spans="1:40" ht="13.5" thickBot="1" x14ac:dyDescent="0.25">
      <c r="A42" s="231" t="s">
        <v>8</v>
      </c>
      <c r="B42" s="329">
        <v>8.3000000000000004E-2</v>
      </c>
      <c r="C42" s="330">
        <v>8.2000000000000003E-2</v>
      </c>
      <c r="D42" s="330">
        <v>7.9000000000000001E-2</v>
      </c>
      <c r="E42" s="330">
        <v>7.0999999999999994E-2</v>
      </c>
      <c r="F42" s="330">
        <v>8.1000000000000003E-2</v>
      </c>
      <c r="G42" s="330">
        <v>7.4999999999999997E-2</v>
      </c>
      <c r="H42" s="330">
        <v>8.5000000000000006E-2</v>
      </c>
      <c r="I42" s="330">
        <v>6.4000000000000001E-2</v>
      </c>
      <c r="J42" s="330">
        <v>0.10100000000000001</v>
      </c>
      <c r="K42" s="334">
        <v>8.5000000000000006E-2</v>
      </c>
      <c r="L42" s="329">
        <v>0.11</v>
      </c>
      <c r="M42" s="330">
        <v>0.10299999999999999</v>
      </c>
      <c r="N42" s="330">
        <v>9.2999999999999999E-2</v>
      </c>
      <c r="O42" s="330">
        <v>7.8E-2</v>
      </c>
      <c r="P42" s="330">
        <v>0.104</v>
      </c>
      <c r="Q42" s="330">
        <v>9.7000000000000003E-2</v>
      </c>
      <c r="R42" s="330">
        <v>8.7999999999999995E-2</v>
      </c>
      <c r="S42" s="330">
        <v>9.0999999999999998E-2</v>
      </c>
      <c r="T42" s="330">
        <v>8.1000000000000003E-2</v>
      </c>
      <c r="U42" s="330">
        <v>6.8000000000000005E-2</v>
      </c>
      <c r="V42" s="334">
        <v>6.9000000000000006E-2</v>
      </c>
      <c r="W42" s="344">
        <v>8.8999999999999996E-2</v>
      </c>
      <c r="X42" s="341"/>
      <c r="Y42" s="210"/>
      <c r="Z42" s="210"/>
      <c r="AA42" s="385"/>
      <c r="AB42" s="533"/>
      <c r="AC42" s="533"/>
      <c r="AD42" s="533"/>
      <c r="AE42" s="385"/>
    </row>
    <row r="43" spans="1:40" x14ac:dyDescent="0.2">
      <c r="A43" s="241" t="s">
        <v>1</v>
      </c>
      <c r="B43" s="332">
        <f>B40/B39*100-100</f>
        <v>-1.75</v>
      </c>
      <c r="C43" s="333">
        <f t="shared" ref="C43:E43" si="17">C40/C39*100-100</f>
        <v>-0.5</v>
      </c>
      <c r="D43" s="333">
        <f t="shared" si="17"/>
        <v>1.75</v>
      </c>
      <c r="E43" s="333">
        <f t="shared" si="17"/>
        <v>2</v>
      </c>
      <c r="F43" s="333">
        <f>F40/F39*100-100</f>
        <v>3.7500000000000142</v>
      </c>
      <c r="G43" s="333">
        <f t="shared" ref="G43:K43" si="18">G40/G39*100-100</f>
        <v>3.25</v>
      </c>
      <c r="H43" s="333">
        <f t="shared" si="18"/>
        <v>-0.25</v>
      </c>
      <c r="I43" s="333">
        <f t="shared" si="18"/>
        <v>4.25</v>
      </c>
      <c r="J43" s="333">
        <f t="shared" si="18"/>
        <v>4.5</v>
      </c>
      <c r="K43" s="335">
        <f t="shared" si="18"/>
        <v>1.25</v>
      </c>
      <c r="L43" s="332">
        <f>L40/L39*100-100</f>
        <v>3.4999999999999858</v>
      </c>
      <c r="M43" s="333">
        <f t="shared" ref="M43:W43" si="19">M40/M39*100-100</f>
        <v>-0.5</v>
      </c>
      <c r="N43" s="333">
        <f t="shared" si="19"/>
        <v>-3</v>
      </c>
      <c r="O43" s="333">
        <f t="shared" si="19"/>
        <v>1</v>
      </c>
      <c r="P43" s="333">
        <f t="shared" si="19"/>
        <v>-4.5</v>
      </c>
      <c r="Q43" s="333">
        <f t="shared" si="19"/>
        <v>-0.75</v>
      </c>
      <c r="R43" s="333">
        <f t="shared" si="19"/>
        <v>0.25</v>
      </c>
      <c r="S43" s="333">
        <f t="shared" si="19"/>
        <v>-2.5</v>
      </c>
      <c r="T43" s="333">
        <f t="shared" si="19"/>
        <v>0.75</v>
      </c>
      <c r="U43" s="333">
        <f t="shared" si="19"/>
        <v>-1.75</v>
      </c>
      <c r="V43" s="335">
        <f t="shared" si="19"/>
        <v>4.5</v>
      </c>
      <c r="W43" s="346">
        <f t="shared" si="19"/>
        <v>0.75</v>
      </c>
      <c r="X43" s="321"/>
      <c r="Y43" s="385"/>
      <c r="Z43" s="385"/>
      <c r="AA43" s="385"/>
      <c r="AB43" s="385"/>
      <c r="AC43" s="385"/>
      <c r="AD43" s="385"/>
      <c r="AE43" s="385"/>
    </row>
    <row r="44" spans="1:40" ht="13.5" thickBot="1" x14ac:dyDescent="0.25">
      <c r="A44" s="256" t="s">
        <v>27</v>
      </c>
      <c r="B44" s="257">
        <f>B40-B26</f>
        <v>131</v>
      </c>
      <c r="C44" s="258">
        <f t="shared" ref="C44:W44" si="20">C40-C26</f>
        <v>130</v>
      </c>
      <c r="D44" s="258">
        <f t="shared" si="20"/>
        <v>130</v>
      </c>
      <c r="E44" s="258">
        <f t="shared" si="20"/>
        <v>151</v>
      </c>
      <c r="F44" s="258">
        <f t="shared" si="20"/>
        <v>139</v>
      </c>
      <c r="G44" s="258">
        <f t="shared" si="20"/>
        <v>141</v>
      </c>
      <c r="H44" s="258">
        <f t="shared" si="20"/>
        <v>126</v>
      </c>
      <c r="I44" s="258">
        <f t="shared" si="20"/>
        <v>146</v>
      </c>
      <c r="J44" s="258">
        <f t="shared" si="20"/>
        <v>143</v>
      </c>
      <c r="K44" s="366">
        <f t="shared" si="20"/>
        <v>127</v>
      </c>
      <c r="L44" s="257">
        <f t="shared" si="20"/>
        <v>150</v>
      </c>
      <c r="M44" s="258">
        <f t="shared" si="20"/>
        <v>134</v>
      </c>
      <c r="N44" s="258">
        <f t="shared" si="20"/>
        <v>125</v>
      </c>
      <c r="O44" s="258">
        <f t="shared" si="20"/>
        <v>134</v>
      </c>
      <c r="P44" s="258">
        <f t="shared" si="20"/>
        <v>126</v>
      </c>
      <c r="Q44" s="258">
        <f t="shared" si="20"/>
        <v>132</v>
      </c>
      <c r="R44" s="258">
        <f t="shared" si="20"/>
        <v>117</v>
      </c>
      <c r="S44" s="258">
        <f t="shared" si="20"/>
        <v>123</v>
      </c>
      <c r="T44" s="258">
        <f t="shared" si="20"/>
        <v>129</v>
      </c>
      <c r="U44" s="258">
        <f t="shared" si="20"/>
        <v>108</v>
      </c>
      <c r="V44" s="366">
        <f t="shared" si="20"/>
        <v>141</v>
      </c>
      <c r="W44" s="288">
        <f t="shared" si="20"/>
        <v>133</v>
      </c>
      <c r="X44" s="342"/>
      <c r="Y44" s="210"/>
      <c r="Z44" s="210"/>
      <c r="AA44" s="385"/>
      <c r="AB44" s="385"/>
      <c r="AC44" s="385"/>
      <c r="AD44" s="385"/>
      <c r="AE44" s="385"/>
    </row>
    <row r="45" spans="1:40" x14ac:dyDescent="0.2">
      <c r="A45" s="260" t="s">
        <v>51</v>
      </c>
      <c r="B45" s="261">
        <v>425</v>
      </c>
      <c r="C45" s="262">
        <v>799</v>
      </c>
      <c r="D45" s="262">
        <v>622</v>
      </c>
      <c r="E45" s="262">
        <v>626</v>
      </c>
      <c r="F45" s="262">
        <v>542</v>
      </c>
      <c r="G45" s="262">
        <v>544</v>
      </c>
      <c r="H45" s="262">
        <v>861</v>
      </c>
      <c r="I45" s="262">
        <v>852</v>
      </c>
      <c r="J45" s="262">
        <v>600</v>
      </c>
      <c r="K45" s="367">
        <v>329</v>
      </c>
      <c r="L45" s="348">
        <v>474</v>
      </c>
      <c r="M45" s="349">
        <v>506</v>
      </c>
      <c r="N45" s="349">
        <v>504</v>
      </c>
      <c r="O45" s="349">
        <v>546</v>
      </c>
      <c r="P45" s="349">
        <v>549</v>
      </c>
      <c r="Q45" s="262">
        <v>542</v>
      </c>
      <c r="R45" s="262">
        <v>540</v>
      </c>
      <c r="S45" s="262">
        <v>840</v>
      </c>
      <c r="T45" s="262">
        <v>753</v>
      </c>
      <c r="U45" s="262">
        <v>424</v>
      </c>
      <c r="V45" s="263">
        <v>397</v>
      </c>
      <c r="W45" s="350">
        <f>SUM(B45:V45)</f>
        <v>12275</v>
      </c>
      <c r="X45" s="385" t="s">
        <v>56</v>
      </c>
      <c r="Y45" s="265">
        <f>W31-W45</f>
        <v>26</v>
      </c>
      <c r="Z45" s="266">
        <f>Y45/W31</f>
        <v>2.1136492968051378E-3</v>
      </c>
      <c r="AA45" s="385"/>
      <c r="AB45" s="385"/>
      <c r="AC45" s="385"/>
      <c r="AD45" s="385"/>
      <c r="AE45" s="385"/>
    </row>
    <row r="46" spans="1:40" x14ac:dyDescent="0.2">
      <c r="A46" s="267" t="s">
        <v>28</v>
      </c>
      <c r="B46" s="387">
        <v>40</v>
      </c>
      <c r="C46" s="388">
        <v>39.5</v>
      </c>
      <c r="D46" s="388">
        <v>39</v>
      </c>
      <c r="E46" s="388">
        <v>39.5</v>
      </c>
      <c r="F46" s="388">
        <v>38.5</v>
      </c>
      <c r="G46" s="388">
        <v>38</v>
      </c>
      <c r="H46" s="388">
        <v>38</v>
      </c>
      <c r="I46" s="388">
        <v>37.5</v>
      </c>
      <c r="J46" s="388">
        <v>37.5</v>
      </c>
      <c r="K46" s="311">
        <v>37.5</v>
      </c>
      <c r="L46" s="387">
        <v>39.5</v>
      </c>
      <c r="M46" s="388">
        <v>40</v>
      </c>
      <c r="N46" s="388">
        <v>39.5</v>
      </c>
      <c r="O46" s="388">
        <v>39</v>
      </c>
      <c r="P46" s="388">
        <v>40</v>
      </c>
      <c r="Q46" s="388">
        <v>39</v>
      </c>
      <c r="R46" s="388">
        <v>37.5</v>
      </c>
      <c r="S46" s="388">
        <v>38</v>
      </c>
      <c r="T46" s="388">
        <v>38</v>
      </c>
      <c r="U46" s="388">
        <v>37.5</v>
      </c>
      <c r="V46" s="389">
        <v>37</v>
      </c>
      <c r="W46" s="336"/>
      <c r="X46" s="385" t="s">
        <v>57</v>
      </c>
      <c r="Y46" s="385">
        <v>34.700000000000003</v>
      </c>
      <c r="Z46" s="385"/>
      <c r="AA46" s="385"/>
      <c r="AB46" s="385"/>
      <c r="AC46" s="385"/>
      <c r="AD46" s="385"/>
      <c r="AE46" s="385"/>
    </row>
    <row r="47" spans="1:40" ht="13.5" thickBot="1" x14ac:dyDescent="0.25">
      <c r="A47" s="268" t="s">
        <v>26</v>
      </c>
      <c r="B47" s="216">
        <f>(B46-B32)</f>
        <v>4</v>
      </c>
      <c r="C47" s="217">
        <f t="shared" ref="C47" si="21">(C46-C32)</f>
        <v>4</v>
      </c>
      <c r="D47" s="217">
        <f>(D46-D32)</f>
        <v>4</v>
      </c>
      <c r="E47" s="217">
        <f t="shared" ref="E47:V47" si="22">(E46-E32)</f>
        <v>3.5</v>
      </c>
      <c r="F47" s="217">
        <f t="shared" si="22"/>
        <v>3.5</v>
      </c>
      <c r="G47" s="217">
        <f t="shared" si="22"/>
        <v>3.5</v>
      </c>
      <c r="H47" s="217">
        <f t="shared" si="22"/>
        <v>4</v>
      </c>
      <c r="I47" s="217">
        <f t="shared" si="22"/>
        <v>3.5</v>
      </c>
      <c r="J47" s="217">
        <f t="shared" si="22"/>
        <v>3.5</v>
      </c>
      <c r="K47" s="337">
        <f t="shared" si="22"/>
        <v>4</v>
      </c>
      <c r="L47" s="216">
        <f t="shared" si="22"/>
        <v>3.5</v>
      </c>
      <c r="M47" s="217">
        <f t="shared" si="22"/>
        <v>4</v>
      </c>
      <c r="N47" s="217">
        <f t="shared" si="22"/>
        <v>4</v>
      </c>
      <c r="O47" s="217">
        <f t="shared" si="22"/>
        <v>4</v>
      </c>
      <c r="P47" s="217">
        <f t="shared" si="22"/>
        <v>4.5</v>
      </c>
      <c r="Q47" s="217">
        <f t="shared" si="22"/>
        <v>4</v>
      </c>
      <c r="R47" s="217">
        <f t="shared" si="22"/>
        <v>4</v>
      </c>
      <c r="S47" s="217">
        <f t="shared" si="22"/>
        <v>4.5</v>
      </c>
      <c r="T47" s="217">
        <f t="shared" si="22"/>
        <v>4</v>
      </c>
      <c r="U47" s="217">
        <f t="shared" si="22"/>
        <v>4.5</v>
      </c>
      <c r="V47" s="327">
        <f t="shared" si="22"/>
        <v>4</v>
      </c>
      <c r="W47" s="338"/>
      <c r="X47" s="385" t="s">
        <v>26</v>
      </c>
      <c r="Y47" s="385">
        <f>Y46-Y32</f>
        <v>5.0200000000000031</v>
      </c>
      <c r="Z47" s="385"/>
      <c r="AA47" s="385"/>
      <c r="AB47" s="385"/>
      <c r="AC47" s="385"/>
      <c r="AD47" s="385"/>
      <c r="AE47" s="385"/>
    </row>
    <row r="48" spans="1:40" x14ac:dyDescent="0.2">
      <c r="A48" s="385"/>
      <c r="B48" s="385"/>
      <c r="C48" s="385"/>
      <c r="D48" s="385">
        <v>39</v>
      </c>
      <c r="E48" s="385"/>
      <c r="F48" s="385"/>
      <c r="G48" s="385"/>
      <c r="H48" s="385"/>
      <c r="I48" s="385"/>
      <c r="J48" s="385"/>
      <c r="K48" s="385"/>
      <c r="L48" s="385"/>
      <c r="M48" s="385"/>
      <c r="N48" s="385"/>
      <c r="O48" s="385"/>
      <c r="P48" s="385"/>
      <c r="Q48" s="385">
        <v>39</v>
      </c>
      <c r="R48" s="385">
        <v>37.5</v>
      </c>
      <c r="S48" s="385" t="s">
        <v>65</v>
      </c>
      <c r="T48" s="385">
        <v>38</v>
      </c>
      <c r="U48" s="385"/>
      <c r="V48" s="385">
        <v>37</v>
      </c>
      <c r="W48" s="385"/>
      <c r="X48" s="385"/>
      <c r="Y48" s="385"/>
      <c r="Z48" s="385"/>
      <c r="AA48" s="385"/>
      <c r="AB48" s="385"/>
      <c r="AC48" s="385"/>
      <c r="AD48" s="385"/>
      <c r="AE48" s="526" t="s">
        <v>77</v>
      </c>
      <c r="AF48" s="527"/>
      <c r="AG48" s="527"/>
      <c r="AH48" s="528"/>
      <c r="AI48" s="414"/>
      <c r="AJ48" s="210"/>
      <c r="AK48" s="517" t="s">
        <v>85</v>
      </c>
      <c r="AL48" s="518"/>
      <c r="AM48" s="518"/>
      <c r="AN48" s="519"/>
    </row>
    <row r="49" spans="1:47" x14ac:dyDescent="0.2">
      <c r="A49" s="411"/>
      <c r="B49" s="411"/>
      <c r="C49" s="411"/>
      <c r="D49" s="411"/>
      <c r="E49" s="411"/>
      <c r="F49" s="411"/>
      <c r="G49" s="411"/>
      <c r="H49" s="411"/>
      <c r="I49" s="411"/>
      <c r="J49" s="411"/>
      <c r="K49" s="411"/>
      <c r="L49" s="411"/>
      <c r="M49" s="411"/>
      <c r="N49" s="411"/>
      <c r="O49" s="411"/>
      <c r="P49" s="411"/>
      <c r="Q49" s="411"/>
      <c r="R49" s="411"/>
      <c r="S49" s="411"/>
      <c r="T49" s="411"/>
      <c r="U49" s="411"/>
      <c r="V49" s="411"/>
      <c r="W49" s="411"/>
      <c r="X49" s="411"/>
      <c r="Y49" s="411"/>
      <c r="Z49" s="411"/>
      <c r="AA49" s="385"/>
      <c r="AB49" s="385"/>
      <c r="AC49" s="385"/>
      <c r="AD49" s="385"/>
      <c r="AE49" s="529" t="s">
        <v>78</v>
      </c>
      <c r="AF49" s="530"/>
      <c r="AG49" s="530"/>
      <c r="AH49" s="531"/>
      <c r="AI49" s="414"/>
      <c r="AJ49" s="210"/>
      <c r="AK49" s="520" t="s">
        <v>86</v>
      </c>
      <c r="AL49" s="521"/>
      <c r="AM49" s="521"/>
      <c r="AN49" s="522"/>
    </row>
    <row r="50" spans="1:47" ht="13.5" thickBot="1" x14ac:dyDescent="0.25">
      <c r="A50" s="385"/>
      <c r="B50" s="385">
        <v>40</v>
      </c>
      <c r="C50" s="399">
        <v>40</v>
      </c>
      <c r="D50" s="399">
        <v>40</v>
      </c>
      <c r="E50" s="399">
        <v>40</v>
      </c>
      <c r="F50" s="399">
        <v>40</v>
      </c>
      <c r="G50" s="399">
        <v>40</v>
      </c>
      <c r="H50" s="399">
        <v>40</v>
      </c>
      <c r="I50" s="399">
        <v>40</v>
      </c>
      <c r="J50" s="399">
        <v>40</v>
      </c>
      <c r="K50" s="399">
        <v>40</v>
      </c>
      <c r="L50" s="399">
        <v>40</v>
      </c>
      <c r="M50" s="399">
        <v>40</v>
      </c>
      <c r="N50" s="385"/>
      <c r="O50" s="385"/>
      <c r="P50" s="385"/>
      <c r="Q50" s="385"/>
      <c r="R50" s="385"/>
      <c r="S50" s="385"/>
      <c r="T50" s="385"/>
      <c r="U50" s="385"/>
      <c r="V50" s="385"/>
      <c r="W50" s="385"/>
      <c r="X50" s="385"/>
      <c r="Y50" s="385"/>
      <c r="Z50" s="385"/>
      <c r="AA50" s="370"/>
      <c r="AB50" s="370"/>
      <c r="AE50" s="376" t="s">
        <v>54</v>
      </c>
      <c r="AF50" s="377" t="s">
        <v>68</v>
      </c>
      <c r="AG50" s="377" t="s">
        <v>59</v>
      </c>
      <c r="AH50" s="378" t="s">
        <v>51</v>
      </c>
      <c r="AI50" s="414" t="s">
        <v>95</v>
      </c>
      <c r="AJ50" s="210"/>
      <c r="AK50" s="376" t="s">
        <v>54</v>
      </c>
      <c r="AL50" s="377" t="s">
        <v>68</v>
      </c>
      <c r="AM50" s="377" t="s">
        <v>59</v>
      </c>
      <c r="AN50" s="378" t="s">
        <v>51</v>
      </c>
      <c r="AP50" s="516"/>
      <c r="AQ50" s="516"/>
      <c r="AR50" s="516"/>
      <c r="AS50" s="516"/>
      <c r="AT50" s="413"/>
      <c r="AU50" s="413"/>
    </row>
    <row r="51" spans="1:47" ht="13.5" thickBot="1" x14ac:dyDescent="0.25">
      <c r="A51" s="230" t="s">
        <v>76</v>
      </c>
      <c r="B51" s="523" t="s">
        <v>53</v>
      </c>
      <c r="C51" s="524"/>
      <c r="D51" s="524"/>
      <c r="E51" s="524"/>
      <c r="F51" s="524"/>
      <c r="G51" s="524"/>
      <c r="H51" s="524"/>
      <c r="I51" s="524"/>
      <c r="J51" s="524"/>
      <c r="K51" s="524"/>
      <c r="L51" s="524"/>
      <c r="M51" s="525"/>
      <c r="N51" s="523" t="s">
        <v>63</v>
      </c>
      <c r="O51" s="524"/>
      <c r="P51" s="524"/>
      <c r="Q51" s="524"/>
      <c r="R51" s="524"/>
      <c r="S51" s="524"/>
      <c r="T51" s="524"/>
      <c r="U51" s="524"/>
      <c r="V51" s="524"/>
      <c r="W51" s="524"/>
      <c r="X51" s="525"/>
      <c r="Y51" s="292" t="s">
        <v>55</v>
      </c>
      <c r="Z51" s="370"/>
      <c r="AA51" s="370"/>
      <c r="AB51" s="370"/>
      <c r="AE51" s="379">
        <v>1</v>
      </c>
      <c r="AF51" s="380">
        <v>1</v>
      </c>
      <c r="AG51" s="380">
        <v>420</v>
      </c>
      <c r="AH51" s="386">
        <v>334</v>
      </c>
      <c r="AI51" s="411">
        <v>420</v>
      </c>
      <c r="AJ51" s="210"/>
      <c r="AK51" s="379">
        <v>1</v>
      </c>
      <c r="AL51" s="380">
        <v>1</v>
      </c>
      <c r="AM51" s="380">
        <v>430</v>
      </c>
      <c r="AN51" s="403">
        <v>346</v>
      </c>
      <c r="AO51" s="200">
        <v>44.5</v>
      </c>
      <c r="AP51" s="516"/>
      <c r="AQ51" s="516"/>
      <c r="AR51" s="516"/>
      <c r="AS51" s="516"/>
      <c r="AT51" s="413"/>
      <c r="AU51" s="413"/>
    </row>
    <row r="52" spans="1:47" x14ac:dyDescent="0.2">
      <c r="A52" s="231" t="s">
        <v>54</v>
      </c>
      <c r="B52" s="339">
        <v>1</v>
      </c>
      <c r="C52" s="232">
        <v>2</v>
      </c>
      <c r="D52" s="232">
        <v>3</v>
      </c>
      <c r="E52" s="232">
        <v>4</v>
      </c>
      <c r="F52" s="232">
        <v>5</v>
      </c>
      <c r="G52" s="232">
        <v>6</v>
      </c>
      <c r="H52" s="232">
        <v>7</v>
      </c>
      <c r="I52" s="232">
        <v>8</v>
      </c>
      <c r="J52" s="232">
        <v>9</v>
      </c>
      <c r="K52" s="232">
        <v>10</v>
      </c>
      <c r="L52" s="232">
        <v>11</v>
      </c>
      <c r="M52" s="340">
        <v>12</v>
      </c>
      <c r="N52" s="339">
        <v>1</v>
      </c>
      <c r="O52" s="232">
        <v>2</v>
      </c>
      <c r="P52" s="232">
        <v>3</v>
      </c>
      <c r="Q52" s="232">
        <v>4</v>
      </c>
      <c r="R52" s="232">
        <v>5</v>
      </c>
      <c r="S52" s="232">
        <v>6</v>
      </c>
      <c r="T52" s="232">
        <v>7</v>
      </c>
      <c r="U52" s="232">
        <v>8</v>
      </c>
      <c r="V52" s="232">
        <v>9</v>
      </c>
      <c r="W52" s="232">
        <v>10</v>
      </c>
      <c r="X52" s="340">
        <v>11</v>
      </c>
      <c r="Y52" s="343">
        <v>869</v>
      </c>
      <c r="Z52" s="370"/>
      <c r="AA52" s="370"/>
      <c r="AB52" s="370"/>
      <c r="AE52" s="381">
        <v>2</v>
      </c>
      <c r="AF52" s="382">
        <v>2</v>
      </c>
      <c r="AG52" s="416" t="s">
        <v>79</v>
      </c>
      <c r="AH52" s="389">
        <v>644</v>
      </c>
      <c r="AI52" s="416" t="s">
        <v>96</v>
      </c>
      <c r="AJ52" s="210"/>
      <c r="AK52" s="381">
        <v>2</v>
      </c>
      <c r="AL52" s="382">
        <v>2</v>
      </c>
      <c r="AM52" s="416" t="s">
        <v>87</v>
      </c>
      <c r="AN52" s="406">
        <v>820</v>
      </c>
      <c r="AO52" s="200">
        <v>44</v>
      </c>
      <c r="AP52" s="417" t="s">
        <v>94</v>
      </c>
      <c r="AQ52" s="413"/>
      <c r="AR52" s="413"/>
      <c r="AS52" s="413"/>
      <c r="AT52" s="413"/>
      <c r="AU52" s="413"/>
    </row>
    <row r="53" spans="1:47" x14ac:dyDescent="0.2">
      <c r="A53" s="231" t="s">
        <v>2</v>
      </c>
      <c r="B53" s="233">
        <v>1</v>
      </c>
      <c r="C53" s="307">
        <v>2</v>
      </c>
      <c r="D53" s="234">
        <v>3</v>
      </c>
      <c r="E53" s="234">
        <v>3</v>
      </c>
      <c r="F53" s="294">
        <v>4</v>
      </c>
      <c r="G53" s="294">
        <v>4</v>
      </c>
      <c r="H53" s="314">
        <v>5</v>
      </c>
      <c r="I53" s="314">
        <v>5</v>
      </c>
      <c r="J53" s="315">
        <v>6</v>
      </c>
      <c r="K53" s="315">
        <v>6</v>
      </c>
      <c r="L53" s="235">
        <v>7</v>
      </c>
      <c r="M53" s="326">
        <v>8</v>
      </c>
      <c r="N53" s="233">
        <v>1</v>
      </c>
      <c r="O53" s="307">
        <v>2</v>
      </c>
      <c r="P53" s="234">
        <v>3</v>
      </c>
      <c r="Q53" s="234">
        <v>3</v>
      </c>
      <c r="R53" s="294">
        <v>4</v>
      </c>
      <c r="S53" s="314">
        <v>5</v>
      </c>
      <c r="T53" s="314">
        <v>5</v>
      </c>
      <c r="U53" s="315">
        <v>6</v>
      </c>
      <c r="V53" s="235">
        <v>7</v>
      </c>
      <c r="W53" s="361">
        <v>8</v>
      </c>
      <c r="X53" s="362">
        <v>9</v>
      </c>
      <c r="Y53" s="214" t="s">
        <v>0</v>
      </c>
      <c r="Z53" s="370"/>
      <c r="AA53" s="313"/>
      <c r="AB53" s="313"/>
      <c r="AE53" s="381">
        <v>3</v>
      </c>
      <c r="AF53" s="382">
        <v>3</v>
      </c>
      <c r="AG53" s="382" t="s">
        <v>80</v>
      </c>
      <c r="AH53" s="389">
        <v>498</v>
      </c>
      <c r="AI53" s="382" t="s">
        <v>97</v>
      </c>
      <c r="AJ53" s="210"/>
      <c r="AK53" s="381">
        <v>3</v>
      </c>
      <c r="AL53" s="382">
        <v>3</v>
      </c>
      <c r="AM53" s="382" t="s">
        <v>88</v>
      </c>
      <c r="AN53" s="406">
        <v>513</v>
      </c>
      <c r="AO53" s="200">
        <v>43.5</v>
      </c>
      <c r="AP53" s="415"/>
      <c r="AQ53" s="415"/>
      <c r="AR53" s="415"/>
      <c r="AS53" s="413"/>
      <c r="AT53" s="413"/>
      <c r="AU53" s="413"/>
    </row>
    <row r="54" spans="1:47" x14ac:dyDescent="0.2">
      <c r="A54" s="236" t="s">
        <v>3</v>
      </c>
      <c r="B54" s="237">
        <v>520</v>
      </c>
      <c r="C54" s="238">
        <v>520</v>
      </c>
      <c r="D54" s="238">
        <v>520</v>
      </c>
      <c r="E54" s="238">
        <v>520</v>
      </c>
      <c r="F54" s="238">
        <v>520</v>
      </c>
      <c r="G54" s="238">
        <v>520</v>
      </c>
      <c r="H54" s="238">
        <v>520</v>
      </c>
      <c r="I54" s="238">
        <v>520</v>
      </c>
      <c r="J54" s="238">
        <v>520</v>
      </c>
      <c r="K54" s="238">
        <v>520</v>
      </c>
      <c r="L54" s="238">
        <v>520</v>
      </c>
      <c r="M54" s="308">
        <v>520</v>
      </c>
      <c r="N54" s="237">
        <v>520</v>
      </c>
      <c r="O54" s="238">
        <v>520</v>
      </c>
      <c r="P54" s="238">
        <v>520</v>
      </c>
      <c r="Q54" s="238">
        <v>520</v>
      </c>
      <c r="R54" s="238">
        <v>520</v>
      </c>
      <c r="S54" s="238">
        <v>520</v>
      </c>
      <c r="T54" s="238">
        <v>520</v>
      </c>
      <c r="U54" s="238">
        <v>520</v>
      </c>
      <c r="V54" s="238">
        <v>520</v>
      </c>
      <c r="W54" s="238">
        <v>520</v>
      </c>
      <c r="X54" s="308">
        <v>520</v>
      </c>
      <c r="Y54" s="240">
        <v>520</v>
      </c>
      <c r="Z54" s="341"/>
      <c r="AA54" s="313"/>
      <c r="AB54" s="313"/>
      <c r="AE54" s="381">
        <v>4</v>
      </c>
      <c r="AF54" s="382">
        <v>3</v>
      </c>
      <c r="AG54" s="382" t="s">
        <v>80</v>
      </c>
      <c r="AH54" s="389">
        <v>498</v>
      </c>
      <c r="AI54" s="382" t="s">
        <v>97</v>
      </c>
      <c r="AJ54" s="210"/>
      <c r="AK54" s="381">
        <v>4</v>
      </c>
      <c r="AL54" s="382">
        <v>3</v>
      </c>
      <c r="AM54" s="382" t="s">
        <v>88</v>
      </c>
      <c r="AN54" s="406">
        <v>514</v>
      </c>
      <c r="AO54" s="200">
        <v>43.5</v>
      </c>
      <c r="AP54" s="415"/>
      <c r="AQ54" s="415"/>
      <c r="AR54" s="415"/>
      <c r="AS54" s="413"/>
      <c r="AT54" s="413"/>
      <c r="AU54" s="413"/>
    </row>
    <row r="55" spans="1:47" x14ac:dyDescent="0.2">
      <c r="A55" s="241" t="s">
        <v>6</v>
      </c>
      <c r="B55" s="242">
        <v>474</v>
      </c>
      <c r="C55" s="243">
        <v>495</v>
      </c>
      <c r="D55" s="243">
        <v>512</v>
      </c>
      <c r="E55" s="243">
        <v>516</v>
      </c>
      <c r="F55" s="243">
        <v>537</v>
      </c>
      <c r="G55" s="243">
        <v>548</v>
      </c>
      <c r="H55" s="243">
        <v>569</v>
      </c>
      <c r="I55" s="243">
        <v>562</v>
      </c>
      <c r="J55" s="243">
        <v>592</v>
      </c>
      <c r="K55" s="243">
        <v>590</v>
      </c>
      <c r="L55" s="243">
        <v>623</v>
      </c>
      <c r="M55" s="281">
        <v>651</v>
      </c>
      <c r="N55" s="242">
        <v>545</v>
      </c>
      <c r="O55" s="243">
        <v>577</v>
      </c>
      <c r="P55" s="243">
        <v>523</v>
      </c>
      <c r="Q55" s="243">
        <v>570</v>
      </c>
      <c r="R55" s="243">
        <v>517</v>
      </c>
      <c r="S55" s="243">
        <v>548</v>
      </c>
      <c r="T55" s="243">
        <v>560</v>
      </c>
      <c r="U55" s="243">
        <v>531</v>
      </c>
      <c r="V55" s="243">
        <v>556</v>
      </c>
      <c r="W55" s="243">
        <v>544</v>
      </c>
      <c r="X55" s="281">
        <v>614</v>
      </c>
      <c r="Y55" s="317">
        <v>552.03763440860212</v>
      </c>
      <c r="Z55" s="325"/>
      <c r="AA55" s="370"/>
      <c r="AB55" s="370"/>
      <c r="AE55" s="381">
        <v>5</v>
      </c>
      <c r="AF55" s="382">
        <v>4</v>
      </c>
      <c r="AG55" s="382" t="s">
        <v>81</v>
      </c>
      <c r="AH55" s="389">
        <v>599</v>
      </c>
      <c r="AI55" s="382" t="s">
        <v>88</v>
      </c>
      <c r="AJ55" s="210"/>
      <c r="AK55" s="381">
        <v>5</v>
      </c>
      <c r="AL55" s="382">
        <v>4</v>
      </c>
      <c r="AM55" s="382" t="s">
        <v>89</v>
      </c>
      <c r="AN55" s="406">
        <v>769</v>
      </c>
      <c r="AO55" s="200">
        <v>43</v>
      </c>
      <c r="AP55" s="415"/>
      <c r="AQ55" s="415"/>
      <c r="AR55" s="415"/>
      <c r="AS55" s="413"/>
      <c r="AT55" s="413"/>
      <c r="AU55" s="413"/>
    </row>
    <row r="56" spans="1:47" x14ac:dyDescent="0.2">
      <c r="A56" s="231" t="s">
        <v>7</v>
      </c>
      <c r="B56" s="245">
        <v>68</v>
      </c>
      <c r="C56" s="246">
        <v>95.8</v>
      </c>
      <c r="D56" s="246">
        <v>100</v>
      </c>
      <c r="E56" s="246">
        <v>100</v>
      </c>
      <c r="F56" s="246">
        <v>100</v>
      </c>
      <c r="G56" s="246">
        <v>100</v>
      </c>
      <c r="H56" s="246">
        <v>100</v>
      </c>
      <c r="I56" s="246">
        <v>100</v>
      </c>
      <c r="J56" s="246">
        <v>100</v>
      </c>
      <c r="K56" s="246">
        <v>100</v>
      </c>
      <c r="L56" s="246">
        <v>100</v>
      </c>
      <c r="M56" s="282">
        <v>100</v>
      </c>
      <c r="N56" s="245">
        <v>60</v>
      </c>
      <c r="O56" s="246">
        <v>63.2</v>
      </c>
      <c r="P56" s="246">
        <v>76.3</v>
      </c>
      <c r="Q56" s="246">
        <v>72.5</v>
      </c>
      <c r="R56" s="246">
        <v>80</v>
      </c>
      <c r="S56" s="246">
        <v>58.5</v>
      </c>
      <c r="T56" s="246">
        <v>75</v>
      </c>
      <c r="U56" s="246">
        <v>68.3</v>
      </c>
      <c r="V56" s="246">
        <v>76.8</v>
      </c>
      <c r="W56" s="246">
        <v>81.2</v>
      </c>
      <c r="X56" s="282">
        <v>69</v>
      </c>
      <c r="Y56" s="433">
        <v>0.70430107526881724</v>
      </c>
      <c r="Z56" s="341"/>
      <c r="AA56" s="210"/>
      <c r="AB56" s="210"/>
      <c r="AE56" s="387">
        <v>6</v>
      </c>
      <c r="AF56" s="388">
        <v>4</v>
      </c>
      <c r="AG56" s="388" t="s">
        <v>81</v>
      </c>
      <c r="AH56" s="389">
        <v>600</v>
      </c>
      <c r="AI56" s="382" t="s">
        <v>88</v>
      </c>
      <c r="AJ56" s="210"/>
      <c r="AK56" s="404">
        <v>6</v>
      </c>
      <c r="AL56" s="405">
        <v>5</v>
      </c>
      <c r="AM56" s="405" t="s">
        <v>90</v>
      </c>
      <c r="AN56" s="406">
        <v>585</v>
      </c>
      <c r="AO56" s="200">
        <v>42.5</v>
      </c>
      <c r="AP56" s="415">
        <v>42.5</v>
      </c>
      <c r="AQ56" s="415"/>
      <c r="AR56" s="415"/>
      <c r="AS56" s="413"/>
      <c r="AT56" s="413"/>
      <c r="AU56" s="413"/>
    </row>
    <row r="57" spans="1:47" ht="13.5" thickBot="1" x14ac:dyDescent="0.25">
      <c r="A57" s="231" t="s">
        <v>8</v>
      </c>
      <c r="B57" s="329">
        <v>9.8000000000000004E-2</v>
      </c>
      <c r="C57" s="330">
        <v>5.7000000000000002E-2</v>
      </c>
      <c r="D57" s="330">
        <v>0.03</v>
      </c>
      <c r="E57" s="330">
        <v>3.6999999999999998E-2</v>
      </c>
      <c r="F57" s="330">
        <v>3.1E-2</v>
      </c>
      <c r="G57" s="330">
        <v>4.1000000000000002E-2</v>
      </c>
      <c r="H57" s="330">
        <v>4.1000000000000002E-2</v>
      </c>
      <c r="I57" s="330">
        <v>3.7999999999999999E-2</v>
      </c>
      <c r="J57" s="330">
        <v>3.9E-2</v>
      </c>
      <c r="K57" s="330">
        <v>3.2000000000000001E-2</v>
      </c>
      <c r="L57" s="330">
        <v>2.5000000000000001E-2</v>
      </c>
      <c r="M57" s="334">
        <v>4.2000000000000003E-2</v>
      </c>
      <c r="N57" s="329">
        <v>0.10299999999999999</v>
      </c>
      <c r="O57" s="330">
        <v>9.6000000000000002E-2</v>
      </c>
      <c r="P57" s="330">
        <v>9.2999999999999999E-2</v>
      </c>
      <c r="Q57" s="330">
        <v>9.6000000000000002E-2</v>
      </c>
      <c r="R57" s="330">
        <v>8.4000000000000005E-2</v>
      </c>
      <c r="S57" s="330">
        <v>0.10100000000000001</v>
      </c>
      <c r="T57" s="330">
        <v>0.08</v>
      </c>
      <c r="U57" s="330">
        <v>9.5000000000000001E-2</v>
      </c>
      <c r="V57" s="330">
        <v>8.3000000000000004E-2</v>
      </c>
      <c r="W57" s="330">
        <v>8.6999999999999994E-2</v>
      </c>
      <c r="X57" s="334">
        <v>8.6999999999999994E-2</v>
      </c>
      <c r="Y57" s="432">
        <v>9.5984557832883691E-2</v>
      </c>
      <c r="Z57" s="341"/>
      <c r="AA57" s="370"/>
      <c r="AB57" s="370"/>
      <c r="AE57" s="387">
        <v>7</v>
      </c>
      <c r="AF57" s="388">
        <v>5</v>
      </c>
      <c r="AG57" s="388" t="s">
        <v>82</v>
      </c>
      <c r="AH57" s="389">
        <v>641</v>
      </c>
      <c r="AI57" s="412" t="s">
        <v>98</v>
      </c>
      <c r="AJ57" s="210"/>
      <c r="AK57" s="404">
        <v>7</v>
      </c>
      <c r="AL57" s="405">
        <v>5</v>
      </c>
      <c r="AM57" s="405" t="s">
        <v>90</v>
      </c>
      <c r="AN57" s="406">
        <v>585</v>
      </c>
      <c r="AO57" s="200">
        <v>42.5</v>
      </c>
      <c r="AP57" s="415">
        <v>42.5</v>
      </c>
      <c r="AQ57" s="415"/>
      <c r="AR57" s="415"/>
      <c r="AS57" s="413"/>
      <c r="AT57" s="413"/>
      <c r="AU57" s="413"/>
    </row>
    <row r="58" spans="1:47" x14ac:dyDescent="0.2">
      <c r="A58" s="241" t="s">
        <v>1</v>
      </c>
      <c r="B58" s="332">
        <f>B55/B54*100-100</f>
        <v>-8.8461538461538538</v>
      </c>
      <c r="C58" s="333">
        <f t="shared" ref="C58:E58" si="23">C55/C54*100-100</f>
        <v>-4.8076923076923066</v>
      </c>
      <c r="D58" s="333">
        <f t="shared" si="23"/>
        <v>-1.538461538461533</v>
      </c>
      <c r="E58" s="333">
        <f t="shared" si="23"/>
        <v>-0.7692307692307736</v>
      </c>
      <c r="F58" s="333">
        <f>F55/F54*100-100</f>
        <v>3.2692307692307736</v>
      </c>
      <c r="G58" s="333">
        <f t="shared" ref="G58:M58" si="24">G55/G54*100-100</f>
        <v>5.3846153846153868</v>
      </c>
      <c r="H58" s="333">
        <f t="shared" si="24"/>
        <v>9.423076923076934</v>
      </c>
      <c r="I58" s="333">
        <f t="shared" si="24"/>
        <v>8.076923076923066</v>
      </c>
      <c r="J58" s="333">
        <f t="shared" si="24"/>
        <v>13.84615384615384</v>
      </c>
      <c r="K58" s="333">
        <f t="shared" si="24"/>
        <v>13.461538461538453</v>
      </c>
      <c r="L58" s="333">
        <f t="shared" si="24"/>
        <v>19.807692307692307</v>
      </c>
      <c r="M58" s="335">
        <f t="shared" si="24"/>
        <v>25.192307692307693</v>
      </c>
      <c r="N58" s="332">
        <f>N55/N54*100-100</f>
        <v>4.8076923076923066</v>
      </c>
      <c r="O58" s="333">
        <f t="shared" ref="O58:Y58" si="25">O55/O54*100-100</f>
        <v>10.961538461538467</v>
      </c>
      <c r="P58" s="333">
        <f t="shared" si="25"/>
        <v>0.5769230769230802</v>
      </c>
      <c r="Q58" s="333">
        <f t="shared" si="25"/>
        <v>9.6153846153846274</v>
      </c>
      <c r="R58" s="333">
        <f t="shared" si="25"/>
        <v>-0.5769230769230802</v>
      </c>
      <c r="S58" s="333">
        <f t="shared" si="25"/>
        <v>5.3846153846153868</v>
      </c>
      <c r="T58" s="333">
        <f t="shared" si="25"/>
        <v>7.6923076923076934</v>
      </c>
      <c r="U58" s="333">
        <f t="shared" si="25"/>
        <v>2.1153846153846132</v>
      </c>
      <c r="V58" s="333">
        <f t="shared" si="25"/>
        <v>6.9230769230769198</v>
      </c>
      <c r="W58" s="333">
        <f t="shared" si="25"/>
        <v>4.6153846153846274</v>
      </c>
      <c r="X58" s="335">
        <f t="shared" si="25"/>
        <v>18.07692307692308</v>
      </c>
      <c r="Y58" s="435">
        <f t="shared" si="25"/>
        <v>6.1610835401157971</v>
      </c>
      <c r="Z58" s="434"/>
      <c r="AA58" s="210"/>
      <c r="AB58" s="210"/>
      <c r="AE58" s="387">
        <v>8</v>
      </c>
      <c r="AF58" s="388">
        <v>5</v>
      </c>
      <c r="AG58" s="388" t="s">
        <v>82</v>
      </c>
      <c r="AH58" s="389">
        <v>642</v>
      </c>
      <c r="AI58" s="412" t="s">
        <v>98</v>
      </c>
      <c r="AJ58" s="210"/>
      <c r="AK58" s="404">
        <v>8</v>
      </c>
      <c r="AL58" s="405">
        <v>6</v>
      </c>
      <c r="AM58" s="405" t="s">
        <v>91</v>
      </c>
      <c r="AN58" s="406">
        <v>467</v>
      </c>
      <c r="AO58" s="200">
        <v>42</v>
      </c>
      <c r="AP58" s="413">
        <v>42</v>
      </c>
      <c r="AQ58" s="413"/>
      <c r="AR58" s="413"/>
      <c r="AS58" s="413"/>
      <c r="AT58" s="413"/>
      <c r="AU58" s="413"/>
    </row>
    <row r="59" spans="1:47" ht="13.5" thickBot="1" x14ac:dyDescent="0.25">
      <c r="A59" s="256" t="s">
        <v>27</v>
      </c>
      <c r="B59" s="257">
        <f t="shared" ref="B59:I59" si="26">B55-B40</f>
        <v>81</v>
      </c>
      <c r="C59" s="258">
        <f t="shared" si="26"/>
        <v>97</v>
      </c>
      <c r="D59" s="258">
        <f t="shared" si="26"/>
        <v>105</v>
      </c>
      <c r="E59" s="258">
        <f t="shared" si="26"/>
        <v>108</v>
      </c>
      <c r="F59" s="258">
        <f t="shared" si="26"/>
        <v>122</v>
      </c>
      <c r="G59" s="258">
        <f t="shared" si="26"/>
        <v>135</v>
      </c>
      <c r="H59" s="258">
        <f t="shared" si="26"/>
        <v>170</v>
      </c>
      <c r="I59" s="258">
        <f t="shared" si="26"/>
        <v>145</v>
      </c>
      <c r="J59" s="258">
        <v>174</v>
      </c>
      <c r="K59" s="258">
        <v>185</v>
      </c>
      <c r="L59" s="258">
        <f t="shared" ref="L59:Y59" si="27">L55-J40</f>
        <v>205</v>
      </c>
      <c r="M59" s="366">
        <f t="shared" si="27"/>
        <v>246</v>
      </c>
      <c r="N59" s="257">
        <f t="shared" si="27"/>
        <v>131</v>
      </c>
      <c r="O59" s="258">
        <f t="shared" si="27"/>
        <v>179</v>
      </c>
      <c r="P59" s="258">
        <f t="shared" si="27"/>
        <v>135</v>
      </c>
      <c r="Q59" s="258">
        <f t="shared" si="27"/>
        <v>166</v>
      </c>
      <c r="R59" s="258">
        <f t="shared" si="27"/>
        <v>135</v>
      </c>
      <c r="S59" s="258">
        <f t="shared" si="27"/>
        <v>151</v>
      </c>
      <c r="T59" s="258">
        <f t="shared" si="27"/>
        <v>159</v>
      </c>
      <c r="U59" s="258">
        <f t="shared" si="27"/>
        <v>141</v>
      </c>
      <c r="V59" s="258">
        <f t="shared" si="27"/>
        <v>153</v>
      </c>
      <c r="W59" s="258">
        <f t="shared" si="27"/>
        <v>151</v>
      </c>
      <c r="X59" s="366">
        <f t="shared" si="27"/>
        <v>196</v>
      </c>
      <c r="Y59" s="288">
        <f t="shared" si="27"/>
        <v>149.03763440860212</v>
      </c>
      <c r="Z59" s="342"/>
      <c r="AE59" s="387">
        <v>9</v>
      </c>
      <c r="AF59" s="388">
        <v>6</v>
      </c>
      <c r="AG59" s="388" t="s">
        <v>83</v>
      </c>
      <c r="AH59" s="389">
        <v>460</v>
      </c>
      <c r="AI59" s="412" t="s">
        <v>99</v>
      </c>
      <c r="AJ59" s="210"/>
      <c r="AK59" s="404">
        <v>9</v>
      </c>
      <c r="AL59" s="405">
        <v>6</v>
      </c>
      <c r="AM59" s="405" t="s">
        <v>91</v>
      </c>
      <c r="AN59" s="406">
        <v>467</v>
      </c>
      <c r="AO59" s="200">
        <v>42</v>
      </c>
      <c r="AP59" s="413">
        <v>42</v>
      </c>
      <c r="AQ59" s="413"/>
      <c r="AR59" s="413"/>
      <c r="AS59" s="413"/>
      <c r="AT59" s="413"/>
      <c r="AU59" s="413"/>
    </row>
    <row r="60" spans="1:47" x14ac:dyDescent="0.2">
      <c r="A60" s="260" t="s">
        <v>51</v>
      </c>
      <c r="B60" s="261">
        <v>334</v>
      </c>
      <c r="C60" s="262">
        <v>644</v>
      </c>
      <c r="D60" s="262">
        <v>498</v>
      </c>
      <c r="E60" s="262">
        <v>498</v>
      </c>
      <c r="F60" s="262">
        <v>599</v>
      </c>
      <c r="G60" s="262">
        <v>600</v>
      </c>
      <c r="H60" s="262">
        <v>641</v>
      </c>
      <c r="I60" s="262">
        <v>642</v>
      </c>
      <c r="J60" s="262">
        <v>460</v>
      </c>
      <c r="K60" s="262">
        <v>460</v>
      </c>
      <c r="L60" s="262">
        <v>530</v>
      </c>
      <c r="M60" s="410">
        <v>284</v>
      </c>
      <c r="N60" s="407">
        <v>472</v>
      </c>
      <c r="O60" s="349">
        <v>506</v>
      </c>
      <c r="P60" s="349">
        <v>503</v>
      </c>
      <c r="Q60" s="349">
        <v>546</v>
      </c>
      <c r="R60" s="349">
        <v>548</v>
      </c>
      <c r="S60" s="262">
        <v>541</v>
      </c>
      <c r="T60" s="262">
        <v>540</v>
      </c>
      <c r="U60" s="262">
        <v>839</v>
      </c>
      <c r="V60" s="262">
        <v>752</v>
      </c>
      <c r="W60" s="262">
        <v>424</v>
      </c>
      <c r="X60" s="263">
        <v>397</v>
      </c>
      <c r="Y60" s="350">
        <f>SUM(B60:X60)</f>
        <v>12258</v>
      </c>
      <c r="Z60" s="370" t="s">
        <v>56</v>
      </c>
      <c r="AA60" s="265">
        <f>W45-Y60</f>
        <v>17</v>
      </c>
      <c r="AB60" s="266">
        <f>AA60/W45</f>
        <v>1.3849287169042769E-3</v>
      </c>
      <c r="AE60" s="387">
        <v>10</v>
      </c>
      <c r="AF60" s="388">
        <v>6</v>
      </c>
      <c r="AG60" s="388" t="s">
        <v>83</v>
      </c>
      <c r="AH60" s="389">
        <v>460</v>
      </c>
      <c r="AI60" s="412" t="s">
        <v>99</v>
      </c>
      <c r="AJ60" s="210"/>
      <c r="AK60" s="404">
        <v>10</v>
      </c>
      <c r="AL60" s="405">
        <v>7</v>
      </c>
      <c r="AM60" s="405" t="s">
        <v>92</v>
      </c>
      <c r="AN60" s="406">
        <v>674</v>
      </c>
      <c r="AO60" s="200">
        <v>41</v>
      </c>
      <c r="AP60" s="413">
        <v>41</v>
      </c>
      <c r="AQ60" s="413"/>
      <c r="AR60" s="413"/>
      <c r="AS60" s="413"/>
      <c r="AT60" s="413"/>
      <c r="AU60" s="413"/>
    </row>
    <row r="61" spans="1:47" ht="13.5" thickBot="1" x14ac:dyDescent="0.25">
      <c r="A61" s="267" t="s">
        <v>28</v>
      </c>
      <c r="B61" s="400">
        <v>44.5</v>
      </c>
      <c r="C61" s="401">
        <v>44</v>
      </c>
      <c r="D61" s="401">
        <v>44</v>
      </c>
      <c r="E61" s="401">
        <v>44</v>
      </c>
      <c r="F61" s="401">
        <v>43.5</v>
      </c>
      <c r="G61" s="401">
        <v>43.5</v>
      </c>
      <c r="H61" s="401">
        <v>43</v>
      </c>
      <c r="I61" s="401">
        <v>43</v>
      </c>
      <c r="J61" s="401">
        <v>42</v>
      </c>
      <c r="K61" s="401">
        <v>42</v>
      </c>
      <c r="L61" s="401">
        <v>41</v>
      </c>
      <c r="M61" s="402">
        <v>40</v>
      </c>
      <c r="N61" s="408"/>
      <c r="O61" s="374"/>
      <c r="P61" s="374"/>
      <c r="Q61" s="374"/>
      <c r="R61" s="374"/>
      <c r="S61" s="374"/>
      <c r="T61" s="374"/>
      <c r="U61" s="374"/>
      <c r="V61" s="374"/>
      <c r="W61" s="374"/>
      <c r="X61" s="375"/>
      <c r="Y61" s="336"/>
      <c r="Z61" s="370" t="s">
        <v>57</v>
      </c>
      <c r="AA61" s="370">
        <v>38.61</v>
      </c>
      <c r="AB61" s="370"/>
      <c r="AE61" s="387">
        <v>11</v>
      </c>
      <c r="AF61" s="388">
        <v>7</v>
      </c>
      <c r="AG61" s="388" t="s">
        <v>84</v>
      </c>
      <c r="AH61" s="389">
        <v>530</v>
      </c>
      <c r="AI61" s="412" t="s">
        <v>100</v>
      </c>
      <c r="AK61" s="216">
        <v>11</v>
      </c>
      <c r="AL61" s="217">
        <v>8</v>
      </c>
      <c r="AM61" s="217">
        <v>640</v>
      </c>
      <c r="AN61" s="327">
        <v>323</v>
      </c>
      <c r="AO61" s="200">
        <v>40</v>
      </c>
      <c r="AP61" s="413"/>
      <c r="AQ61" s="413"/>
      <c r="AR61" s="413"/>
      <c r="AS61" s="413"/>
      <c r="AT61" s="413"/>
      <c r="AU61" s="413"/>
    </row>
    <row r="62" spans="1:47" ht="13.5" thickBot="1" x14ac:dyDescent="0.25">
      <c r="A62" s="268" t="s">
        <v>26</v>
      </c>
      <c r="B62" s="216">
        <f>(B61-B50)</f>
        <v>4.5</v>
      </c>
      <c r="C62" s="217">
        <f t="shared" ref="C62:M62" si="28">(C61-C50)</f>
        <v>4</v>
      </c>
      <c r="D62" s="217">
        <f t="shared" si="28"/>
        <v>4</v>
      </c>
      <c r="E62" s="217">
        <f t="shared" si="28"/>
        <v>4</v>
      </c>
      <c r="F62" s="217">
        <f t="shared" si="28"/>
        <v>3.5</v>
      </c>
      <c r="G62" s="217">
        <f t="shared" si="28"/>
        <v>3.5</v>
      </c>
      <c r="H62" s="217">
        <f t="shared" si="28"/>
        <v>3</v>
      </c>
      <c r="I62" s="217">
        <f t="shared" si="28"/>
        <v>3</v>
      </c>
      <c r="J62" s="217">
        <f t="shared" si="28"/>
        <v>2</v>
      </c>
      <c r="K62" s="217">
        <f t="shared" si="28"/>
        <v>2</v>
      </c>
      <c r="L62" s="217">
        <f t="shared" si="28"/>
        <v>1</v>
      </c>
      <c r="M62" s="327">
        <f t="shared" si="28"/>
        <v>0</v>
      </c>
      <c r="N62" s="409">
        <f t="shared" ref="N62:X62" si="29">(N61-L46)</f>
        <v>-39.5</v>
      </c>
      <c r="O62" s="217">
        <f t="shared" si="29"/>
        <v>-40</v>
      </c>
      <c r="P62" s="217">
        <f t="shared" si="29"/>
        <v>-39.5</v>
      </c>
      <c r="Q62" s="217">
        <f t="shared" si="29"/>
        <v>-39</v>
      </c>
      <c r="R62" s="217">
        <f t="shared" si="29"/>
        <v>-40</v>
      </c>
      <c r="S62" s="217">
        <f t="shared" si="29"/>
        <v>-39</v>
      </c>
      <c r="T62" s="217">
        <f t="shared" si="29"/>
        <v>-37.5</v>
      </c>
      <c r="U62" s="217">
        <f t="shared" si="29"/>
        <v>-38</v>
      </c>
      <c r="V62" s="217">
        <f t="shared" si="29"/>
        <v>-38</v>
      </c>
      <c r="W62" s="217">
        <f t="shared" si="29"/>
        <v>-37.5</v>
      </c>
      <c r="X62" s="327">
        <f t="shared" si="29"/>
        <v>-37</v>
      </c>
      <c r="Y62" s="338"/>
      <c r="Z62" s="370" t="s">
        <v>26</v>
      </c>
      <c r="AA62" s="370">
        <f>AA61-Y46</f>
        <v>3.9099999999999966</v>
      </c>
      <c r="AB62" s="370"/>
      <c r="AE62" s="216">
        <v>12</v>
      </c>
      <c r="AF62" s="217">
        <v>8</v>
      </c>
      <c r="AG62" s="217">
        <v>620</v>
      </c>
      <c r="AH62" s="327">
        <v>284</v>
      </c>
      <c r="AI62" s="217">
        <v>610</v>
      </c>
      <c r="AP62" s="413"/>
      <c r="AQ62" s="413"/>
      <c r="AR62" s="413"/>
      <c r="AS62" s="413"/>
      <c r="AT62" s="413"/>
      <c r="AU62" s="413"/>
    </row>
    <row r="63" spans="1:47" x14ac:dyDescent="0.2">
      <c r="B63" s="200">
        <v>44.5</v>
      </c>
      <c r="C63" s="200">
        <v>44</v>
      </c>
      <c r="D63" s="200">
        <v>44</v>
      </c>
      <c r="E63" s="200">
        <v>44</v>
      </c>
      <c r="F63" s="200">
        <v>43.5</v>
      </c>
      <c r="G63" s="200">
        <v>43.5</v>
      </c>
      <c r="H63" s="200">
        <v>43</v>
      </c>
      <c r="I63" s="200">
        <v>43</v>
      </c>
      <c r="J63" s="200">
        <v>42</v>
      </c>
      <c r="K63" s="200">
        <v>42</v>
      </c>
      <c r="L63" s="200">
        <v>41</v>
      </c>
      <c r="M63" s="200">
        <v>40</v>
      </c>
      <c r="AP63" s="413"/>
      <c r="AQ63" s="413"/>
      <c r="AR63" s="413"/>
      <c r="AS63" s="413"/>
      <c r="AT63" s="413"/>
      <c r="AU63" s="413"/>
    </row>
    <row r="64" spans="1:47" x14ac:dyDescent="0.2">
      <c r="AP64" s="413"/>
      <c r="AQ64" s="413"/>
      <c r="AR64" s="413"/>
      <c r="AS64" s="413"/>
      <c r="AT64" s="413"/>
      <c r="AU64" s="413"/>
    </row>
    <row r="65" spans="1:33" ht="13.5" thickBot="1" x14ac:dyDescent="0.25">
      <c r="C65" s="436"/>
      <c r="D65" s="436"/>
      <c r="E65" s="436"/>
      <c r="F65" s="436"/>
      <c r="G65" s="436"/>
      <c r="H65" s="436"/>
      <c r="I65" s="436"/>
      <c r="J65" s="436"/>
      <c r="K65" s="436"/>
      <c r="L65" s="436"/>
      <c r="M65" s="436"/>
      <c r="N65" s="447">
        <v>44.5</v>
      </c>
      <c r="O65" s="447">
        <v>44</v>
      </c>
      <c r="P65" s="447">
        <v>43.5</v>
      </c>
      <c r="Q65" s="447">
        <v>43.5</v>
      </c>
      <c r="R65" s="447">
        <v>43</v>
      </c>
      <c r="S65" s="447">
        <v>42.5</v>
      </c>
      <c r="T65" s="447">
        <v>42.5</v>
      </c>
      <c r="U65" s="447">
        <v>42</v>
      </c>
      <c r="V65" s="447">
        <v>42</v>
      </c>
      <c r="W65" s="447">
        <v>41</v>
      </c>
      <c r="X65" s="447">
        <v>40</v>
      </c>
    </row>
    <row r="66" spans="1:33" ht="13.5" thickBot="1" x14ac:dyDescent="0.25">
      <c r="A66" s="230" t="s">
        <v>103</v>
      </c>
      <c r="B66" s="523" t="s">
        <v>53</v>
      </c>
      <c r="C66" s="524"/>
      <c r="D66" s="524"/>
      <c r="E66" s="524"/>
      <c r="F66" s="524"/>
      <c r="G66" s="524"/>
      <c r="H66" s="524"/>
      <c r="I66" s="524"/>
      <c r="J66" s="524"/>
      <c r="K66" s="524"/>
      <c r="L66" s="524"/>
      <c r="M66" s="525"/>
      <c r="N66" s="523" t="s">
        <v>63</v>
      </c>
      <c r="O66" s="524"/>
      <c r="P66" s="524"/>
      <c r="Q66" s="524"/>
      <c r="R66" s="524"/>
      <c r="S66" s="524"/>
      <c r="T66" s="524"/>
      <c r="U66" s="524"/>
      <c r="V66" s="524"/>
      <c r="W66" s="524"/>
      <c r="X66" s="525"/>
      <c r="Y66" s="292" t="s">
        <v>55</v>
      </c>
      <c r="Z66" s="424"/>
      <c r="AA66" s="424"/>
      <c r="AB66" s="424"/>
      <c r="AD66" s="413"/>
      <c r="AE66" s="413"/>
      <c r="AF66" s="413"/>
      <c r="AG66" s="413"/>
    </row>
    <row r="67" spans="1:33" x14ac:dyDescent="0.2">
      <c r="A67" s="231" t="s">
        <v>54</v>
      </c>
      <c r="B67" s="339">
        <v>1</v>
      </c>
      <c r="C67" s="232">
        <v>2</v>
      </c>
      <c r="D67" s="232">
        <v>3</v>
      </c>
      <c r="E67" s="232">
        <v>4</v>
      </c>
      <c r="F67" s="232">
        <v>5</v>
      </c>
      <c r="G67" s="232">
        <v>6</v>
      </c>
      <c r="H67" s="232">
        <v>7</v>
      </c>
      <c r="I67" s="232">
        <v>8</v>
      </c>
      <c r="J67" s="232">
        <v>9</v>
      </c>
      <c r="K67" s="232">
        <v>10</v>
      </c>
      <c r="L67" s="232">
        <v>11</v>
      </c>
      <c r="M67" s="340">
        <v>12</v>
      </c>
      <c r="N67" s="339">
        <v>1</v>
      </c>
      <c r="O67" s="232">
        <v>2</v>
      </c>
      <c r="P67" s="232">
        <v>3</v>
      </c>
      <c r="Q67" s="232">
        <v>4</v>
      </c>
      <c r="R67" s="232">
        <v>5</v>
      </c>
      <c r="S67" s="232">
        <v>6</v>
      </c>
      <c r="T67" s="232">
        <v>7</v>
      </c>
      <c r="U67" s="232">
        <v>8</v>
      </c>
      <c r="V67" s="232">
        <v>9</v>
      </c>
      <c r="W67" s="232">
        <v>10</v>
      </c>
      <c r="X67" s="340">
        <v>11</v>
      </c>
      <c r="Y67" s="343">
        <v>912</v>
      </c>
      <c r="Z67" s="424"/>
      <c r="AA67" s="424"/>
      <c r="AB67" s="424"/>
      <c r="AD67" s="413"/>
      <c r="AE67" s="413"/>
      <c r="AF67" s="413"/>
      <c r="AG67" s="413"/>
    </row>
    <row r="68" spans="1:33" x14ac:dyDescent="0.2">
      <c r="A68" s="231" t="s">
        <v>2</v>
      </c>
      <c r="B68" s="233">
        <v>1</v>
      </c>
      <c r="C68" s="307">
        <v>2</v>
      </c>
      <c r="D68" s="234">
        <v>3</v>
      </c>
      <c r="E68" s="234">
        <v>3</v>
      </c>
      <c r="F68" s="294">
        <v>4</v>
      </c>
      <c r="G68" s="294">
        <v>4</v>
      </c>
      <c r="H68" s="314">
        <v>5</v>
      </c>
      <c r="I68" s="314">
        <v>5</v>
      </c>
      <c r="J68" s="315">
        <v>6</v>
      </c>
      <c r="K68" s="315">
        <v>6</v>
      </c>
      <c r="L68" s="235">
        <v>7</v>
      </c>
      <c r="M68" s="326">
        <v>8</v>
      </c>
      <c r="N68" s="233">
        <v>1</v>
      </c>
      <c r="O68" s="307">
        <v>2</v>
      </c>
      <c r="P68" s="234">
        <v>3</v>
      </c>
      <c r="Q68" s="234">
        <v>3</v>
      </c>
      <c r="R68" s="294">
        <v>4</v>
      </c>
      <c r="S68" s="314">
        <v>5</v>
      </c>
      <c r="T68" s="314">
        <v>5</v>
      </c>
      <c r="U68" s="315">
        <v>6</v>
      </c>
      <c r="V68" s="315">
        <v>6</v>
      </c>
      <c r="W68" s="235">
        <v>7</v>
      </c>
      <c r="X68" s="361">
        <v>8</v>
      </c>
      <c r="Y68" s="214" t="s">
        <v>0</v>
      </c>
      <c r="Z68" s="424"/>
      <c r="AA68" s="313"/>
      <c r="AB68" s="313"/>
    </row>
    <row r="69" spans="1:33" x14ac:dyDescent="0.2">
      <c r="A69" s="236" t="s">
        <v>3</v>
      </c>
      <c r="B69" s="237">
        <v>620</v>
      </c>
      <c r="C69" s="238">
        <v>620</v>
      </c>
      <c r="D69" s="238">
        <v>620</v>
      </c>
      <c r="E69" s="238">
        <v>620</v>
      </c>
      <c r="F69" s="238">
        <v>620</v>
      </c>
      <c r="G69" s="238">
        <v>620</v>
      </c>
      <c r="H69" s="238">
        <v>620</v>
      </c>
      <c r="I69" s="238">
        <v>620</v>
      </c>
      <c r="J69" s="238">
        <v>620</v>
      </c>
      <c r="K69" s="238">
        <v>620</v>
      </c>
      <c r="L69" s="238">
        <v>620</v>
      </c>
      <c r="M69" s="308">
        <v>620</v>
      </c>
      <c r="N69" s="237">
        <v>620</v>
      </c>
      <c r="O69" s="238">
        <v>620</v>
      </c>
      <c r="P69" s="238">
        <v>620</v>
      </c>
      <c r="Q69" s="238">
        <v>620</v>
      </c>
      <c r="R69" s="238">
        <v>620</v>
      </c>
      <c r="S69" s="238">
        <v>620</v>
      </c>
      <c r="T69" s="238">
        <v>620</v>
      </c>
      <c r="U69" s="238">
        <v>620</v>
      </c>
      <c r="V69" s="238">
        <v>620</v>
      </c>
      <c r="W69" s="238">
        <v>620</v>
      </c>
      <c r="X69" s="308">
        <v>620</v>
      </c>
      <c r="Y69" s="240">
        <v>620</v>
      </c>
      <c r="Z69" s="341"/>
      <c r="AA69" s="313"/>
      <c r="AB69" s="313"/>
    </row>
    <row r="70" spans="1:33" x14ac:dyDescent="0.2">
      <c r="A70" s="241" t="s">
        <v>6</v>
      </c>
      <c r="B70" s="242">
        <v>551</v>
      </c>
      <c r="C70" s="243">
        <v>591</v>
      </c>
      <c r="D70" s="243">
        <v>602</v>
      </c>
      <c r="E70" s="243">
        <v>592</v>
      </c>
      <c r="F70" s="243">
        <v>641</v>
      </c>
      <c r="G70" s="243">
        <v>634</v>
      </c>
      <c r="H70" s="243">
        <v>640</v>
      </c>
      <c r="I70" s="243">
        <v>637</v>
      </c>
      <c r="J70" s="243">
        <v>666</v>
      </c>
      <c r="K70" s="243">
        <v>649</v>
      </c>
      <c r="L70" s="243">
        <v>672</v>
      </c>
      <c r="M70" s="281">
        <v>700</v>
      </c>
      <c r="N70" s="242">
        <v>564</v>
      </c>
      <c r="O70" s="243">
        <v>573</v>
      </c>
      <c r="P70" s="243">
        <v>608</v>
      </c>
      <c r="Q70" s="243">
        <v>594</v>
      </c>
      <c r="R70" s="243">
        <v>627</v>
      </c>
      <c r="S70" s="243">
        <v>629</v>
      </c>
      <c r="T70" s="243">
        <v>634</v>
      </c>
      <c r="U70" s="243">
        <v>649</v>
      </c>
      <c r="V70" s="243">
        <v>657</v>
      </c>
      <c r="W70" s="243">
        <v>671</v>
      </c>
      <c r="X70" s="281">
        <v>703</v>
      </c>
      <c r="Y70" s="317">
        <v>628</v>
      </c>
      <c r="Z70" s="325"/>
      <c r="AA70" s="424"/>
      <c r="AB70" s="424"/>
    </row>
    <row r="71" spans="1:33" x14ac:dyDescent="0.2">
      <c r="A71" s="231" t="s">
        <v>7</v>
      </c>
      <c r="B71" s="245">
        <v>56</v>
      </c>
      <c r="C71" s="246">
        <v>91.7</v>
      </c>
      <c r="D71" s="246">
        <v>97.3</v>
      </c>
      <c r="E71" s="246">
        <v>97.3</v>
      </c>
      <c r="F71" s="246">
        <v>94</v>
      </c>
      <c r="G71" s="246">
        <v>98</v>
      </c>
      <c r="H71" s="246">
        <v>97.7</v>
      </c>
      <c r="I71" s="246">
        <v>100</v>
      </c>
      <c r="J71" s="246">
        <v>100</v>
      </c>
      <c r="K71" s="246">
        <v>100</v>
      </c>
      <c r="L71" s="246">
        <v>97.4</v>
      </c>
      <c r="M71" s="282">
        <v>90.9</v>
      </c>
      <c r="N71" s="245">
        <v>84.6</v>
      </c>
      <c r="O71" s="246">
        <v>96.7</v>
      </c>
      <c r="P71" s="246">
        <v>92.1</v>
      </c>
      <c r="Q71" s="246">
        <v>97.4</v>
      </c>
      <c r="R71" s="246">
        <v>98.2</v>
      </c>
      <c r="S71" s="246">
        <v>100</v>
      </c>
      <c r="T71" s="246">
        <v>95.3</v>
      </c>
      <c r="U71" s="246">
        <v>97.1</v>
      </c>
      <c r="V71" s="246">
        <v>100</v>
      </c>
      <c r="W71" s="246">
        <v>98</v>
      </c>
      <c r="X71" s="282">
        <v>95.8</v>
      </c>
      <c r="Y71" s="433">
        <v>0.83799999999999997</v>
      </c>
      <c r="Z71" s="341"/>
      <c r="AA71" s="210"/>
      <c r="AB71" s="210"/>
    </row>
    <row r="72" spans="1:33" ht="13.5" thickBot="1" x14ac:dyDescent="0.25">
      <c r="A72" s="231" t="s">
        <v>8</v>
      </c>
      <c r="B72" s="329">
        <v>0.106</v>
      </c>
      <c r="C72" s="330">
        <v>5.5E-2</v>
      </c>
      <c r="D72" s="330">
        <v>3.3000000000000002E-2</v>
      </c>
      <c r="E72" s="330">
        <v>5.0999999999999997E-2</v>
      </c>
      <c r="F72" s="330">
        <v>4.8000000000000001E-2</v>
      </c>
      <c r="G72" s="330">
        <v>4.4999999999999998E-2</v>
      </c>
      <c r="H72" s="330">
        <v>4.1000000000000002E-2</v>
      </c>
      <c r="I72" s="330">
        <v>4.2999999999999997E-2</v>
      </c>
      <c r="J72" s="330">
        <v>3.5999999999999997E-2</v>
      </c>
      <c r="K72" s="330">
        <v>4.4999999999999998E-2</v>
      </c>
      <c r="L72" s="330">
        <v>4.1000000000000002E-2</v>
      </c>
      <c r="M72" s="334">
        <v>5.3999999999999999E-2</v>
      </c>
      <c r="N72" s="329">
        <v>8.1000000000000003E-2</v>
      </c>
      <c r="O72" s="330">
        <v>4.4999999999999998E-2</v>
      </c>
      <c r="P72" s="330">
        <v>6.0999999999999999E-2</v>
      </c>
      <c r="Q72" s="330">
        <v>4.1000000000000002E-2</v>
      </c>
      <c r="R72" s="330">
        <v>3.9E-2</v>
      </c>
      <c r="S72" s="330">
        <v>3.6999999999999998E-2</v>
      </c>
      <c r="T72" s="330">
        <v>4.3999999999999997E-2</v>
      </c>
      <c r="U72" s="330">
        <v>4.4999999999999998E-2</v>
      </c>
      <c r="V72" s="330">
        <v>3.9E-2</v>
      </c>
      <c r="W72" s="330">
        <v>4.5999999999999999E-2</v>
      </c>
      <c r="X72" s="334">
        <v>0.06</v>
      </c>
      <c r="Y72" s="432">
        <v>7.4999999999999997E-2</v>
      </c>
      <c r="Z72" s="341"/>
      <c r="AA72" s="424"/>
      <c r="AB72" s="424"/>
    </row>
    <row r="73" spans="1:33" x14ac:dyDescent="0.2">
      <c r="A73" s="241" t="s">
        <v>1</v>
      </c>
      <c r="B73" s="332">
        <f>B70/B69*100-100</f>
        <v>-11.129032258064512</v>
      </c>
      <c r="C73" s="333">
        <f t="shared" ref="C73:E73" si="30">C70/C69*100-100</f>
        <v>-4.6774193548387046</v>
      </c>
      <c r="D73" s="333">
        <f t="shared" si="30"/>
        <v>-2.9032258064516157</v>
      </c>
      <c r="E73" s="333">
        <f t="shared" si="30"/>
        <v>-4.5161290322580641</v>
      </c>
      <c r="F73" s="333">
        <f>F70/F69*100-100</f>
        <v>3.3870967741935516</v>
      </c>
      <c r="G73" s="333">
        <f t="shared" ref="G73:K73" si="31">G70/G69*100-100</f>
        <v>2.2580645161290249</v>
      </c>
      <c r="H73" s="333">
        <f t="shared" si="31"/>
        <v>3.2258064516128968</v>
      </c>
      <c r="I73" s="333">
        <f t="shared" si="31"/>
        <v>2.7419354838709609</v>
      </c>
      <c r="J73" s="333">
        <f t="shared" si="31"/>
        <v>7.4193548387096797</v>
      </c>
      <c r="K73" s="333">
        <f t="shared" si="31"/>
        <v>4.6774193548387188</v>
      </c>
      <c r="L73" s="333">
        <f t="shared" ref="L73:M73" si="32">L70/L69*100-100</f>
        <v>8.3870967741935658</v>
      </c>
      <c r="M73" s="335">
        <f t="shared" si="32"/>
        <v>12.90322580645163</v>
      </c>
      <c r="N73" s="332">
        <f>N70/N69*100-100</f>
        <v>-9.0322580645161281</v>
      </c>
      <c r="O73" s="333">
        <f t="shared" ref="O73:Y73" si="33">O70/O69*100-100</f>
        <v>-7.5806451612903203</v>
      </c>
      <c r="P73" s="333">
        <f t="shared" si="33"/>
        <v>-1.9354838709677438</v>
      </c>
      <c r="Q73" s="333">
        <f t="shared" si="33"/>
        <v>-4.1935483870967829</v>
      </c>
      <c r="R73" s="333">
        <f t="shared" si="33"/>
        <v>1.1290322580645125</v>
      </c>
      <c r="S73" s="333">
        <f t="shared" si="33"/>
        <v>1.4516129032257936</v>
      </c>
      <c r="T73" s="333">
        <f t="shared" si="33"/>
        <v>2.2580645161290249</v>
      </c>
      <c r="U73" s="333">
        <f t="shared" si="33"/>
        <v>4.6774193548387188</v>
      </c>
      <c r="V73" s="333">
        <f t="shared" si="33"/>
        <v>5.9677419354838577</v>
      </c>
      <c r="W73" s="333">
        <f t="shared" si="33"/>
        <v>8.225806451612911</v>
      </c>
      <c r="X73" s="335">
        <f t="shared" si="33"/>
        <v>13.387096774193537</v>
      </c>
      <c r="Y73" s="435">
        <f t="shared" si="33"/>
        <v>1.2903225806451672</v>
      </c>
      <c r="Z73" s="434"/>
      <c r="AA73" s="210"/>
      <c r="AB73" s="210"/>
    </row>
    <row r="74" spans="1:33" ht="13.5" thickBot="1" x14ac:dyDescent="0.25">
      <c r="A74" s="256" t="s">
        <v>27</v>
      </c>
      <c r="B74" s="257">
        <f t="shared" ref="B74:X74" si="34">B70-B55</f>
        <v>77</v>
      </c>
      <c r="C74" s="258">
        <f t="shared" si="34"/>
        <v>96</v>
      </c>
      <c r="D74" s="258">
        <f t="shared" si="34"/>
        <v>90</v>
      </c>
      <c r="E74" s="258">
        <f t="shared" si="34"/>
        <v>76</v>
      </c>
      <c r="F74" s="258">
        <f t="shared" si="34"/>
        <v>104</v>
      </c>
      <c r="G74" s="258">
        <f t="shared" si="34"/>
        <v>86</v>
      </c>
      <c r="H74" s="258">
        <f t="shared" si="34"/>
        <v>71</v>
      </c>
      <c r="I74" s="258">
        <f t="shared" si="34"/>
        <v>75</v>
      </c>
      <c r="J74" s="258">
        <f t="shared" si="34"/>
        <v>74</v>
      </c>
      <c r="K74" s="258">
        <f t="shared" si="34"/>
        <v>59</v>
      </c>
      <c r="L74" s="258">
        <f t="shared" si="34"/>
        <v>49</v>
      </c>
      <c r="M74" s="366">
        <f t="shared" si="34"/>
        <v>49</v>
      </c>
      <c r="N74" s="257">
        <f t="shared" si="34"/>
        <v>19</v>
      </c>
      <c r="O74" s="258">
        <f t="shared" si="34"/>
        <v>-4</v>
      </c>
      <c r="P74" s="258">
        <f t="shared" si="34"/>
        <v>85</v>
      </c>
      <c r="Q74" s="258">
        <f t="shared" si="34"/>
        <v>24</v>
      </c>
      <c r="R74" s="258">
        <f t="shared" si="34"/>
        <v>110</v>
      </c>
      <c r="S74" s="258">
        <f t="shared" si="34"/>
        <v>81</v>
      </c>
      <c r="T74" s="258">
        <f t="shared" si="34"/>
        <v>74</v>
      </c>
      <c r="U74" s="258">
        <f t="shared" si="34"/>
        <v>118</v>
      </c>
      <c r="V74" s="258">
        <f t="shared" si="34"/>
        <v>101</v>
      </c>
      <c r="W74" s="258">
        <f t="shared" si="34"/>
        <v>127</v>
      </c>
      <c r="X74" s="366">
        <f t="shared" si="34"/>
        <v>89</v>
      </c>
      <c r="Y74" s="288">
        <f>Y70-Y55</f>
        <v>75.962365591397884</v>
      </c>
      <c r="Z74" s="342"/>
    </row>
    <row r="75" spans="1:33" x14ac:dyDescent="0.2">
      <c r="A75" s="260" t="s">
        <v>51</v>
      </c>
      <c r="B75" s="261">
        <v>333</v>
      </c>
      <c r="C75" s="262">
        <v>644</v>
      </c>
      <c r="D75" s="262">
        <v>498</v>
      </c>
      <c r="E75" s="262">
        <v>498</v>
      </c>
      <c r="F75" s="262">
        <v>599</v>
      </c>
      <c r="G75" s="262">
        <v>600</v>
      </c>
      <c r="H75" s="262">
        <v>641</v>
      </c>
      <c r="I75" s="262">
        <v>642</v>
      </c>
      <c r="J75" s="262">
        <v>460</v>
      </c>
      <c r="K75" s="262">
        <v>458</v>
      </c>
      <c r="L75" s="262">
        <v>530</v>
      </c>
      <c r="M75" s="410">
        <v>284</v>
      </c>
      <c r="N75" s="407">
        <v>345</v>
      </c>
      <c r="O75" s="349">
        <v>818</v>
      </c>
      <c r="P75" s="349">
        <v>513</v>
      </c>
      <c r="Q75" s="349">
        <v>514</v>
      </c>
      <c r="R75" s="349">
        <v>768</v>
      </c>
      <c r="S75" s="262">
        <v>584</v>
      </c>
      <c r="T75" s="262">
        <v>583</v>
      </c>
      <c r="U75" s="262">
        <v>467</v>
      </c>
      <c r="V75" s="262">
        <v>467</v>
      </c>
      <c r="W75" s="262">
        <v>674</v>
      </c>
      <c r="X75" s="263">
        <v>323</v>
      </c>
      <c r="Y75" s="350">
        <f>SUM(B75:X75)</f>
        <v>12243</v>
      </c>
      <c r="Z75" s="424" t="s">
        <v>56</v>
      </c>
      <c r="AA75" s="265">
        <f>Y60-Y75</f>
        <v>15</v>
      </c>
      <c r="AB75" s="266">
        <f>AA75/Y60</f>
        <v>1.2236906510034262E-3</v>
      </c>
    </row>
    <row r="76" spans="1:33" x14ac:dyDescent="0.2">
      <c r="A76" s="267" t="s">
        <v>28</v>
      </c>
      <c r="B76" s="429">
        <v>47.5</v>
      </c>
      <c r="C76" s="430">
        <v>47</v>
      </c>
      <c r="D76" s="430">
        <v>47</v>
      </c>
      <c r="E76" s="430">
        <v>47</v>
      </c>
      <c r="F76" s="430">
        <v>45.5</v>
      </c>
      <c r="G76" s="430">
        <v>46</v>
      </c>
      <c r="H76" s="430">
        <v>45.5</v>
      </c>
      <c r="I76" s="430">
        <v>45.5</v>
      </c>
      <c r="J76" s="430">
        <v>44</v>
      </c>
      <c r="K76" s="430">
        <v>44</v>
      </c>
      <c r="L76" s="430">
        <v>43.5</v>
      </c>
      <c r="M76" s="431">
        <v>42.5</v>
      </c>
      <c r="N76" s="408">
        <v>47.5</v>
      </c>
      <c r="O76" s="430">
        <v>47</v>
      </c>
      <c r="P76" s="430">
        <v>46.5</v>
      </c>
      <c r="Q76" s="430">
        <v>46.5</v>
      </c>
      <c r="R76" s="430">
        <v>45.5</v>
      </c>
      <c r="S76" s="430">
        <v>45</v>
      </c>
      <c r="T76" s="430">
        <v>45</v>
      </c>
      <c r="U76" s="430">
        <v>44.5</v>
      </c>
      <c r="V76" s="430">
        <v>44.5</v>
      </c>
      <c r="W76" s="430">
        <v>43</v>
      </c>
      <c r="X76" s="431">
        <v>42</v>
      </c>
      <c r="Y76" s="425"/>
      <c r="Z76" s="424" t="s">
        <v>57</v>
      </c>
      <c r="AA76" s="424">
        <v>42.87</v>
      </c>
      <c r="AB76" s="424"/>
    </row>
    <row r="77" spans="1:33" ht="13.5" thickBot="1" x14ac:dyDescent="0.25">
      <c r="A77" s="268" t="s">
        <v>26</v>
      </c>
      <c r="B77" s="216">
        <f>(B76-B61)</f>
        <v>3</v>
      </c>
      <c r="C77" s="217">
        <f t="shared" ref="C77:M77" si="35">(C76-C61)</f>
        <v>3</v>
      </c>
      <c r="D77" s="217">
        <f t="shared" si="35"/>
        <v>3</v>
      </c>
      <c r="E77" s="217">
        <f t="shared" si="35"/>
        <v>3</v>
      </c>
      <c r="F77" s="217">
        <f t="shared" si="35"/>
        <v>2</v>
      </c>
      <c r="G77" s="217">
        <f t="shared" si="35"/>
        <v>2.5</v>
      </c>
      <c r="H77" s="217">
        <f t="shared" si="35"/>
        <v>2.5</v>
      </c>
      <c r="I77" s="217">
        <f t="shared" si="35"/>
        <v>2.5</v>
      </c>
      <c r="J77" s="217">
        <f t="shared" si="35"/>
        <v>2</v>
      </c>
      <c r="K77" s="217">
        <f t="shared" si="35"/>
        <v>2</v>
      </c>
      <c r="L77" s="217">
        <f t="shared" si="35"/>
        <v>2.5</v>
      </c>
      <c r="M77" s="327">
        <f t="shared" si="35"/>
        <v>2.5</v>
      </c>
      <c r="N77" s="409">
        <f>N76-N65</f>
        <v>3</v>
      </c>
      <c r="O77" s="217">
        <f>(O76-O65)</f>
        <v>3</v>
      </c>
      <c r="P77" s="217">
        <f t="shared" ref="P77:X77" si="36">(P76-P65)</f>
        <v>3</v>
      </c>
      <c r="Q77" s="217">
        <f t="shared" si="36"/>
        <v>3</v>
      </c>
      <c r="R77" s="217">
        <f t="shared" si="36"/>
        <v>2.5</v>
      </c>
      <c r="S77" s="217">
        <f t="shared" si="36"/>
        <v>2.5</v>
      </c>
      <c r="T77" s="217">
        <f t="shared" si="36"/>
        <v>2.5</v>
      </c>
      <c r="U77" s="217">
        <f t="shared" si="36"/>
        <v>2.5</v>
      </c>
      <c r="V77" s="217">
        <f t="shared" si="36"/>
        <v>2.5</v>
      </c>
      <c r="W77" s="217">
        <f t="shared" si="36"/>
        <v>2</v>
      </c>
      <c r="X77" s="217">
        <f t="shared" si="36"/>
        <v>2</v>
      </c>
      <c r="Y77" s="338"/>
      <c r="Z77" s="424" t="s">
        <v>26</v>
      </c>
      <c r="AA77" s="424">
        <f>AA76-AA61</f>
        <v>4.259999999999998</v>
      </c>
      <c r="AB77" s="424"/>
    </row>
    <row r="78" spans="1:33" x14ac:dyDescent="0.2">
      <c r="Q78" s="319"/>
    </row>
    <row r="79" spans="1:33" ht="13.5" thickBot="1" x14ac:dyDescent="0.25">
      <c r="C79" s="436"/>
      <c r="D79" s="436"/>
      <c r="E79" s="436"/>
      <c r="F79" s="436"/>
      <c r="G79" s="436"/>
      <c r="H79" s="436"/>
      <c r="I79" s="436"/>
      <c r="J79" s="436"/>
      <c r="K79" s="436"/>
      <c r="L79" s="436"/>
      <c r="M79" s="436"/>
      <c r="N79" s="436"/>
      <c r="O79" s="436"/>
      <c r="P79" s="436"/>
      <c r="Q79" s="436"/>
      <c r="R79" s="436"/>
      <c r="S79" s="436"/>
      <c r="T79" s="436"/>
      <c r="U79" s="436"/>
      <c r="V79" s="436"/>
      <c r="W79" s="436"/>
      <c r="X79" s="436"/>
    </row>
    <row r="80" spans="1:33" ht="13.5" thickBot="1" x14ac:dyDescent="0.25">
      <c r="A80" s="230" t="s">
        <v>105</v>
      </c>
      <c r="B80" s="523" t="s">
        <v>53</v>
      </c>
      <c r="C80" s="524"/>
      <c r="D80" s="524"/>
      <c r="E80" s="524"/>
      <c r="F80" s="524"/>
      <c r="G80" s="524"/>
      <c r="H80" s="524"/>
      <c r="I80" s="524"/>
      <c r="J80" s="524"/>
      <c r="K80" s="524"/>
      <c r="L80" s="524"/>
      <c r="M80" s="525"/>
      <c r="N80" s="523" t="s">
        <v>63</v>
      </c>
      <c r="O80" s="524"/>
      <c r="P80" s="524"/>
      <c r="Q80" s="524"/>
      <c r="R80" s="524"/>
      <c r="S80" s="524"/>
      <c r="T80" s="524"/>
      <c r="U80" s="524"/>
      <c r="V80" s="524"/>
      <c r="W80" s="524"/>
      <c r="X80" s="525"/>
      <c r="Y80" s="292" t="s">
        <v>55</v>
      </c>
      <c r="Z80" s="449"/>
      <c r="AA80" s="449"/>
      <c r="AB80" s="449"/>
    </row>
    <row r="81" spans="1:28" x14ac:dyDescent="0.2">
      <c r="A81" s="231" t="s">
        <v>54</v>
      </c>
      <c r="B81" s="339">
        <v>1</v>
      </c>
      <c r="C81" s="232">
        <v>2</v>
      </c>
      <c r="D81" s="232">
        <v>3</v>
      </c>
      <c r="E81" s="232">
        <v>4</v>
      </c>
      <c r="F81" s="232">
        <v>5</v>
      </c>
      <c r="G81" s="232">
        <v>6</v>
      </c>
      <c r="H81" s="232">
        <v>7</v>
      </c>
      <c r="I81" s="232">
        <v>8</v>
      </c>
      <c r="J81" s="232">
        <v>9</v>
      </c>
      <c r="K81" s="232">
        <v>10</v>
      </c>
      <c r="L81" s="232">
        <v>11</v>
      </c>
      <c r="M81" s="340">
        <v>12</v>
      </c>
      <c r="N81" s="339">
        <v>1</v>
      </c>
      <c r="O81" s="232">
        <v>2</v>
      </c>
      <c r="P81" s="232">
        <v>3</v>
      </c>
      <c r="Q81" s="232">
        <v>4</v>
      </c>
      <c r="R81" s="232">
        <v>5</v>
      </c>
      <c r="S81" s="232">
        <v>6</v>
      </c>
      <c r="T81" s="232">
        <v>7</v>
      </c>
      <c r="U81" s="232">
        <v>8</v>
      </c>
      <c r="V81" s="232">
        <v>9</v>
      </c>
      <c r="W81" s="232">
        <v>10</v>
      </c>
      <c r="X81" s="340">
        <v>11</v>
      </c>
      <c r="Y81" s="343">
        <v>919</v>
      </c>
      <c r="Z81" s="449"/>
      <c r="AA81" s="449"/>
      <c r="AB81" s="449"/>
    </row>
    <row r="82" spans="1:28" x14ac:dyDescent="0.2">
      <c r="A82" s="231" t="s">
        <v>2</v>
      </c>
      <c r="B82" s="233">
        <v>1</v>
      </c>
      <c r="C82" s="307">
        <v>2</v>
      </c>
      <c r="D82" s="234">
        <v>3</v>
      </c>
      <c r="E82" s="234">
        <v>3</v>
      </c>
      <c r="F82" s="294">
        <v>4</v>
      </c>
      <c r="G82" s="294">
        <v>4</v>
      </c>
      <c r="H82" s="314">
        <v>5</v>
      </c>
      <c r="I82" s="314">
        <v>5</v>
      </c>
      <c r="J82" s="315">
        <v>6</v>
      </c>
      <c r="K82" s="315">
        <v>6</v>
      </c>
      <c r="L82" s="235">
        <v>7</v>
      </c>
      <c r="M82" s="326">
        <v>8</v>
      </c>
      <c r="N82" s="233">
        <v>1</v>
      </c>
      <c r="O82" s="307">
        <v>2</v>
      </c>
      <c r="P82" s="234">
        <v>3</v>
      </c>
      <c r="Q82" s="234">
        <v>3</v>
      </c>
      <c r="R82" s="294">
        <v>4</v>
      </c>
      <c r="S82" s="314">
        <v>5</v>
      </c>
      <c r="T82" s="314">
        <v>5</v>
      </c>
      <c r="U82" s="315">
        <v>6</v>
      </c>
      <c r="V82" s="315">
        <v>6</v>
      </c>
      <c r="W82" s="235">
        <v>7</v>
      </c>
      <c r="X82" s="361">
        <v>8</v>
      </c>
      <c r="Y82" s="214" t="s">
        <v>0</v>
      </c>
      <c r="Z82" s="449"/>
      <c r="AA82" s="313"/>
      <c r="AB82" s="313"/>
    </row>
    <row r="83" spans="1:28" x14ac:dyDescent="0.2">
      <c r="A83" s="236" t="s">
        <v>3</v>
      </c>
      <c r="B83" s="237">
        <v>720</v>
      </c>
      <c r="C83" s="238">
        <v>720</v>
      </c>
      <c r="D83" s="238">
        <v>720</v>
      </c>
      <c r="E83" s="238">
        <v>720</v>
      </c>
      <c r="F83" s="238">
        <v>720</v>
      </c>
      <c r="G83" s="238">
        <v>720</v>
      </c>
      <c r="H83" s="238">
        <v>720</v>
      </c>
      <c r="I83" s="238">
        <v>720</v>
      </c>
      <c r="J83" s="238">
        <v>720</v>
      </c>
      <c r="K83" s="238">
        <v>720</v>
      </c>
      <c r="L83" s="238">
        <v>720</v>
      </c>
      <c r="M83" s="308">
        <v>720</v>
      </c>
      <c r="N83" s="237">
        <v>720</v>
      </c>
      <c r="O83" s="238">
        <v>720</v>
      </c>
      <c r="P83" s="238">
        <v>720</v>
      </c>
      <c r="Q83" s="238">
        <v>720</v>
      </c>
      <c r="R83" s="238">
        <v>720</v>
      </c>
      <c r="S83" s="238">
        <v>720</v>
      </c>
      <c r="T83" s="238">
        <v>720</v>
      </c>
      <c r="U83" s="238">
        <v>720</v>
      </c>
      <c r="V83" s="238">
        <v>720</v>
      </c>
      <c r="W83" s="238">
        <v>720</v>
      </c>
      <c r="X83" s="308">
        <v>720</v>
      </c>
      <c r="Y83" s="240">
        <v>720</v>
      </c>
      <c r="Z83" s="341"/>
      <c r="AA83" s="313"/>
      <c r="AB83" s="313"/>
    </row>
    <row r="84" spans="1:28" x14ac:dyDescent="0.2">
      <c r="A84" s="241" t="s">
        <v>6</v>
      </c>
      <c r="B84" s="242">
        <v>626</v>
      </c>
      <c r="C84" s="243">
        <v>719</v>
      </c>
      <c r="D84" s="243">
        <v>705</v>
      </c>
      <c r="E84" s="243">
        <v>682</v>
      </c>
      <c r="F84" s="243">
        <v>720</v>
      </c>
      <c r="G84" s="243">
        <v>731</v>
      </c>
      <c r="H84" s="243">
        <v>733</v>
      </c>
      <c r="I84" s="243">
        <v>719</v>
      </c>
      <c r="J84" s="243">
        <v>746</v>
      </c>
      <c r="K84" s="243">
        <v>734</v>
      </c>
      <c r="L84" s="243">
        <v>763</v>
      </c>
      <c r="M84" s="281">
        <v>792</v>
      </c>
      <c r="N84" s="242">
        <v>667</v>
      </c>
      <c r="O84" s="243">
        <v>684</v>
      </c>
      <c r="P84" s="243">
        <v>684</v>
      </c>
      <c r="Q84" s="243">
        <v>680</v>
      </c>
      <c r="R84" s="243">
        <v>708</v>
      </c>
      <c r="S84" s="243">
        <v>722</v>
      </c>
      <c r="T84" s="243">
        <v>724</v>
      </c>
      <c r="U84" s="243">
        <v>745</v>
      </c>
      <c r="V84" s="243">
        <v>756</v>
      </c>
      <c r="W84" s="243">
        <v>762</v>
      </c>
      <c r="X84" s="281">
        <v>776</v>
      </c>
      <c r="Y84" s="317">
        <v>721</v>
      </c>
      <c r="Z84" s="325"/>
      <c r="AA84" s="449"/>
      <c r="AB84" s="449"/>
    </row>
    <row r="85" spans="1:28" x14ac:dyDescent="0.2">
      <c r="A85" s="231" t="s">
        <v>7</v>
      </c>
      <c r="B85" s="462">
        <v>52</v>
      </c>
      <c r="C85" s="246">
        <v>87.5</v>
      </c>
      <c r="D85" s="246">
        <v>89.2</v>
      </c>
      <c r="E85" s="246">
        <v>81.099999999999994</v>
      </c>
      <c r="F85" s="246">
        <v>93.3</v>
      </c>
      <c r="G85" s="246">
        <v>87</v>
      </c>
      <c r="H85" s="246">
        <v>91.7</v>
      </c>
      <c r="I85" s="246">
        <v>93.8</v>
      </c>
      <c r="J85" s="246">
        <v>97.1</v>
      </c>
      <c r="K85" s="246">
        <v>88.6</v>
      </c>
      <c r="L85" s="246">
        <v>97.9</v>
      </c>
      <c r="M85" s="282">
        <v>95.2</v>
      </c>
      <c r="N85" s="245">
        <v>80</v>
      </c>
      <c r="O85" s="246">
        <v>81.7</v>
      </c>
      <c r="P85" s="246">
        <v>92.1</v>
      </c>
      <c r="Q85" s="246">
        <v>89.5</v>
      </c>
      <c r="R85" s="246">
        <v>94.4</v>
      </c>
      <c r="S85" s="246">
        <v>93</v>
      </c>
      <c r="T85" s="246">
        <v>97.7</v>
      </c>
      <c r="U85" s="246">
        <v>97.1</v>
      </c>
      <c r="V85" s="246">
        <v>97.3</v>
      </c>
      <c r="W85" s="246">
        <v>86</v>
      </c>
      <c r="X85" s="282">
        <v>92</v>
      </c>
      <c r="Y85" s="433">
        <v>0.82599999999999996</v>
      </c>
      <c r="Z85" s="466" t="s">
        <v>108</v>
      </c>
      <c r="AA85" s="210"/>
      <c r="AB85" s="210"/>
    </row>
    <row r="86" spans="1:28" ht="13.5" thickBot="1" x14ac:dyDescent="0.25">
      <c r="A86" s="231" t="s">
        <v>8</v>
      </c>
      <c r="B86" s="329">
        <v>0.11799999999999999</v>
      </c>
      <c r="C86" s="330">
        <v>6.5000000000000002E-2</v>
      </c>
      <c r="D86" s="330">
        <v>6.3E-2</v>
      </c>
      <c r="E86" s="330">
        <v>7.0000000000000007E-2</v>
      </c>
      <c r="F86" s="330">
        <v>6.8000000000000005E-2</v>
      </c>
      <c r="G86" s="330">
        <v>6.2E-2</v>
      </c>
      <c r="H86" s="330">
        <v>6.0999999999999999E-2</v>
      </c>
      <c r="I86" s="330">
        <v>5.5E-2</v>
      </c>
      <c r="J86" s="330">
        <v>4.8000000000000001E-2</v>
      </c>
      <c r="K86" s="330">
        <v>5.8999999999999997E-2</v>
      </c>
      <c r="L86" s="330">
        <v>5.0999999999999997E-2</v>
      </c>
      <c r="M86" s="334">
        <v>5.1999999999999998E-2</v>
      </c>
      <c r="N86" s="329">
        <v>8.3000000000000004E-2</v>
      </c>
      <c r="O86" s="330">
        <v>7.9000000000000001E-2</v>
      </c>
      <c r="P86" s="330">
        <v>0.06</v>
      </c>
      <c r="Q86" s="330">
        <v>6.9000000000000006E-2</v>
      </c>
      <c r="R86" s="330">
        <v>5.7000000000000002E-2</v>
      </c>
      <c r="S86" s="330">
        <v>6.4000000000000001E-2</v>
      </c>
      <c r="T86" s="330">
        <v>4.5999999999999999E-2</v>
      </c>
      <c r="U86" s="330">
        <v>5.1999999999999998E-2</v>
      </c>
      <c r="V86" s="330">
        <v>4.5999999999999999E-2</v>
      </c>
      <c r="W86" s="330">
        <v>6.4000000000000001E-2</v>
      </c>
      <c r="X86" s="334">
        <v>0.05</v>
      </c>
      <c r="Y86" s="432">
        <v>7.6999999999999999E-2</v>
      </c>
      <c r="Z86" s="341"/>
      <c r="AA86" s="449"/>
      <c r="AB86" s="449"/>
    </row>
    <row r="87" spans="1:28" x14ac:dyDescent="0.2">
      <c r="A87" s="241" t="s">
        <v>1</v>
      </c>
      <c r="B87" s="332">
        <f>B84/B83*100-100</f>
        <v>-13.055555555555557</v>
      </c>
      <c r="C87" s="333">
        <f t="shared" ref="C87:E87" si="37">C84/C83*100-100</f>
        <v>-0.13888888888888573</v>
      </c>
      <c r="D87" s="333">
        <f t="shared" si="37"/>
        <v>-2.0833333333333428</v>
      </c>
      <c r="E87" s="333">
        <f t="shared" si="37"/>
        <v>-5.2777777777777857</v>
      </c>
      <c r="F87" s="333">
        <f>F84/F83*100-100</f>
        <v>0</v>
      </c>
      <c r="G87" s="333">
        <f t="shared" ref="G87:K87" si="38">G84/G83*100-100</f>
        <v>1.5277777777777715</v>
      </c>
      <c r="H87" s="333">
        <f t="shared" si="38"/>
        <v>1.8055555555555429</v>
      </c>
      <c r="I87" s="333">
        <f t="shared" si="38"/>
        <v>-0.13888888888888573</v>
      </c>
      <c r="J87" s="333">
        <f t="shared" si="38"/>
        <v>3.6111111111111143</v>
      </c>
      <c r="K87" s="333">
        <f t="shared" si="38"/>
        <v>1.9444444444444429</v>
      </c>
      <c r="L87" s="333">
        <f t="shared" ref="L87:M87" si="39">L84/L83*100-100</f>
        <v>5.9722222222222285</v>
      </c>
      <c r="M87" s="335">
        <f t="shared" si="39"/>
        <v>10.000000000000014</v>
      </c>
      <c r="N87" s="332">
        <f>N84/N83*100-100</f>
        <v>-7.3611111111111143</v>
      </c>
      <c r="O87" s="333">
        <f t="shared" ref="O87:Y87" si="40">O84/O83*100-100</f>
        <v>-5</v>
      </c>
      <c r="P87" s="333">
        <f t="shared" si="40"/>
        <v>-5</v>
      </c>
      <c r="Q87" s="333">
        <f t="shared" si="40"/>
        <v>-5.5555555555555571</v>
      </c>
      <c r="R87" s="333">
        <f t="shared" si="40"/>
        <v>-1.6666666666666714</v>
      </c>
      <c r="S87" s="333">
        <f t="shared" si="40"/>
        <v>0.27777777777777146</v>
      </c>
      <c r="T87" s="333">
        <f t="shared" si="40"/>
        <v>0.55555555555555713</v>
      </c>
      <c r="U87" s="333">
        <f t="shared" si="40"/>
        <v>3.4722222222222285</v>
      </c>
      <c r="V87" s="333">
        <f t="shared" si="40"/>
        <v>5</v>
      </c>
      <c r="W87" s="333">
        <f t="shared" si="40"/>
        <v>5.8333333333333286</v>
      </c>
      <c r="X87" s="335">
        <f t="shared" si="40"/>
        <v>7.7777777777777715</v>
      </c>
      <c r="Y87" s="435">
        <f t="shared" si="40"/>
        <v>0.13888888888888573</v>
      </c>
      <c r="Z87" s="434"/>
      <c r="AA87" s="210"/>
      <c r="AB87" s="210"/>
    </row>
    <row r="88" spans="1:28" ht="13.5" thickBot="1" x14ac:dyDescent="0.25">
      <c r="A88" s="256" t="s">
        <v>27</v>
      </c>
      <c r="B88" s="257">
        <f>B84-B70</f>
        <v>75</v>
      </c>
      <c r="C88" s="258">
        <f t="shared" ref="C88:Y88" si="41">C84-C70</f>
        <v>128</v>
      </c>
      <c r="D88" s="258">
        <f t="shared" si="41"/>
        <v>103</v>
      </c>
      <c r="E88" s="258">
        <f t="shared" si="41"/>
        <v>90</v>
      </c>
      <c r="F88" s="258">
        <f t="shared" si="41"/>
        <v>79</v>
      </c>
      <c r="G88" s="258">
        <f t="shared" si="41"/>
        <v>97</v>
      </c>
      <c r="H88" s="258">
        <f t="shared" si="41"/>
        <v>93</v>
      </c>
      <c r="I88" s="258">
        <f t="shared" si="41"/>
        <v>82</v>
      </c>
      <c r="J88" s="258">
        <f t="shared" si="41"/>
        <v>80</v>
      </c>
      <c r="K88" s="258">
        <f t="shared" si="41"/>
        <v>85</v>
      </c>
      <c r="L88" s="258">
        <f t="shared" si="41"/>
        <v>91</v>
      </c>
      <c r="M88" s="366">
        <f t="shared" si="41"/>
        <v>92</v>
      </c>
      <c r="N88" s="257">
        <f t="shared" si="41"/>
        <v>103</v>
      </c>
      <c r="O88" s="258">
        <f t="shared" si="41"/>
        <v>111</v>
      </c>
      <c r="P88" s="258">
        <f t="shared" si="41"/>
        <v>76</v>
      </c>
      <c r="Q88" s="258">
        <f t="shared" si="41"/>
        <v>86</v>
      </c>
      <c r="R88" s="258">
        <f t="shared" si="41"/>
        <v>81</v>
      </c>
      <c r="S88" s="258">
        <f t="shared" si="41"/>
        <v>93</v>
      </c>
      <c r="T88" s="258">
        <f t="shared" si="41"/>
        <v>90</v>
      </c>
      <c r="U88" s="258">
        <f t="shared" si="41"/>
        <v>96</v>
      </c>
      <c r="V88" s="258">
        <f t="shared" si="41"/>
        <v>99</v>
      </c>
      <c r="W88" s="258">
        <f t="shared" si="41"/>
        <v>91</v>
      </c>
      <c r="X88" s="366">
        <f t="shared" si="41"/>
        <v>73</v>
      </c>
      <c r="Y88" s="288">
        <f t="shared" si="41"/>
        <v>93</v>
      </c>
      <c r="Z88" s="342"/>
      <c r="AA88" s="449"/>
      <c r="AB88" s="449"/>
    </row>
    <row r="89" spans="1:28" x14ac:dyDescent="0.2">
      <c r="A89" s="260" t="s">
        <v>51</v>
      </c>
      <c r="B89" s="261">
        <v>332</v>
      </c>
      <c r="C89" s="262">
        <v>644</v>
      </c>
      <c r="D89" s="262">
        <v>498</v>
      </c>
      <c r="E89" s="262">
        <v>497</v>
      </c>
      <c r="F89" s="262">
        <v>598</v>
      </c>
      <c r="G89" s="262">
        <v>600</v>
      </c>
      <c r="H89" s="262">
        <v>640</v>
      </c>
      <c r="I89" s="262">
        <v>642</v>
      </c>
      <c r="J89" s="262">
        <v>460</v>
      </c>
      <c r="K89" s="262">
        <v>458</v>
      </c>
      <c r="L89" s="262">
        <v>530</v>
      </c>
      <c r="M89" s="410">
        <v>284</v>
      </c>
      <c r="N89" s="407">
        <v>343</v>
      </c>
      <c r="O89" s="349">
        <v>815</v>
      </c>
      <c r="P89" s="349">
        <v>512</v>
      </c>
      <c r="Q89" s="349">
        <v>513</v>
      </c>
      <c r="R89" s="349">
        <v>768</v>
      </c>
      <c r="S89" s="262">
        <v>583</v>
      </c>
      <c r="T89" s="262">
        <v>580</v>
      </c>
      <c r="U89" s="262">
        <v>467</v>
      </c>
      <c r="V89" s="262">
        <v>464</v>
      </c>
      <c r="W89" s="262">
        <v>674</v>
      </c>
      <c r="X89" s="263">
        <v>323</v>
      </c>
      <c r="Y89" s="350">
        <f>SUM(B89:X89)</f>
        <v>12225</v>
      </c>
      <c r="Z89" s="449" t="s">
        <v>56</v>
      </c>
      <c r="AA89" s="265">
        <f>Y75-Y89</f>
        <v>18</v>
      </c>
      <c r="AB89" s="266">
        <f>AA89/Y75</f>
        <v>1.470227885322225E-3</v>
      </c>
    </row>
    <row r="90" spans="1:28" x14ac:dyDescent="0.2">
      <c r="A90" s="267" t="s">
        <v>28</v>
      </c>
      <c r="B90" s="454">
        <v>49.5</v>
      </c>
      <c r="C90" s="455">
        <v>48.5</v>
      </c>
      <c r="D90" s="455">
        <v>49</v>
      </c>
      <c r="E90" s="455">
        <v>49</v>
      </c>
      <c r="F90" s="455">
        <v>47.5</v>
      </c>
      <c r="G90" s="455">
        <v>48</v>
      </c>
      <c r="H90" s="455">
        <v>47.5</v>
      </c>
      <c r="I90" s="455">
        <v>47.5</v>
      </c>
      <c r="J90" s="455">
        <v>45.5</v>
      </c>
      <c r="K90" s="455">
        <v>45.5</v>
      </c>
      <c r="L90" s="455">
        <v>45.5</v>
      </c>
      <c r="M90" s="456">
        <v>44</v>
      </c>
      <c r="N90" s="408">
        <v>49.5</v>
      </c>
      <c r="O90" s="455">
        <v>49</v>
      </c>
      <c r="P90" s="455">
        <v>48.5</v>
      </c>
      <c r="Q90" s="455">
        <v>48.5</v>
      </c>
      <c r="R90" s="455">
        <v>47.5</v>
      </c>
      <c r="S90" s="455">
        <v>47</v>
      </c>
      <c r="T90" s="455">
        <v>47</v>
      </c>
      <c r="U90" s="455">
        <v>46.5</v>
      </c>
      <c r="V90" s="455">
        <v>46</v>
      </c>
      <c r="W90" s="455">
        <v>44.5</v>
      </c>
      <c r="X90" s="456">
        <v>44</v>
      </c>
      <c r="Y90" s="450"/>
      <c r="Z90" s="449" t="s">
        <v>57</v>
      </c>
      <c r="AA90" s="449">
        <v>45.46</v>
      </c>
      <c r="AB90" s="449"/>
    </row>
    <row r="91" spans="1:28" ht="13.5" thickBot="1" x14ac:dyDescent="0.25">
      <c r="A91" s="268" t="s">
        <v>26</v>
      </c>
      <c r="B91" s="216">
        <f>(B90-B76)</f>
        <v>2</v>
      </c>
      <c r="C91" s="217">
        <f t="shared" ref="C91:X91" si="42">(C90-C76)</f>
        <v>1.5</v>
      </c>
      <c r="D91" s="217">
        <f t="shared" si="42"/>
        <v>2</v>
      </c>
      <c r="E91" s="217">
        <f t="shared" si="42"/>
        <v>2</v>
      </c>
      <c r="F91" s="217">
        <f t="shared" si="42"/>
        <v>2</v>
      </c>
      <c r="G91" s="217">
        <f t="shared" si="42"/>
        <v>2</v>
      </c>
      <c r="H91" s="217">
        <f t="shared" si="42"/>
        <v>2</v>
      </c>
      <c r="I91" s="217">
        <f t="shared" si="42"/>
        <v>2</v>
      </c>
      <c r="J91" s="217">
        <f t="shared" si="42"/>
        <v>1.5</v>
      </c>
      <c r="K91" s="217">
        <f t="shared" si="42"/>
        <v>1.5</v>
      </c>
      <c r="L91" s="217">
        <f t="shared" si="42"/>
        <v>2</v>
      </c>
      <c r="M91" s="327">
        <f t="shared" si="42"/>
        <v>1.5</v>
      </c>
      <c r="N91" s="409">
        <f t="shared" si="42"/>
        <v>2</v>
      </c>
      <c r="O91" s="217">
        <f t="shared" si="42"/>
        <v>2</v>
      </c>
      <c r="P91" s="217">
        <f t="shared" si="42"/>
        <v>2</v>
      </c>
      <c r="Q91" s="217">
        <f t="shared" si="42"/>
        <v>2</v>
      </c>
      <c r="R91" s="217">
        <f t="shared" si="42"/>
        <v>2</v>
      </c>
      <c r="S91" s="217">
        <f t="shared" si="42"/>
        <v>2</v>
      </c>
      <c r="T91" s="217">
        <f t="shared" si="42"/>
        <v>2</v>
      </c>
      <c r="U91" s="217">
        <f t="shared" si="42"/>
        <v>2</v>
      </c>
      <c r="V91" s="217">
        <f t="shared" si="42"/>
        <v>1.5</v>
      </c>
      <c r="W91" s="217">
        <f t="shared" si="42"/>
        <v>1.5</v>
      </c>
      <c r="X91" s="217">
        <f t="shared" si="42"/>
        <v>2</v>
      </c>
      <c r="Y91" s="338"/>
      <c r="Z91" s="449" t="s">
        <v>26</v>
      </c>
      <c r="AA91" s="449">
        <f>AA90-AA76</f>
        <v>2.5900000000000034</v>
      </c>
      <c r="AB91" s="449"/>
    </row>
    <row r="92" spans="1:28" x14ac:dyDescent="0.2">
      <c r="B92" s="200" t="s">
        <v>65</v>
      </c>
      <c r="L92" s="200" t="s">
        <v>65</v>
      </c>
    </row>
    <row r="93" spans="1:28" ht="13.5" thickBot="1" x14ac:dyDescent="0.25"/>
    <row r="94" spans="1:28" ht="13.5" thickBot="1" x14ac:dyDescent="0.25">
      <c r="A94" s="230" t="s">
        <v>109</v>
      </c>
      <c r="B94" s="534" t="s">
        <v>53</v>
      </c>
      <c r="C94" s="535"/>
      <c r="D94" s="535"/>
      <c r="E94" s="535"/>
      <c r="F94" s="535"/>
      <c r="G94" s="535"/>
      <c r="H94" s="535"/>
      <c r="I94" s="535"/>
      <c r="J94" s="535"/>
      <c r="K94" s="535"/>
      <c r="L94" s="535"/>
      <c r="M94" s="536"/>
      <c r="N94" s="534" t="s">
        <v>63</v>
      </c>
      <c r="O94" s="535"/>
      <c r="P94" s="535"/>
      <c r="Q94" s="535"/>
      <c r="R94" s="535"/>
      <c r="S94" s="535"/>
      <c r="T94" s="535"/>
      <c r="U94" s="535"/>
      <c r="V94" s="535"/>
      <c r="W94" s="535"/>
      <c r="X94" s="536"/>
      <c r="Y94" s="537" t="s">
        <v>55</v>
      </c>
      <c r="Z94" s="468">
        <v>920</v>
      </c>
      <c r="AA94" s="468"/>
      <c r="AB94" s="468"/>
    </row>
    <row r="95" spans="1:28" x14ac:dyDescent="0.2">
      <c r="A95" s="231" t="s">
        <v>54</v>
      </c>
      <c r="B95" s="339">
        <v>1</v>
      </c>
      <c r="C95" s="232">
        <v>2</v>
      </c>
      <c r="D95" s="232">
        <v>3</v>
      </c>
      <c r="E95" s="232">
        <v>4</v>
      </c>
      <c r="F95" s="232">
        <v>5</v>
      </c>
      <c r="G95" s="232">
        <v>6</v>
      </c>
      <c r="H95" s="232">
        <v>7</v>
      </c>
      <c r="I95" s="232">
        <v>8</v>
      </c>
      <c r="J95" s="232">
        <v>9</v>
      </c>
      <c r="K95" s="232">
        <v>10</v>
      </c>
      <c r="L95" s="232">
        <v>11</v>
      </c>
      <c r="M95" s="340">
        <v>12</v>
      </c>
      <c r="N95" s="339">
        <v>1</v>
      </c>
      <c r="O95" s="232">
        <v>2</v>
      </c>
      <c r="P95" s="232">
        <v>3</v>
      </c>
      <c r="Q95" s="232">
        <v>4</v>
      </c>
      <c r="R95" s="232">
        <v>5</v>
      </c>
      <c r="S95" s="232">
        <v>6</v>
      </c>
      <c r="T95" s="232">
        <v>7</v>
      </c>
      <c r="U95" s="232">
        <v>8</v>
      </c>
      <c r="V95" s="232">
        <v>9</v>
      </c>
      <c r="W95" s="232">
        <v>10</v>
      </c>
      <c r="X95" s="340">
        <v>11</v>
      </c>
      <c r="Y95" s="538"/>
      <c r="Z95" s="468"/>
      <c r="AA95" s="468"/>
      <c r="AB95" s="468"/>
    </row>
    <row r="96" spans="1:28" ht="13.5" thickBot="1" x14ac:dyDescent="0.25">
      <c r="A96" s="231" t="s">
        <v>2</v>
      </c>
      <c r="B96" s="233">
        <v>1</v>
      </c>
      <c r="C96" s="307">
        <v>2</v>
      </c>
      <c r="D96" s="234">
        <v>3</v>
      </c>
      <c r="E96" s="234">
        <v>3</v>
      </c>
      <c r="F96" s="294">
        <v>4</v>
      </c>
      <c r="G96" s="294">
        <v>4</v>
      </c>
      <c r="H96" s="314">
        <v>5</v>
      </c>
      <c r="I96" s="314">
        <v>5</v>
      </c>
      <c r="J96" s="315">
        <v>6</v>
      </c>
      <c r="K96" s="315">
        <v>6</v>
      </c>
      <c r="L96" s="235">
        <v>7</v>
      </c>
      <c r="M96" s="326">
        <v>8</v>
      </c>
      <c r="N96" s="233">
        <v>1</v>
      </c>
      <c r="O96" s="307">
        <v>2</v>
      </c>
      <c r="P96" s="234">
        <v>3</v>
      </c>
      <c r="Q96" s="234">
        <v>3</v>
      </c>
      <c r="R96" s="294">
        <v>4</v>
      </c>
      <c r="S96" s="314">
        <v>5</v>
      </c>
      <c r="T96" s="314">
        <v>5</v>
      </c>
      <c r="U96" s="315">
        <v>6</v>
      </c>
      <c r="V96" s="315">
        <v>6</v>
      </c>
      <c r="W96" s="235">
        <v>7</v>
      </c>
      <c r="X96" s="361">
        <v>8</v>
      </c>
      <c r="Y96" s="539"/>
      <c r="Z96" s="468"/>
      <c r="AA96" s="313"/>
      <c r="AB96" s="313"/>
    </row>
    <row r="97" spans="1:28" x14ac:dyDescent="0.2">
      <c r="A97" s="236" t="s">
        <v>3</v>
      </c>
      <c r="B97" s="237">
        <v>810</v>
      </c>
      <c r="C97" s="238">
        <v>810</v>
      </c>
      <c r="D97" s="238">
        <v>810</v>
      </c>
      <c r="E97" s="238">
        <v>810</v>
      </c>
      <c r="F97" s="238">
        <v>810</v>
      </c>
      <c r="G97" s="238">
        <v>810</v>
      </c>
      <c r="H97" s="238">
        <v>810</v>
      </c>
      <c r="I97" s="238">
        <v>810</v>
      </c>
      <c r="J97" s="238">
        <v>810</v>
      </c>
      <c r="K97" s="238">
        <v>810</v>
      </c>
      <c r="L97" s="238">
        <v>810</v>
      </c>
      <c r="M97" s="308">
        <v>810</v>
      </c>
      <c r="N97" s="237">
        <v>810</v>
      </c>
      <c r="O97" s="238">
        <v>810</v>
      </c>
      <c r="P97" s="238">
        <v>810</v>
      </c>
      <c r="Q97" s="238">
        <v>810</v>
      </c>
      <c r="R97" s="238">
        <v>810</v>
      </c>
      <c r="S97" s="238">
        <v>810</v>
      </c>
      <c r="T97" s="238">
        <v>810</v>
      </c>
      <c r="U97" s="238">
        <v>810</v>
      </c>
      <c r="V97" s="238">
        <v>810</v>
      </c>
      <c r="W97" s="238">
        <v>810</v>
      </c>
      <c r="X97" s="308">
        <v>810</v>
      </c>
      <c r="Y97" s="240">
        <v>810</v>
      </c>
      <c r="Z97" s="341"/>
      <c r="AA97" s="313"/>
      <c r="AB97" s="313"/>
    </row>
    <row r="98" spans="1:28" x14ac:dyDescent="0.2">
      <c r="A98" s="241" t="s">
        <v>6</v>
      </c>
      <c r="B98" s="242">
        <v>819</v>
      </c>
      <c r="C98" s="243">
        <v>865</v>
      </c>
      <c r="D98" s="243">
        <v>855</v>
      </c>
      <c r="E98" s="243">
        <v>837</v>
      </c>
      <c r="F98" s="243">
        <v>816</v>
      </c>
      <c r="G98" s="243">
        <v>841</v>
      </c>
      <c r="H98" s="243">
        <v>828</v>
      </c>
      <c r="I98" s="243">
        <v>828</v>
      </c>
      <c r="J98" s="243">
        <v>813</v>
      </c>
      <c r="K98" s="243">
        <v>810</v>
      </c>
      <c r="L98" s="243">
        <v>841</v>
      </c>
      <c r="M98" s="281">
        <v>856</v>
      </c>
      <c r="N98" s="242">
        <v>832</v>
      </c>
      <c r="O98" s="243">
        <v>834</v>
      </c>
      <c r="P98" s="243">
        <v>853</v>
      </c>
      <c r="Q98" s="243">
        <v>834</v>
      </c>
      <c r="R98" s="243">
        <v>814</v>
      </c>
      <c r="S98" s="243">
        <v>808</v>
      </c>
      <c r="T98" s="243">
        <v>814</v>
      </c>
      <c r="U98" s="243">
        <v>821</v>
      </c>
      <c r="V98" s="243">
        <v>849</v>
      </c>
      <c r="W98" s="243">
        <v>834</v>
      </c>
      <c r="X98" s="281">
        <v>861</v>
      </c>
      <c r="Y98" s="317">
        <v>832</v>
      </c>
      <c r="Z98" s="325"/>
      <c r="AA98" s="468"/>
      <c r="AB98" s="468"/>
    </row>
    <row r="99" spans="1:28" x14ac:dyDescent="0.2">
      <c r="A99" s="231" t="s">
        <v>7</v>
      </c>
      <c r="B99" s="476">
        <v>68</v>
      </c>
      <c r="C99" s="246">
        <v>77.099999999999994</v>
      </c>
      <c r="D99" s="246">
        <v>91.9</v>
      </c>
      <c r="E99" s="246">
        <v>81.099999999999994</v>
      </c>
      <c r="F99" s="246">
        <v>95.6</v>
      </c>
      <c r="G99" s="246">
        <v>93.3</v>
      </c>
      <c r="H99" s="246">
        <v>95.8</v>
      </c>
      <c r="I99" s="246">
        <v>95.8</v>
      </c>
      <c r="J99" s="246">
        <v>91.2</v>
      </c>
      <c r="K99" s="246">
        <v>97.1</v>
      </c>
      <c r="L99" s="246">
        <v>93.6</v>
      </c>
      <c r="M99" s="282">
        <v>100</v>
      </c>
      <c r="N99" s="245">
        <v>88</v>
      </c>
      <c r="O99" s="246">
        <v>86.9</v>
      </c>
      <c r="P99" s="246">
        <v>92.1</v>
      </c>
      <c r="Q99" s="246">
        <v>90</v>
      </c>
      <c r="R99" s="246">
        <v>89.5</v>
      </c>
      <c r="S99" s="246">
        <v>90.7</v>
      </c>
      <c r="T99" s="246">
        <v>95.3</v>
      </c>
      <c r="U99" s="246">
        <v>97.1</v>
      </c>
      <c r="V99" s="246">
        <v>97.1</v>
      </c>
      <c r="W99" s="246">
        <v>98</v>
      </c>
      <c r="X99" s="282">
        <v>95.8</v>
      </c>
      <c r="Y99" s="433">
        <v>0.89300000000000002</v>
      </c>
      <c r="Z99" s="466" t="s">
        <v>110</v>
      </c>
      <c r="AA99" s="210"/>
      <c r="AB99" s="210"/>
    </row>
    <row r="100" spans="1:28" ht="13.5" thickBot="1" x14ac:dyDescent="0.25">
      <c r="A100" s="231" t="s">
        <v>8</v>
      </c>
      <c r="B100" s="329">
        <v>0.09</v>
      </c>
      <c r="C100" s="330">
        <v>8.2000000000000003E-2</v>
      </c>
      <c r="D100" s="330">
        <v>5.8999999999999997E-2</v>
      </c>
      <c r="E100" s="330">
        <v>7.8E-2</v>
      </c>
      <c r="F100" s="330">
        <v>0.05</v>
      </c>
      <c r="G100" s="330">
        <v>5.8999999999999997E-2</v>
      </c>
      <c r="H100" s="330">
        <v>5.0999999999999997E-2</v>
      </c>
      <c r="I100" s="330">
        <v>5.1999999999999998E-2</v>
      </c>
      <c r="J100" s="330">
        <v>0.06</v>
      </c>
      <c r="K100" s="330">
        <v>4.9000000000000002E-2</v>
      </c>
      <c r="L100" s="330">
        <v>0.05</v>
      </c>
      <c r="M100" s="334">
        <v>4.1000000000000002E-2</v>
      </c>
      <c r="N100" s="329">
        <v>6.6000000000000003E-2</v>
      </c>
      <c r="O100" s="330">
        <v>7.1999999999999995E-2</v>
      </c>
      <c r="P100" s="330">
        <v>0.05</v>
      </c>
      <c r="Q100" s="330">
        <v>6.3E-2</v>
      </c>
      <c r="R100" s="330">
        <v>6.2E-2</v>
      </c>
      <c r="S100" s="330">
        <v>6.3E-2</v>
      </c>
      <c r="T100" s="330">
        <v>0.06</v>
      </c>
      <c r="U100" s="330">
        <v>5.0999999999999997E-2</v>
      </c>
      <c r="V100" s="330">
        <v>5.6000000000000001E-2</v>
      </c>
      <c r="W100" s="330">
        <v>4.9000000000000002E-2</v>
      </c>
      <c r="X100" s="334">
        <v>5.5E-2</v>
      </c>
      <c r="Y100" s="432">
        <v>6.3E-2</v>
      </c>
      <c r="Z100" s="341"/>
      <c r="AA100" s="468"/>
      <c r="AB100" s="468"/>
    </row>
    <row r="101" spans="1:28" x14ac:dyDescent="0.2">
      <c r="A101" s="241" t="s">
        <v>1</v>
      </c>
      <c r="B101" s="332">
        <f>B98/B97*100-100</f>
        <v>1.1111111111111143</v>
      </c>
      <c r="C101" s="333">
        <f t="shared" ref="C101:E101" si="43">C98/C97*100-100</f>
        <v>6.790123456790127</v>
      </c>
      <c r="D101" s="333">
        <f t="shared" si="43"/>
        <v>5.5555555555555571</v>
      </c>
      <c r="E101" s="333">
        <f t="shared" si="43"/>
        <v>3.3333333333333428</v>
      </c>
      <c r="F101" s="333">
        <f>F98/F97*100-100</f>
        <v>0.74074074074073337</v>
      </c>
      <c r="G101" s="333">
        <f t="shared" ref="G101:K101" si="44">G98/G97*100-100</f>
        <v>3.8271604938271651</v>
      </c>
      <c r="H101" s="333">
        <f t="shared" si="44"/>
        <v>2.2222222222222143</v>
      </c>
      <c r="I101" s="333">
        <f t="shared" si="44"/>
        <v>2.2222222222222143</v>
      </c>
      <c r="J101" s="333">
        <f t="shared" si="44"/>
        <v>0.3703703703703809</v>
      </c>
      <c r="K101" s="333">
        <f t="shared" si="44"/>
        <v>0</v>
      </c>
      <c r="L101" s="333">
        <f t="shared" ref="L101:M101" si="45">L98/L97*100-100</f>
        <v>3.8271604938271651</v>
      </c>
      <c r="M101" s="335">
        <f t="shared" si="45"/>
        <v>5.6790123456789985</v>
      </c>
      <c r="N101" s="332">
        <f>N98/N97*100-100</f>
        <v>2.7160493827160508</v>
      </c>
      <c r="O101" s="333">
        <f t="shared" ref="O101:Y101" si="46">O98/O97*100-100</f>
        <v>2.9629629629629619</v>
      </c>
      <c r="P101" s="333">
        <f t="shared" si="46"/>
        <v>5.308641975308646</v>
      </c>
      <c r="Q101" s="333">
        <f t="shared" si="46"/>
        <v>2.9629629629629619</v>
      </c>
      <c r="R101" s="333">
        <f t="shared" si="46"/>
        <v>0.49382716049382225</v>
      </c>
      <c r="S101" s="333">
        <f t="shared" si="46"/>
        <v>-0.24691358024691112</v>
      </c>
      <c r="T101" s="333">
        <f t="shared" si="46"/>
        <v>0.49382716049382225</v>
      </c>
      <c r="U101" s="333">
        <f t="shared" si="46"/>
        <v>1.3580246913580112</v>
      </c>
      <c r="V101" s="333">
        <f t="shared" si="46"/>
        <v>4.8148148148148096</v>
      </c>
      <c r="W101" s="333">
        <f t="shared" si="46"/>
        <v>2.9629629629629619</v>
      </c>
      <c r="X101" s="335">
        <f t="shared" si="46"/>
        <v>6.2962962962962905</v>
      </c>
      <c r="Y101" s="435">
        <f t="shared" si="46"/>
        <v>2.7160493827160508</v>
      </c>
      <c r="Z101" s="434"/>
      <c r="AA101" s="210"/>
      <c r="AB101" s="210"/>
    </row>
    <row r="102" spans="1:28" ht="13.5" thickBot="1" x14ac:dyDescent="0.25">
      <c r="A102" s="256" t="s">
        <v>27</v>
      </c>
      <c r="B102" s="257">
        <f>B98-B84</f>
        <v>193</v>
      </c>
      <c r="C102" s="258">
        <f t="shared" ref="C102:Y102" si="47">C98-C84</f>
        <v>146</v>
      </c>
      <c r="D102" s="258">
        <f t="shared" si="47"/>
        <v>150</v>
      </c>
      <c r="E102" s="258">
        <f t="shared" si="47"/>
        <v>155</v>
      </c>
      <c r="F102" s="258">
        <f t="shared" si="47"/>
        <v>96</v>
      </c>
      <c r="G102" s="258">
        <f t="shared" si="47"/>
        <v>110</v>
      </c>
      <c r="H102" s="258">
        <f t="shared" si="47"/>
        <v>95</v>
      </c>
      <c r="I102" s="258">
        <f t="shared" si="47"/>
        <v>109</v>
      </c>
      <c r="J102" s="258">
        <f t="shared" si="47"/>
        <v>67</v>
      </c>
      <c r="K102" s="258">
        <f t="shared" si="47"/>
        <v>76</v>
      </c>
      <c r="L102" s="258">
        <f t="shared" si="47"/>
        <v>78</v>
      </c>
      <c r="M102" s="366">
        <f t="shared" si="47"/>
        <v>64</v>
      </c>
      <c r="N102" s="257">
        <f t="shared" si="47"/>
        <v>165</v>
      </c>
      <c r="O102" s="258">
        <f t="shared" si="47"/>
        <v>150</v>
      </c>
      <c r="P102" s="258">
        <f t="shared" si="47"/>
        <v>169</v>
      </c>
      <c r="Q102" s="258">
        <f t="shared" si="47"/>
        <v>154</v>
      </c>
      <c r="R102" s="258">
        <f t="shared" si="47"/>
        <v>106</v>
      </c>
      <c r="S102" s="258">
        <f t="shared" si="47"/>
        <v>86</v>
      </c>
      <c r="T102" s="258">
        <f t="shared" si="47"/>
        <v>90</v>
      </c>
      <c r="U102" s="258">
        <f t="shared" si="47"/>
        <v>76</v>
      </c>
      <c r="V102" s="258">
        <f t="shared" si="47"/>
        <v>93</v>
      </c>
      <c r="W102" s="258">
        <f t="shared" si="47"/>
        <v>72</v>
      </c>
      <c r="X102" s="366">
        <f t="shared" si="47"/>
        <v>85</v>
      </c>
      <c r="Y102" s="288">
        <f t="shared" si="47"/>
        <v>111</v>
      </c>
      <c r="Z102" s="342"/>
      <c r="AA102" s="468"/>
      <c r="AB102" s="468"/>
    </row>
    <row r="103" spans="1:28" x14ac:dyDescent="0.2">
      <c r="A103" s="260" t="s">
        <v>51</v>
      </c>
      <c r="B103" s="261">
        <v>331</v>
      </c>
      <c r="C103" s="262">
        <v>644</v>
      </c>
      <c r="D103" s="262">
        <v>497</v>
      </c>
      <c r="E103" s="262">
        <v>497</v>
      </c>
      <c r="F103" s="262">
        <v>598</v>
      </c>
      <c r="G103" s="262">
        <v>600</v>
      </c>
      <c r="H103" s="262">
        <v>640</v>
      </c>
      <c r="I103" s="262">
        <v>642</v>
      </c>
      <c r="J103" s="262">
        <v>460</v>
      </c>
      <c r="K103" s="262">
        <v>458</v>
      </c>
      <c r="L103" s="262">
        <v>530</v>
      </c>
      <c r="M103" s="410">
        <v>284</v>
      </c>
      <c r="N103" s="407">
        <v>343</v>
      </c>
      <c r="O103" s="349">
        <v>815</v>
      </c>
      <c r="P103" s="349">
        <v>512</v>
      </c>
      <c r="Q103" s="349">
        <v>513</v>
      </c>
      <c r="R103" s="349">
        <v>767</v>
      </c>
      <c r="S103" s="262">
        <v>582</v>
      </c>
      <c r="T103" s="262">
        <v>579</v>
      </c>
      <c r="U103" s="262">
        <v>466</v>
      </c>
      <c r="V103" s="262">
        <v>464</v>
      </c>
      <c r="W103" s="262">
        <v>674</v>
      </c>
      <c r="X103" s="312">
        <v>323</v>
      </c>
      <c r="Y103" s="264">
        <f>SUM(B103:X103)</f>
        <v>12219</v>
      </c>
      <c r="Z103" s="468" t="s">
        <v>56</v>
      </c>
      <c r="AA103" s="265">
        <f>Y89-Y103</f>
        <v>6</v>
      </c>
      <c r="AB103" s="266">
        <f>AA103/Y89</f>
        <v>4.9079754601226997E-4</v>
      </c>
    </row>
    <row r="104" spans="1:28" x14ac:dyDescent="0.2">
      <c r="A104" s="267" t="s">
        <v>28</v>
      </c>
      <c r="B104" s="472">
        <v>51</v>
      </c>
      <c r="C104" s="473">
        <v>50</v>
      </c>
      <c r="D104" s="473">
        <v>50.5</v>
      </c>
      <c r="E104" s="473">
        <v>50.5</v>
      </c>
      <c r="F104" s="473">
        <v>49.5</v>
      </c>
      <c r="G104" s="473">
        <v>49.5</v>
      </c>
      <c r="H104" s="473">
        <v>49</v>
      </c>
      <c r="I104" s="473">
        <v>49</v>
      </c>
      <c r="J104" s="473">
        <v>48</v>
      </c>
      <c r="K104" s="473">
        <v>48</v>
      </c>
      <c r="L104" s="473">
        <v>47.5</v>
      </c>
      <c r="M104" s="474">
        <v>46</v>
      </c>
      <c r="N104" s="408">
        <v>51</v>
      </c>
      <c r="O104" s="473">
        <v>50.5</v>
      </c>
      <c r="P104" s="473">
        <v>50</v>
      </c>
      <c r="Q104" s="473">
        <v>50</v>
      </c>
      <c r="R104" s="473">
        <v>49.5</v>
      </c>
      <c r="S104" s="473">
        <v>49</v>
      </c>
      <c r="T104" s="473">
        <v>49</v>
      </c>
      <c r="U104" s="473">
        <v>48.5</v>
      </c>
      <c r="V104" s="473">
        <v>47.5</v>
      </c>
      <c r="W104" s="473">
        <v>46.5</v>
      </c>
      <c r="X104" s="311">
        <v>46</v>
      </c>
      <c r="Y104" s="222"/>
      <c r="Z104" s="468" t="s">
        <v>57</v>
      </c>
      <c r="AA104" s="468">
        <v>47.3</v>
      </c>
      <c r="AB104" s="468"/>
    </row>
    <row r="105" spans="1:28" ht="13.5" thickBot="1" x14ac:dyDescent="0.25">
      <c r="A105" s="268" t="s">
        <v>26</v>
      </c>
      <c r="B105" s="216">
        <f>(B104-B90)</f>
        <v>1.5</v>
      </c>
      <c r="C105" s="217">
        <f t="shared" ref="C105:X105" si="48">(C104-C90)</f>
        <v>1.5</v>
      </c>
      <c r="D105" s="217">
        <f t="shared" si="48"/>
        <v>1.5</v>
      </c>
      <c r="E105" s="217">
        <f t="shared" si="48"/>
        <v>1.5</v>
      </c>
      <c r="F105" s="217">
        <f t="shared" si="48"/>
        <v>2</v>
      </c>
      <c r="G105" s="217">
        <f t="shared" si="48"/>
        <v>1.5</v>
      </c>
      <c r="H105" s="217">
        <f t="shared" si="48"/>
        <v>1.5</v>
      </c>
      <c r="I105" s="217">
        <f t="shared" si="48"/>
        <v>1.5</v>
      </c>
      <c r="J105" s="217">
        <f t="shared" si="48"/>
        <v>2.5</v>
      </c>
      <c r="K105" s="217">
        <f t="shared" si="48"/>
        <v>2.5</v>
      </c>
      <c r="L105" s="217">
        <f t="shared" si="48"/>
        <v>2</v>
      </c>
      <c r="M105" s="327">
        <f t="shared" si="48"/>
        <v>2</v>
      </c>
      <c r="N105" s="409">
        <f t="shared" si="48"/>
        <v>1.5</v>
      </c>
      <c r="O105" s="217">
        <f t="shared" si="48"/>
        <v>1.5</v>
      </c>
      <c r="P105" s="217">
        <f t="shared" si="48"/>
        <v>1.5</v>
      </c>
      <c r="Q105" s="217">
        <f t="shared" si="48"/>
        <v>1.5</v>
      </c>
      <c r="R105" s="217">
        <f t="shared" si="48"/>
        <v>2</v>
      </c>
      <c r="S105" s="217">
        <f t="shared" si="48"/>
        <v>2</v>
      </c>
      <c r="T105" s="217">
        <f t="shared" si="48"/>
        <v>2</v>
      </c>
      <c r="U105" s="217">
        <f t="shared" si="48"/>
        <v>2</v>
      </c>
      <c r="V105" s="217">
        <f t="shared" si="48"/>
        <v>1.5</v>
      </c>
      <c r="W105" s="217">
        <f t="shared" si="48"/>
        <v>2</v>
      </c>
      <c r="X105" s="337">
        <f t="shared" si="48"/>
        <v>2</v>
      </c>
      <c r="Y105" s="223"/>
      <c r="Z105" s="468" t="s">
        <v>26</v>
      </c>
      <c r="AA105" s="468">
        <f>AA104-AA90</f>
        <v>1.8399999999999963</v>
      </c>
      <c r="AB105" s="468"/>
    </row>
    <row r="107" spans="1:28" ht="13.5" thickBot="1" x14ac:dyDescent="0.25"/>
    <row r="108" spans="1:28" ht="13.5" thickBot="1" x14ac:dyDescent="0.25">
      <c r="A108" s="230" t="s">
        <v>112</v>
      </c>
      <c r="B108" s="534" t="s">
        <v>53</v>
      </c>
      <c r="C108" s="535"/>
      <c r="D108" s="535"/>
      <c r="E108" s="535"/>
      <c r="F108" s="535"/>
      <c r="G108" s="535"/>
      <c r="H108" s="535"/>
      <c r="I108" s="535"/>
      <c r="J108" s="535"/>
      <c r="K108" s="535"/>
      <c r="L108" s="535"/>
      <c r="M108" s="536"/>
      <c r="N108" s="534" t="s">
        <v>63</v>
      </c>
      <c r="O108" s="535"/>
      <c r="P108" s="535"/>
      <c r="Q108" s="535"/>
      <c r="R108" s="535"/>
      <c r="S108" s="535"/>
      <c r="T108" s="535"/>
      <c r="U108" s="535"/>
      <c r="V108" s="535"/>
      <c r="W108" s="535"/>
      <c r="X108" s="536"/>
      <c r="Y108" s="537" t="s">
        <v>55</v>
      </c>
      <c r="Z108" s="489">
        <v>921</v>
      </c>
      <c r="AA108" s="489"/>
      <c r="AB108" s="489"/>
    </row>
    <row r="109" spans="1:28" x14ac:dyDescent="0.2">
      <c r="A109" s="231" t="s">
        <v>54</v>
      </c>
      <c r="B109" s="339">
        <v>1</v>
      </c>
      <c r="C109" s="232">
        <v>2</v>
      </c>
      <c r="D109" s="232">
        <v>3</v>
      </c>
      <c r="E109" s="232">
        <v>4</v>
      </c>
      <c r="F109" s="232">
        <v>5</v>
      </c>
      <c r="G109" s="232">
        <v>6</v>
      </c>
      <c r="H109" s="232">
        <v>7</v>
      </c>
      <c r="I109" s="232">
        <v>8</v>
      </c>
      <c r="J109" s="232">
        <v>9</v>
      </c>
      <c r="K109" s="232">
        <v>10</v>
      </c>
      <c r="L109" s="232">
        <v>11</v>
      </c>
      <c r="M109" s="340">
        <v>12</v>
      </c>
      <c r="N109" s="339">
        <v>1</v>
      </c>
      <c r="O109" s="232">
        <v>2</v>
      </c>
      <c r="P109" s="232">
        <v>3</v>
      </c>
      <c r="Q109" s="232">
        <v>4</v>
      </c>
      <c r="R109" s="232">
        <v>5</v>
      </c>
      <c r="S109" s="232">
        <v>6</v>
      </c>
      <c r="T109" s="232">
        <v>7</v>
      </c>
      <c r="U109" s="232">
        <v>8</v>
      </c>
      <c r="V109" s="232">
        <v>9</v>
      </c>
      <c r="W109" s="232">
        <v>10</v>
      </c>
      <c r="X109" s="340">
        <v>11</v>
      </c>
      <c r="Y109" s="538"/>
      <c r="Z109" s="489"/>
      <c r="AA109" s="489"/>
      <c r="AB109" s="489"/>
    </row>
    <row r="110" spans="1:28" ht="13.5" thickBot="1" x14ac:dyDescent="0.25">
      <c r="A110" s="231" t="s">
        <v>2</v>
      </c>
      <c r="B110" s="233">
        <v>1</v>
      </c>
      <c r="C110" s="307">
        <v>2</v>
      </c>
      <c r="D110" s="234">
        <v>3</v>
      </c>
      <c r="E110" s="234">
        <v>3</v>
      </c>
      <c r="F110" s="294">
        <v>4</v>
      </c>
      <c r="G110" s="294">
        <v>4</v>
      </c>
      <c r="H110" s="314">
        <v>5</v>
      </c>
      <c r="I110" s="314">
        <v>5</v>
      </c>
      <c r="J110" s="315">
        <v>6</v>
      </c>
      <c r="K110" s="315">
        <v>6</v>
      </c>
      <c r="L110" s="235">
        <v>7</v>
      </c>
      <c r="M110" s="326">
        <v>8</v>
      </c>
      <c r="N110" s="233">
        <v>1</v>
      </c>
      <c r="O110" s="307">
        <v>2</v>
      </c>
      <c r="P110" s="234">
        <v>3</v>
      </c>
      <c r="Q110" s="234">
        <v>3</v>
      </c>
      <c r="R110" s="294">
        <v>4</v>
      </c>
      <c r="S110" s="314">
        <v>5</v>
      </c>
      <c r="T110" s="314">
        <v>5</v>
      </c>
      <c r="U110" s="315">
        <v>6</v>
      </c>
      <c r="V110" s="315">
        <v>6</v>
      </c>
      <c r="W110" s="235">
        <v>7</v>
      </c>
      <c r="X110" s="361">
        <v>8</v>
      </c>
      <c r="Y110" s="539"/>
      <c r="Z110" s="489"/>
      <c r="AA110" s="313"/>
      <c r="AB110" s="313"/>
    </row>
    <row r="111" spans="1:28" x14ac:dyDescent="0.2">
      <c r="A111" s="236" t="s">
        <v>3</v>
      </c>
      <c r="B111" s="237">
        <v>900</v>
      </c>
      <c r="C111" s="238">
        <v>900</v>
      </c>
      <c r="D111" s="238">
        <v>900</v>
      </c>
      <c r="E111" s="238">
        <v>900</v>
      </c>
      <c r="F111" s="238">
        <v>900</v>
      </c>
      <c r="G111" s="238">
        <v>900</v>
      </c>
      <c r="H111" s="238">
        <v>900</v>
      </c>
      <c r="I111" s="238">
        <v>900</v>
      </c>
      <c r="J111" s="238">
        <v>900</v>
      </c>
      <c r="K111" s="238">
        <v>900</v>
      </c>
      <c r="L111" s="238">
        <v>900</v>
      </c>
      <c r="M111" s="308">
        <v>900</v>
      </c>
      <c r="N111" s="237">
        <v>900</v>
      </c>
      <c r="O111" s="238">
        <v>900</v>
      </c>
      <c r="P111" s="238">
        <v>900</v>
      </c>
      <c r="Q111" s="238">
        <v>900</v>
      </c>
      <c r="R111" s="238">
        <v>900</v>
      </c>
      <c r="S111" s="238">
        <v>900</v>
      </c>
      <c r="T111" s="238">
        <v>900</v>
      </c>
      <c r="U111" s="238">
        <v>900</v>
      </c>
      <c r="V111" s="238">
        <v>900</v>
      </c>
      <c r="W111" s="238">
        <v>900</v>
      </c>
      <c r="X111" s="308">
        <v>900</v>
      </c>
      <c r="Y111" s="240">
        <v>900</v>
      </c>
      <c r="Z111" s="341"/>
      <c r="AA111" s="313"/>
      <c r="AB111" s="313"/>
    </row>
    <row r="112" spans="1:28" x14ac:dyDescent="0.2">
      <c r="A112" s="241" t="s">
        <v>6</v>
      </c>
      <c r="B112" s="242">
        <v>984</v>
      </c>
      <c r="C112" s="243">
        <v>960</v>
      </c>
      <c r="D112" s="243">
        <v>943</v>
      </c>
      <c r="E112" s="243">
        <v>941</v>
      </c>
      <c r="F112" s="243">
        <v>934</v>
      </c>
      <c r="G112" s="243">
        <v>920</v>
      </c>
      <c r="H112" s="243">
        <v>916</v>
      </c>
      <c r="I112" s="243">
        <v>927</v>
      </c>
      <c r="J112" s="243">
        <v>933</v>
      </c>
      <c r="K112" s="243">
        <v>932</v>
      </c>
      <c r="L112" s="243">
        <v>942</v>
      </c>
      <c r="M112" s="281">
        <v>956</v>
      </c>
      <c r="N112" s="242">
        <v>981</v>
      </c>
      <c r="O112" s="243">
        <v>951</v>
      </c>
      <c r="P112" s="243">
        <v>960</v>
      </c>
      <c r="Q112" s="243">
        <v>955</v>
      </c>
      <c r="R112" s="243">
        <v>948</v>
      </c>
      <c r="S112" s="243">
        <v>943</v>
      </c>
      <c r="T112" s="243">
        <v>937</v>
      </c>
      <c r="U112" s="243">
        <v>929</v>
      </c>
      <c r="V112" s="243">
        <v>914</v>
      </c>
      <c r="W112" s="243">
        <v>952</v>
      </c>
      <c r="X112" s="281">
        <v>960</v>
      </c>
      <c r="Y112" s="317">
        <v>943</v>
      </c>
      <c r="Z112" s="325"/>
      <c r="AA112" s="489"/>
      <c r="AB112" s="489"/>
    </row>
    <row r="113" spans="1:28" x14ac:dyDescent="0.2">
      <c r="A113" s="231" t="s">
        <v>7</v>
      </c>
      <c r="B113" s="476">
        <v>88</v>
      </c>
      <c r="C113" s="246">
        <v>92</v>
      </c>
      <c r="D113" s="246">
        <v>86.7</v>
      </c>
      <c r="E113" s="246">
        <v>94.7</v>
      </c>
      <c r="F113" s="246">
        <v>97.4</v>
      </c>
      <c r="G113" s="246">
        <v>98.2</v>
      </c>
      <c r="H113" s="246">
        <v>88.4</v>
      </c>
      <c r="I113" s="246">
        <v>97.7</v>
      </c>
      <c r="J113" s="246">
        <v>97.2</v>
      </c>
      <c r="K113" s="246">
        <v>94.3</v>
      </c>
      <c r="L113" s="246">
        <v>100</v>
      </c>
      <c r="M113" s="282">
        <v>95.8</v>
      </c>
      <c r="N113" s="245">
        <v>79.2</v>
      </c>
      <c r="O113" s="246">
        <v>94.7</v>
      </c>
      <c r="P113" s="246">
        <v>97.3</v>
      </c>
      <c r="Q113" s="246">
        <v>88</v>
      </c>
      <c r="R113" s="246">
        <v>93.5</v>
      </c>
      <c r="S113" s="246">
        <v>91.7</v>
      </c>
      <c r="T113" s="246">
        <v>95.8</v>
      </c>
      <c r="U113" s="246">
        <v>97.1</v>
      </c>
      <c r="V113" s="246">
        <v>100</v>
      </c>
      <c r="W113" s="246">
        <v>100</v>
      </c>
      <c r="X113" s="282">
        <v>100</v>
      </c>
      <c r="Y113" s="433">
        <v>0.93500000000000005</v>
      </c>
      <c r="Z113" s="341"/>
      <c r="AA113" s="210"/>
      <c r="AB113" s="210"/>
    </row>
    <row r="114" spans="1:28" ht="13.5" thickBot="1" x14ac:dyDescent="0.25">
      <c r="A114" s="231" t="s">
        <v>8</v>
      </c>
      <c r="B114" s="329">
        <v>5.3999999999999999E-2</v>
      </c>
      <c r="C114" s="330">
        <v>5.3999999999999999E-2</v>
      </c>
      <c r="D114" s="330">
        <v>6.8000000000000005E-2</v>
      </c>
      <c r="E114" s="330">
        <v>5.8999999999999997E-2</v>
      </c>
      <c r="F114" s="330">
        <v>0.05</v>
      </c>
      <c r="G114" s="330">
        <v>4.7E-2</v>
      </c>
      <c r="H114" s="330">
        <v>5.7000000000000002E-2</v>
      </c>
      <c r="I114" s="330">
        <v>5.0999999999999997E-2</v>
      </c>
      <c r="J114" s="330">
        <v>4.5999999999999999E-2</v>
      </c>
      <c r="K114" s="330">
        <v>5.3999999999999999E-2</v>
      </c>
      <c r="L114" s="330">
        <v>4.2999999999999997E-2</v>
      </c>
      <c r="M114" s="334">
        <v>4.9000000000000002E-2</v>
      </c>
      <c r="N114" s="329">
        <v>6.9000000000000006E-2</v>
      </c>
      <c r="O114" s="330">
        <v>5.7000000000000002E-2</v>
      </c>
      <c r="P114" s="330">
        <v>5.2999999999999999E-2</v>
      </c>
      <c r="Q114" s="330">
        <v>6.9000000000000006E-2</v>
      </c>
      <c r="R114" s="330">
        <v>5.3999999999999999E-2</v>
      </c>
      <c r="S114" s="330">
        <v>5.8000000000000003E-2</v>
      </c>
      <c r="T114" s="330">
        <v>5.0999999999999997E-2</v>
      </c>
      <c r="U114" s="330">
        <v>4.9000000000000002E-2</v>
      </c>
      <c r="V114" s="330">
        <v>3.5999999999999997E-2</v>
      </c>
      <c r="W114" s="330">
        <v>4.3999999999999997E-2</v>
      </c>
      <c r="X114" s="334">
        <v>4.7E-2</v>
      </c>
      <c r="Y114" s="432">
        <v>5.7000000000000002E-2</v>
      </c>
      <c r="Z114" s="341"/>
      <c r="AA114" s="489"/>
      <c r="AB114" s="489"/>
    </row>
    <row r="115" spans="1:28" x14ac:dyDescent="0.2">
      <c r="A115" s="241" t="s">
        <v>1</v>
      </c>
      <c r="B115" s="332">
        <f>B112/B111*100-100</f>
        <v>9.3333333333333286</v>
      </c>
      <c r="C115" s="333">
        <f t="shared" ref="C115:E115" si="49">C112/C111*100-100</f>
        <v>6.6666666666666714</v>
      </c>
      <c r="D115" s="333">
        <f t="shared" si="49"/>
        <v>4.7777777777777715</v>
      </c>
      <c r="E115" s="333">
        <f t="shared" si="49"/>
        <v>4.5555555555555571</v>
      </c>
      <c r="F115" s="333">
        <f>F112/F111*100-100</f>
        <v>3.7777777777777715</v>
      </c>
      <c r="G115" s="333">
        <f t="shared" ref="G115:K115" si="50">G112/G111*100-100</f>
        <v>2.2222222222222143</v>
      </c>
      <c r="H115" s="333">
        <f t="shared" si="50"/>
        <v>1.7777777777777715</v>
      </c>
      <c r="I115" s="333">
        <f t="shared" si="50"/>
        <v>3</v>
      </c>
      <c r="J115" s="333">
        <f t="shared" si="50"/>
        <v>3.6666666666666572</v>
      </c>
      <c r="K115" s="333">
        <f t="shared" si="50"/>
        <v>3.5555555555555571</v>
      </c>
      <c r="L115" s="333">
        <f t="shared" ref="L115:M115" si="51">L112/L111*100-100</f>
        <v>4.6666666666666572</v>
      </c>
      <c r="M115" s="335">
        <f t="shared" si="51"/>
        <v>6.2222222222222143</v>
      </c>
      <c r="N115" s="332">
        <f>N112/N111*100-100</f>
        <v>9.0000000000000142</v>
      </c>
      <c r="O115" s="333">
        <f t="shared" ref="O115:Y115" si="52">O112/O111*100-100</f>
        <v>5.6666666666666572</v>
      </c>
      <c r="P115" s="333">
        <f t="shared" si="52"/>
        <v>6.6666666666666714</v>
      </c>
      <c r="Q115" s="333">
        <f t="shared" si="52"/>
        <v>6.1111111111111143</v>
      </c>
      <c r="R115" s="333">
        <f t="shared" si="52"/>
        <v>5.3333333333333286</v>
      </c>
      <c r="S115" s="333">
        <f t="shared" si="52"/>
        <v>4.7777777777777715</v>
      </c>
      <c r="T115" s="333">
        <f t="shared" si="52"/>
        <v>4.1111111111111143</v>
      </c>
      <c r="U115" s="333">
        <f t="shared" si="52"/>
        <v>3.2222222222222143</v>
      </c>
      <c r="V115" s="333">
        <f t="shared" si="52"/>
        <v>1.5555555555555571</v>
      </c>
      <c r="W115" s="333">
        <f t="shared" si="52"/>
        <v>5.7777777777777715</v>
      </c>
      <c r="X115" s="335">
        <f t="shared" si="52"/>
        <v>6.6666666666666714</v>
      </c>
      <c r="Y115" s="435">
        <f t="shared" si="52"/>
        <v>4.7777777777777715</v>
      </c>
      <c r="Z115" s="434"/>
      <c r="AA115" s="210"/>
      <c r="AB115" s="210"/>
    </row>
    <row r="116" spans="1:28" ht="13.5" thickBot="1" x14ac:dyDescent="0.25">
      <c r="A116" s="256" t="s">
        <v>27</v>
      </c>
      <c r="B116" s="257">
        <f>B112-B98</f>
        <v>165</v>
      </c>
      <c r="C116" s="258">
        <f t="shared" ref="C116:Y116" si="53">C112-C98</f>
        <v>95</v>
      </c>
      <c r="D116" s="258">
        <f t="shared" si="53"/>
        <v>88</v>
      </c>
      <c r="E116" s="258">
        <f t="shared" si="53"/>
        <v>104</v>
      </c>
      <c r="F116" s="258">
        <f t="shared" si="53"/>
        <v>118</v>
      </c>
      <c r="G116" s="258">
        <f t="shared" si="53"/>
        <v>79</v>
      </c>
      <c r="H116" s="258">
        <f t="shared" si="53"/>
        <v>88</v>
      </c>
      <c r="I116" s="258">
        <f t="shared" si="53"/>
        <v>99</v>
      </c>
      <c r="J116" s="258">
        <f t="shared" si="53"/>
        <v>120</v>
      </c>
      <c r="K116" s="258">
        <f t="shared" si="53"/>
        <v>122</v>
      </c>
      <c r="L116" s="258">
        <f t="shared" si="53"/>
        <v>101</v>
      </c>
      <c r="M116" s="366">
        <f t="shared" si="53"/>
        <v>100</v>
      </c>
      <c r="N116" s="257">
        <f t="shared" si="53"/>
        <v>149</v>
      </c>
      <c r="O116" s="258">
        <f t="shared" si="53"/>
        <v>117</v>
      </c>
      <c r="P116" s="258">
        <f t="shared" si="53"/>
        <v>107</v>
      </c>
      <c r="Q116" s="258">
        <f t="shared" si="53"/>
        <v>121</v>
      </c>
      <c r="R116" s="258">
        <f t="shared" si="53"/>
        <v>134</v>
      </c>
      <c r="S116" s="258">
        <f t="shared" si="53"/>
        <v>135</v>
      </c>
      <c r="T116" s="258">
        <f t="shared" si="53"/>
        <v>123</v>
      </c>
      <c r="U116" s="258">
        <f t="shared" si="53"/>
        <v>108</v>
      </c>
      <c r="V116" s="258">
        <f t="shared" si="53"/>
        <v>65</v>
      </c>
      <c r="W116" s="258">
        <f t="shared" si="53"/>
        <v>118</v>
      </c>
      <c r="X116" s="366">
        <f t="shared" si="53"/>
        <v>99</v>
      </c>
      <c r="Y116" s="288">
        <f t="shared" si="53"/>
        <v>111</v>
      </c>
      <c r="Z116" s="342"/>
      <c r="AA116" s="489"/>
      <c r="AB116" s="489"/>
    </row>
    <row r="117" spans="1:28" x14ac:dyDescent="0.2">
      <c r="A117" s="260" t="s">
        <v>51</v>
      </c>
      <c r="B117" s="508">
        <v>329</v>
      </c>
      <c r="C117" s="509">
        <v>644</v>
      </c>
      <c r="D117" s="509">
        <v>497</v>
      </c>
      <c r="E117" s="509">
        <v>497</v>
      </c>
      <c r="F117" s="509">
        <v>598</v>
      </c>
      <c r="G117" s="510">
        <v>600</v>
      </c>
      <c r="H117" s="510">
        <v>640</v>
      </c>
      <c r="I117" s="510">
        <v>642</v>
      </c>
      <c r="J117" s="510">
        <v>459</v>
      </c>
      <c r="K117" s="510">
        <v>457</v>
      </c>
      <c r="L117" s="503">
        <v>530</v>
      </c>
      <c r="M117" s="505">
        <v>284</v>
      </c>
      <c r="N117" s="506">
        <v>341</v>
      </c>
      <c r="O117" s="507">
        <v>815</v>
      </c>
      <c r="P117" s="507">
        <v>512</v>
      </c>
      <c r="Q117" s="507">
        <v>513</v>
      </c>
      <c r="R117" s="500">
        <v>767</v>
      </c>
      <c r="S117" s="500">
        <v>582</v>
      </c>
      <c r="T117" s="500">
        <v>579</v>
      </c>
      <c r="U117" s="500">
        <v>466</v>
      </c>
      <c r="V117" s="500">
        <v>464</v>
      </c>
      <c r="W117" s="503">
        <v>674</v>
      </c>
      <c r="X117" s="504">
        <v>323</v>
      </c>
      <c r="Y117" s="264">
        <f>SUM(B117:X117)</f>
        <v>12213</v>
      </c>
      <c r="Z117" s="489" t="s">
        <v>56</v>
      </c>
      <c r="AA117" s="265">
        <f>Y103-Y117</f>
        <v>6</v>
      </c>
      <c r="AB117" s="266">
        <f>AA117/Y103</f>
        <v>4.9103854652590229E-4</v>
      </c>
    </row>
    <row r="118" spans="1:28" x14ac:dyDescent="0.2">
      <c r="A118" s="267" t="s">
        <v>28</v>
      </c>
      <c r="B118" s="493">
        <v>52.5</v>
      </c>
      <c r="C118" s="494">
        <v>51.5</v>
      </c>
      <c r="D118" s="494">
        <v>52</v>
      </c>
      <c r="E118" s="494">
        <v>52</v>
      </c>
      <c r="F118" s="494">
        <v>51</v>
      </c>
      <c r="G118" s="494">
        <v>51.5</v>
      </c>
      <c r="H118" s="494">
        <v>51</v>
      </c>
      <c r="I118" s="494">
        <v>50.5</v>
      </c>
      <c r="J118" s="494">
        <v>49.5</v>
      </c>
      <c r="K118" s="494">
        <v>49.5</v>
      </c>
      <c r="L118" s="494">
        <v>49</v>
      </c>
      <c r="M118" s="495">
        <v>48</v>
      </c>
      <c r="N118" s="408">
        <v>52.5</v>
      </c>
      <c r="O118" s="494">
        <v>52</v>
      </c>
      <c r="P118" s="494">
        <v>51.5</v>
      </c>
      <c r="Q118" s="494">
        <v>51.5</v>
      </c>
      <c r="R118" s="494">
        <v>51</v>
      </c>
      <c r="S118" s="494">
        <v>50.5</v>
      </c>
      <c r="T118" s="494">
        <v>50.5</v>
      </c>
      <c r="U118" s="494">
        <v>50.5</v>
      </c>
      <c r="V118" s="494">
        <v>49.5</v>
      </c>
      <c r="W118" s="494">
        <v>48.5</v>
      </c>
      <c r="X118" s="311">
        <v>48</v>
      </c>
      <c r="Y118" s="222"/>
      <c r="Z118" s="489" t="s">
        <v>57</v>
      </c>
      <c r="AA118" s="489">
        <v>49.07</v>
      </c>
      <c r="AB118" s="489"/>
    </row>
    <row r="119" spans="1:28" ht="13.5" thickBot="1" x14ac:dyDescent="0.25">
      <c r="A119" s="268" t="s">
        <v>26</v>
      </c>
      <c r="B119" s="216">
        <f>(B118-B104)</f>
        <v>1.5</v>
      </c>
      <c r="C119" s="217">
        <f t="shared" ref="C119:X119" si="54">(C118-C104)</f>
        <v>1.5</v>
      </c>
      <c r="D119" s="217">
        <f t="shared" si="54"/>
        <v>1.5</v>
      </c>
      <c r="E119" s="217">
        <f t="shared" si="54"/>
        <v>1.5</v>
      </c>
      <c r="F119" s="217">
        <f t="shared" si="54"/>
        <v>1.5</v>
      </c>
      <c r="G119" s="217">
        <f t="shared" si="54"/>
        <v>2</v>
      </c>
      <c r="H119" s="217">
        <f t="shared" si="54"/>
        <v>2</v>
      </c>
      <c r="I119" s="217">
        <f t="shared" si="54"/>
        <v>1.5</v>
      </c>
      <c r="J119" s="217">
        <f t="shared" si="54"/>
        <v>1.5</v>
      </c>
      <c r="K119" s="217">
        <f t="shared" si="54"/>
        <v>1.5</v>
      </c>
      <c r="L119" s="217">
        <f t="shared" si="54"/>
        <v>1.5</v>
      </c>
      <c r="M119" s="327">
        <f t="shared" si="54"/>
        <v>2</v>
      </c>
      <c r="N119" s="409">
        <f t="shared" si="54"/>
        <v>1.5</v>
      </c>
      <c r="O119" s="217">
        <f t="shared" si="54"/>
        <v>1.5</v>
      </c>
      <c r="P119" s="217">
        <f t="shared" si="54"/>
        <v>1.5</v>
      </c>
      <c r="Q119" s="217">
        <f t="shared" si="54"/>
        <v>1.5</v>
      </c>
      <c r="R119" s="217">
        <f t="shared" si="54"/>
        <v>1.5</v>
      </c>
      <c r="S119" s="217">
        <f t="shared" si="54"/>
        <v>1.5</v>
      </c>
      <c r="T119" s="217">
        <f t="shared" si="54"/>
        <v>1.5</v>
      </c>
      <c r="U119" s="217">
        <f t="shared" si="54"/>
        <v>2</v>
      </c>
      <c r="V119" s="217">
        <f t="shared" si="54"/>
        <v>2</v>
      </c>
      <c r="W119" s="217">
        <f t="shared" si="54"/>
        <v>2</v>
      </c>
      <c r="X119" s="337">
        <f t="shared" si="54"/>
        <v>2</v>
      </c>
      <c r="Y119" s="223"/>
      <c r="Z119" s="489" t="s">
        <v>26</v>
      </c>
      <c r="AA119" s="489">
        <f>AA118-AA104</f>
        <v>1.7700000000000031</v>
      </c>
      <c r="AB119" s="489"/>
    </row>
    <row r="120" spans="1:28" x14ac:dyDescent="0.2">
      <c r="B120" s="200" t="s">
        <v>65</v>
      </c>
    </row>
  </sheetData>
  <mergeCells count="27">
    <mergeCell ref="B108:M108"/>
    <mergeCell ref="N108:X108"/>
    <mergeCell ref="Y108:Y110"/>
    <mergeCell ref="B94:M94"/>
    <mergeCell ref="N94:X94"/>
    <mergeCell ref="Y94:Y96"/>
    <mergeCell ref="B80:M80"/>
    <mergeCell ref="N80:X80"/>
    <mergeCell ref="B66:M66"/>
    <mergeCell ref="N66:X66"/>
    <mergeCell ref="B51:M51"/>
    <mergeCell ref="AG6:AH6"/>
    <mergeCell ref="AB40:AD42"/>
    <mergeCell ref="F2:I2"/>
    <mergeCell ref="B22:K22"/>
    <mergeCell ref="L22:V22"/>
    <mergeCell ref="B36:K36"/>
    <mergeCell ref="L36:V36"/>
    <mergeCell ref="B8:K8"/>
    <mergeCell ref="L8:V8"/>
    <mergeCell ref="AP50:AS50"/>
    <mergeCell ref="AP51:AS51"/>
    <mergeCell ref="AK48:AN48"/>
    <mergeCell ref="AK49:AN49"/>
    <mergeCell ref="N51:X51"/>
    <mergeCell ref="AE48:AH48"/>
    <mergeCell ref="AE49:AH49"/>
  </mergeCells>
  <conditionalFormatting sqref="B55:X5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0:X7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4:X8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8:X9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2:X1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Semana 1</vt:lpstr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3</vt:lpstr>
      <vt:lpstr>CEPA 7 MODULO 3</vt:lpstr>
      <vt:lpstr>CEPA 4 MODULO 3</vt:lpstr>
      <vt:lpstr>CEPA 1 MODULO 3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Alabama</cp:lastModifiedBy>
  <cp:lastPrinted>2018-07-16T23:48:49Z</cp:lastPrinted>
  <dcterms:created xsi:type="dcterms:W3CDTF">1996-11-27T10:00:04Z</dcterms:created>
  <dcterms:modified xsi:type="dcterms:W3CDTF">2024-07-15T18:47:00Z</dcterms:modified>
</cp:coreProperties>
</file>