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viagen\08 Registros de Producción\programacion semanal de alimento\2022\Modulo 1 Lote M572 F571\"/>
    </mc:Choice>
  </mc:AlternateContent>
  <bookViews>
    <workbookView xWindow="0" yWindow="0" windowWidth="20490" windowHeight="7425" firstSheet="57" activeTab="65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9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0" r:id="rId17"/>
    <sheet name="SEM 18" sheetId="21" r:id="rId18"/>
    <sheet name="SEM 19" sheetId="22" r:id="rId19"/>
    <sheet name="SEM 20" sheetId="23" r:id="rId20"/>
    <sheet name="SEM 21" sheetId="24" r:id="rId21"/>
    <sheet name="SEM 22" sheetId="25" r:id="rId22"/>
    <sheet name="SEM 23" sheetId="26" r:id="rId23"/>
    <sheet name="SEM 24" sheetId="27" r:id="rId24"/>
    <sheet name="SEM 25" sheetId="28" r:id="rId25"/>
    <sheet name="SEM 26" sheetId="29" r:id="rId26"/>
    <sheet name="SEM 27" sheetId="30" r:id="rId27"/>
    <sheet name="SEM 28" sheetId="31" r:id="rId28"/>
    <sheet name="SEM 29" sheetId="32" r:id="rId29"/>
    <sheet name="SEM 30" sheetId="33" r:id="rId30"/>
    <sheet name="SEM 31" sheetId="34" r:id="rId31"/>
    <sheet name="SEM 32" sheetId="35" r:id="rId32"/>
    <sheet name="SEM 33" sheetId="36" r:id="rId33"/>
    <sheet name="SEM 34" sheetId="37" r:id="rId34"/>
    <sheet name="SEM 35" sheetId="38" r:id="rId35"/>
    <sheet name="SEM 36" sheetId="39" r:id="rId36"/>
    <sheet name="SEM 37" sheetId="40" r:id="rId37"/>
    <sheet name="SEM 38" sheetId="41" r:id="rId38"/>
    <sheet name="SEM 39" sheetId="42" r:id="rId39"/>
    <sheet name="SEM 40" sheetId="43" r:id="rId40"/>
    <sheet name="SEM 41" sheetId="44" r:id="rId41"/>
    <sheet name="SEM 42" sheetId="45" r:id="rId42"/>
    <sheet name="SEM 43" sheetId="46" r:id="rId43"/>
    <sheet name="SEM 44" sheetId="47" r:id="rId44"/>
    <sheet name="SEM 45" sheetId="48" r:id="rId45"/>
    <sheet name="SEM 46" sheetId="49" r:id="rId46"/>
    <sheet name="SEM 47" sheetId="50" r:id="rId47"/>
    <sheet name="SEM 48" sheetId="51" r:id="rId48"/>
    <sheet name="SEM 49" sheetId="52" r:id="rId49"/>
    <sheet name="SEM 50" sheetId="53" r:id="rId50"/>
    <sheet name="SEM 51" sheetId="54" r:id="rId51"/>
    <sheet name="SEM 52" sheetId="55" r:id="rId52"/>
    <sheet name="SEM 53" sheetId="56" r:id="rId53"/>
    <sheet name="SEM 54" sheetId="57" r:id="rId54"/>
    <sheet name="SEM 55" sheetId="58" r:id="rId55"/>
    <sheet name="SEM 56" sheetId="59" r:id="rId56"/>
    <sheet name="SEM 57" sheetId="60" r:id="rId57"/>
    <sheet name="SEM 58" sheetId="61" r:id="rId58"/>
    <sheet name="SEM 59" sheetId="62" r:id="rId59"/>
    <sheet name="SEM 60" sheetId="63" r:id="rId60"/>
    <sheet name="SEM 61" sheetId="64" r:id="rId61"/>
    <sheet name="SEM 62" sheetId="65" r:id="rId62"/>
    <sheet name="SEM 63" sheetId="66" r:id="rId63"/>
    <sheet name="SEM 64" sheetId="67" r:id="rId64"/>
    <sheet name="SEM 65" sheetId="68" r:id="rId65"/>
    <sheet name="IMPRIMIR" sheetId="2" r:id="rId66"/>
  </sheets>
  <definedNames>
    <definedName name="_xlnm.Print_Area" localSheetId="65">IMPRIMIR!$A$1:$V$45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6" i="2" l="1"/>
  <c r="S69" i="68" l="1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S67" i="68"/>
  <c r="R67" i="68"/>
  <c r="Q67" i="68"/>
  <c r="P67" i="68"/>
  <c r="O67" i="68"/>
  <c r="N67" i="68"/>
  <c r="M67" i="68"/>
  <c r="L67" i="68"/>
  <c r="K67" i="68"/>
  <c r="J67" i="68"/>
  <c r="I67" i="68"/>
  <c r="H67" i="68"/>
  <c r="G67" i="68"/>
  <c r="F67" i="68"/>
  <c r="E67" i="68"/>
  <c r="D67" i="68"/>
  <c r="C67" i="68"/>
  <c r="B67" i="68"/>
  <c r="T66" i="68"/>
  <c r="S64" i="68"/>
  <c r="R64" i="68"/>
  <c r="R69" i="68" s="1"/>
  <c r="Q64" i="68"/>
  <c r="Q69" i="68" s="1"/>
  <c r="P64" i="68"/>
  <c r="P69" i="68" s="1"/>
  <c r="O64" i="68"/>
  <c r="O69" i="68" s="1"/>
  <c r="N64" i="68"/>
  <c r="N69" i="68" s="1"/>
  <c r="M64" i="68"/>
  <c r="M69" i="68" s="1"/>
  <c r="L64" i="68"/>
  <c r="L69" i="68" s="1"/>
  <c r="K64" i="68"/>
  <c r="K69" i="68" s="1"/>
  <c r="J64" i="68"/>
  <c r="J69" i="68" s="1"/>
  <c r="I64" i="68"/>
  <c r="I69" i="68" s="1"/>
  <c r="H64" i="68"/>
  <c r="H69" i="68" s="1"/>
  <c r="G64" i="68"/>
  <c r="G69" i="68" s="1"/>
  <c r="F64" i="68"/>
  <c r="F69" i="68" s="1"/>
  <c r="E64" i="68"/>
  <c r="E69" i="68" s="1"/>
  <c r="D64" i="68"/>
  <c r="D69" i="68" s="1"/>
  <c r="C64" i="68"/>
  <c r="C69" i="68" s="1"/>
  <c r="B64" i="68"/>
  <c r="B69" i="68" s="1"/>
  <c r="T63" i="68"/>
  <c r="T62" i="68"/>
  <c r="T61" i="68"/>
  <c r="T60" i="68"/>
  <c r="T59" i="68"/>
  <c r="T58" i="68"/>
  <c r="T57" i="68"/>
  <c r="O50" i="68"/>
  <c r="E50" i="68"/>
  <c r="P49" i="68"/>
  <c r="O49" i="68"/>
  <c r="N49" i="68"/>
  <c r="M49" i="68"/>
  <c r="L49" i="68"/>
  <c r="K49" i="68"/>
  <c r="G49" i="68"/>
  <c r="F49" i="68"/>
  <c r="E49" i="68"/>
  <c r="D49" i="68"/>
  <c r="C49" i="68"/>
  <c r="B49" i="68"/>
  <c r="P48" i="68"/>
  <c r="O48" i="68"/>
  <c r="N48" i="68"/>
  <c r="M48" i="68"/>
  <c r="L48" i="68"/>
  <c r="K48" i="68"/>
  <c r="G48" i="68"/>
  <c r="F48" i="68"/>
  <c r="E48" i="68"/>
  <c r="D48" i="68"/>
  <c r="C48" i="68"/>
  <c r="B48" i="68"/>
  <c r="Q47" i="68"/>
  <c r="H47" i="68"/>
  <c r="P45" i="68"/>
  <c r="P50" i="68" s="1"/>
  <c r="O45" i="68"/>
  <c r="N45" i="68"/>
  <c r="N50" i="68" s="1"/>
  <c r="M45" i="68"/>
  <c r="M50" i="68" s="1"/>
  <c r="L45" i="68"/>
  <c r="L50" i="68" s="1"/>
  <c r="K45" i="68"/>
  <c r="K50" i="68" s="1"/>
  <c r="G45" i="68"/>
  <c r="G50" i="68" s="1"/>
  <c r="F45" i="68"/>
  <c r="F50" i="68" s="1"/>
  <c r="E45" i="68"/>
  <c r="D45" i="68"/>
  <c r="D50" i="68" s="1"/>
  <c r="C45" i="68"/>
  <c r="B45" i="68"/>
  <c r="B50" i="68" s="1"/>
  <c r="Q44" i="68"/>
  <c r="H44" i="68"/>
  <c r="Q43" i="68"/>
  <c r="H43" i="68"/>
  <c r="Q42" i="68"/>
  <c r="H42" i="68"/>
  <c r="Q41" i="68"/>
  <c r="H41" i="68"/>
  <c r="Q40" i="68"/>
  <c r="H40" i="68"/>
  <c r="Q39" i="68"/>
  <c r="H39" i="68"/>
  <c r="Q38" i="68"/>
  <c r="H38" i="68"/>
  <c r="K32" i="68"/>
  <c r="J32" i="68" s="1"/>
  <c r="E32" i="68"/>
  <c r="D32" i="68" s="1"/>
  <c r="E30" i="68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K27" i="68"/>
  <c r="K30" i="68" s="1"/>
  <c r="J27" i="68"/>
  <c r="J30" i="68" s="1"/>
  <c r="I27" i="68"/>
  <c r="G27" i="68"/>
  <c r="G30" i="68" s="1"/>
  <c r="F27" i="68"/>
  <c r="E27" i="68"/>
  <c r="D27" i="68"/>
  <c r="C27" i="68"/>
  <c r="C30" i="68" s="1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V24" i="68" l="1"/>
  <c r="G31" i="68"/>
  <c r="K31" i="68"/>
  <c r="E31" i="68"/>
  <c r="H45" i="68"/>
  <c r="H48" i="68" s="1"/>
  <c r="V25" i="68"/>
  <c r="W26" i="68"/>
  <c r="L30" i="68"/>
  <c r="L31" i="68" s="1"/>
  <c r="J31" i="68"/>
  <c r="D30" i="68"/>
  <c r="D31" i="68" s="1"/>
  <c r="M30" i="68"/>
  <c r="M31" i="68" s="1"/>
  <c r="F30" i="68"/>
  <c r="F31" i="68" s="1"/>
  <c r="Q45" i="68"/>
  <c r="C50" i="68"/>
  <c r="C31" i="68"/>
  <c r="I30" i="68"/>
  <c r="I31" i="68" s="1"/>
  <c r="T64" i="68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S67" i="67"/>
  <c r="R67" i="67"/>
  <c r="Q67" i="67"/>
  <c r="P67" i="67"/>
  <c r="O67" i="67"/>
  <c r="N67" i="67"/>
  <c r="M67" i="67"/>
  <c r="L67" i="67"/>
  <c r="K67" i="67"/>
  <c r="J67" i="67"/>
  <c r="I67" i="67"/>
  <c r="H67" i="67"/>
  <c r="G67" i="67"/>
  <c r="F67" i="67"/>
  <c r="E67" i="67"/>
  <c r="D67" i="67"/>
  <c r="C67" i="67"/>
  <c r="B67" i="67"/>
  <c r="T66" i="67"/>
  <c r="S64" i="67"/>
  <c r="S69" i="67" s="1"/>
  <c r="R64" i="67"/>
  <c r="R69" i="67" s="1"/>
  <c r="Q64" i="67"/>
  <c r="Q69" i="67" s="1"/>
  <c r="P64" i="67"/>
  <c r="P69" i="67" s="1"/>
  <c r="O64" i="67"/>
  <c r="O69" i="67" s="1"/>
  <c r="N64" i="67"/>
  <c r="N69" i="67" s="1"/>
  <c r="M64" i="67"/>
  <c r="M69" i="67" s="1"/>
  <c r="L64" i="67"/>
  <c r="L69" i="67" s="1"/>
  <c r="K64" i="67"/>
  <c r="K69" i="67" s="1"/>
  <c r="J64" i="67"/>
  <c r="J69" i="67" s="1"/>
  <c r="I64" i="67"/>
  <c r="I69" i="67" s="1"/>
  <c r="H64" i="67"/>
  <c r="H69" i="67" s="1"/>
  <c r="G64" i="67"/>
  <c r="G69" i="67" s="1"/>
  <c r="F64" i="67"/>
  <c r="F69" i="67" s="1"/>
  <c r="E64" i="67"/>
  <c r="E69" i="67" s="1"/>
  <c r="D64" i="67"/>
  <c r="C64" i="67"/>
  <c r="C69" i="67" s="1"/>
  <c r="B64" i="67"/>
  <c r="B69" i="67" s="1"/>
  <c r="T63" i="67"/>
  <c r="T62" i="67"/>
  <c r="T61" i="67"/>
  <c r="T60" i="67"/>
  <c r="T59" i="67"/>
  <c r="T58" i="67"/>
  <c r="T57" i="67"/>
  <c r="O50" i="67"/>
  <c r="E50" i="67"/>
  <c r="P49" i="67"/>
  <c r="O49" i="67"/>
  <c r="N49" i="67"/>
  <c r="M49" i="67"/>
  <c r="L49" i="67"/>
  <c r="K49" i="67"/>
  <c r="G49" i="67"/>
  <c r="F49" i="67"/>
  <c r="E49" i="67"/>
  <c r="D49" i="67"/>
  <c r="C49" i="67"/>
  <c r="B49" i="67"/>
  <c r="P48" i="67"/>
  <c r="O48" i="67"/>
  <c r="N48" i="67"/>
  <c r="M48" i="67"/>
  <c r="L48" i="67"/>
  <c r="K48" i="67"/>
  <c r="G48" i="67"/>
  <c r="F48" i="67"/>
  <c r="E48" i="67"/>
  <c r="D48" i="67"/>
  <c r="C48" i="67"/>
  <c r="B48" i="67"/>
  <c r="Q47" i="67"/>
  <c r="H47" i="67"/>
  <c r="P45" i="67"/>
  <c r="P50" i="67" s="1"/>
  <c r="O45" i="67"/>
  <c r="N45" i="67"/>
  <c r="N50" i="67" s="1"/>
  <c r="M45" i="67"/>
  <c r="M50" i="67" s="1"/>
  <c r="L45" i="67"/>
  <c r="L50" i="67" s="1"/>
  <c r="K45" i="67"/>
  <c r="G45" i="67"/>
  <c r="G50" i="67" s="1"/>
  <c r="F45" i="67"/>
  <c r="F50" i="67" s="1"/>
  <c r="E45" i="67"/>
  <c r="D45" i="67"/>
  <c r="D50" i="67" s="1"/>
  <c r="C45" i="67"/>
  <c r="C50" i="67" s="1"/>
  <c r="B45" i="67"/>
  <c r="Q44" i="67"/>
  <c r="H44" i="67"/>
  <c r="Q43" i="67"/>
  <c r="H43" i="67"/>
  <c r="Q42" i="67"/>
  <c r="H42" i="67"/>
  <c r="Q41" i="67"/>
  <c r="H41" i="67"/>
  <c r="Q40" i="67"/>
  <c r="H40" i="67"/>
  <c r="Q39" i="67"/>
  <c r="H39" i="67"/>
  <c r="Q38" i="67"/>
  <c r="H38" i="67"/>
  <c r="K32" i="67"/>
  <c r="J32" i="67" s="1"/>
  <c r="E32" i="67"/>
  <c r="D32" i="67" s="1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I30" i="67" s="1"/>
  <c r="G27" i="67"/>
  <c r="G30" i="67" s="1"/>
  <c r="F27" i="67"/>
  <c r="E27" i="67"/>
  <c r="D27" i="67"/>
  <c r="C27" i="67"/>
  <c r="C30" i="67" s="1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H46" i="68" l="1"/>
  <c r="Q48" i="68"/>
  <c r="Q46" i="68"/>
  <c r="T65" i="68"/>
  <c r="T67" i="68"/>
  <c r="H45" i="67"/>
  <c r="H48" i="67" s="1"/>
  <c r="T64" i="67"/>
  <c r="T65" i="67" s="1"/>
  <c r="Q45" i="67"/>
  <c r="Q48" i="67" s="1"/>
  <c r="B50" i="67"/>
  <c r="K30" i="67"/>
  <c r="K31" i="67" s="1"/>
  <c r="V24" i="67"/>
  <c r="V25" i="67" s="1"/>
  <c r="G31" i="67"/>
  <c r="I31" i="67"/>
  <c r="H46" i="67"/>
  <c r="L30" i="67"/>
  <c r="L31" i="67" s="1"/>
  <c r="K50" i="67"/>
  <c r="D30" i="67"/>
  <c r="D31" i="67" s="1"/>
  <c r="M30" i="67"/>
  <c r="M31" i="67" s="1"/>
  <c r="D69" i="67"/>
  <c r="E30" i="67"/>
  <c r="E31" i="67" s="1"/>
  <c r="C31" i="67"/>
  <c r="F30" i="67"/>
  <c r="F31" i="67" s="1"/>
  <c r="J30" i="67"/>
  <c r="J31" i="67" s="1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S67" i="66"/>
  <c r="R67" i="66"/>
  <c r="Q67" i="66"/>
  <c r="P67" i="66"/>
  <c r="O67" i="66"/>
  <c r="N67" i="66"/>
  <c r="M67" i="66"/>
  <c r="L67" i="66"/>
  <c r="K67" i="66"/>
  <c r="J67" i="66"/>
  <c r="I67" i="66"/>
  <c r="H67" i="66"/>
  <c r="G67" i="66"/>
  <c r="F67" i="66"/>
  <c r="E67" i="66"/>
  <c r="D67" i="66"/>
  <c r="C67" i="66"/>
  <c r="B67" i="66"/>
  <c r="T66" i="66"/>
  <c r="S64" i="66"/>
  <c r="S69" i="66" s="1"/>
  <c r="R64" i="66"/>
  <c r="R69" i="66" s="1"/>
  <c r="Q64" i="66"/>
  <c r="Q69" i="66" s="1"/>
  <c r="P64" i="66"/>
  <c r="P69" i="66" s="1"/>
  <c r="O64" i="66"/>
  <c r="O69" i="66" s="1"/>
  <c r="N64" i="66"/>
  <c r="N69" i="66" s="1"/>
  <c r="M64" i="66"/>
  <c r="M69" i="66" s="1"/>
  <c r="L64" i="66"/>
  <c r="L69" i="66" s="1"/>
  <c r="K64" i="66"/>
  <c r="K69" i="66" s="1"/>
  <c r="J64" i="66"/>
  <c r="J69" i="66" s="1"/>
  <c r="I64" i="66"/>
  <c r="I69" i="66" s="1"/>
  <c r="H64" i="66"/>
  <c r="H69" i="66" s="1"/>
  <c r="G64" i="66"/>
  <c r="G69" i="66" s="1"/>
  <c r="F64" i="66"/>
  <c r="F69" i="66" s="1"/>
  <c r="E64" i="66"/>
  <c r="E69" i="66" s="1"/>
  <c r="D64" i="66"/>
  <c r="D69" i="66" s="1"/>
  <c r="C64" i="66"/>
  <c r="C69" i="66" s="1"/>
  <c r="B64" i="66"/>
  <c r="B69" i="66" s="1"/>
  <c r="T63" i="66"/>
  <c r="T62" i="66"/>
  <c r="T61" i="66"/>
  <c r="T60" i="66"/>
  <c r="T59" i="66"/>
  <c r="T58" i="66"/>
  <c r="T57" i="66"/>
  <c r="P49" i="66"/>
  <c r="O49" i="66"/>
  <c r="N49" i="66"/>
  <c r="M49" i="66"/>
  <c r="L49" i="66"/>
  <c r="K49" i="66"/>
  <c r="G49" i="66"/>
  <c r="F49" i="66"/>
  <c r="E49" i="66"/>
  <c r="D49" i="66"/>
  <c r="C49" i="66"/>
  <c r="B49" i="66"/>
  <c r="P48" i="66"/>
  <c r="O48" i="66"/>
  <c r="N48" i="66"/>
  <c r="M48" i="66"/>
  <c r="L48" i="66"/>
  <c r="K48" i="66"/>
  <c r="G48" i="66"/>
  <c r="F48" i="66"/>
  <c r="E48" i="66"/>
  <c r="D48" i="66"/>
  <c r="C48" i="66"/>
  <c r="B48" i="66"/>
  <c r="Q47" i="66"/>
  <c r="H47" i="66"/>
  <c r="P45" i="66"/>
  <c r="P50" i="66" s="1"/>
  <c r="O45" i="66"/>
  <c r="O50" i="66" s="1"/>
  <c r="N45" i="66"/>
  <c r="N50" i="66" s="1"/>
  <c r="M45" i="66"/>
  <c r="M50" i="66" s="1"/>
  <c r="L45" i="66"/>
  <c r="L50" i="66" s="1"/>
  <c r="K45" i="66"/>
  <c r="G45" i="66"/>
  <c r="G50" i="66" s="1"/>
  <c r="F45" i="66"/>
  <c r="F50" i="66" s="1"/>
  <c r="E45" i="66"/>
  <c r="E50" i="66" s="1"/>
  <c r="D45" i="66"/>
  <c r="D50" i="66" s="1"/>
  <c r="C45" i="66"/>
  <c r="C50" i="66" s="1"/>
  <c r="B45" i="66"/>
  <c r="B50" i="66" s="1"/>
  <c r="Q44" i="66"/>
  <c r="H44" i="66"/>
  <c r="Q43" i="66"/>
  <c r="H43" i="66"/>
  <c r="Q42" i="66"/>
  <c r="H42" i="66"/>
  <c r="Q41" i="66"/>
  <c r="H41" i="66"/>
  <c r="Q40" i="66"/>
  <c r="H40" i="66"/>
  <c r="Q39" i="66"/>
  <c r="H39" i="66"/>
  <c r="Q38" i="66"/>
  <c r="H38" i="66"/>
  <c r="K32" i="66"/>
  <c r="J32" i="66" s="1"/>
  <c r="E32" i="66"/>
  <c r="D32" i="66" s="1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I30" i="66" s="1"/>
  <c r="G27" i="66"/>
  <c r="F27" i="66"/>
  <c r="F30" i="66" s="1"/>
  <c r="E27" i="66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Q46" i="67" l="1"/>
  <c r="T67" i="67"/>
  <c r="W26" i="67"/>
  <c r="V24" i="66"/>
  <c r="V25" i="66" s="1"/>
  <c r="Q45" i="66"/>
  <c r="Q46" i="66" s="1"/>
  <c r="H45" i="66"/>
  <c r="H48" i="66" s="1"/>
  <c r="M30" i="66"/>
  <c r="M31" i="66" s="1"/>
  <c r="D30" i="66"/>
  <c r="D31" i="66" s="1"/>
  <c r="G30" i="66"/>
  <c r="G31" i="66" s="1"/>
  <c r="I31" i="66"/>
  <c r="C31" i="66"/>
  <c r="L31" i="66"/>
  <c r="F31" i="66"/>
  <c r="J31" i="66"/>
  <c r="E30" i="66"/>
  <c r="E31" i="66" s="1"/>
  <c r="K50" i="66"/>
  <c r="K31" i="66"/>
  <c r="T64" i="66"/>
  <c r="M69" i="65"/>
  <c r="E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67" i="65"/>
  <c r="R67" i="65"/>
  <c r="Q67" i="65"/>
  <c r="P67" i="65"/>
  <c r="O67" i="65"/>
  <c r="N67" i="65"/>
  <c r="M67" i="65"/>
  <c r="L67" i="65"/>
  <c r="K67" i="65"/>
  <c r="J67" i="65"/>
  <c r="I67" i="65"/>
  <c r="H67" i="65"/>
  <c r="G67" i="65"/>
  <c r="F67" i="65"/>
  <c r="E67" i="65"/>
  <c r="D67" i="65"/>
  <c r="C67" i="65"/>
  <c r="B67" i="65"/>
  <c r="T66" i="65"/>
  <c r="S64" i="65"/>
  <c r="S69" i="65" s="1"/>
  <c r="R64" i="65"/>
  <c r="R69" i="65" s="1"/>
  <c r="Q64" i="65"/>
  <c r="Q69" i="65" s="1"/>
  <c r="P64" i="65"/>
  <c r="P69" i="65" s="1"/>
  <c r="O64" i="65"/>
  <c r="O69" i="65" s="1"/>
  <c r="N64" i="65"/>
  <c r="N69" i="65" s="1"/>
  <c r="M64" i="65"/>
  <c r="L64" i="65"/>
  <c r="L69" i="65" s="1"/>
  <c r="K64" i="65"/>
  <c r="K69" i="65" s="1"/>
  <c r="J64" i="65"/>
  <c r="J69" i="65" s="1"/>
  <c r="I64" i="65"/>
  <c r="I69" i="65" s="1"/>
  <c r="H64" i="65"/>
  <c r="H69" i="65" s="1"/>
  <c r="G64" i="65"/>
  <c r="G69" i="65" s="1"/>
  <c r="F64" i="65"/>
  <c r="F69" i="65" s="1"/>
  <c r="E64" i="65"/>
  <c r="D64" i="65"/>
  <c r="D69" i="65" s="1"/>
  <c r="C64" i="65"/>
  <c r="C69" i="65" s="1"/>
  <c r="B64" i="65"/>
  <c r="B69" i="65" s="1"/>
  <c r="T63" i="65"/>
  <c r="T62" i="65"/>
  <c r="T61" i="65"/>
  <c r="T60" i="65"/>
  <c r="T59" i="65"/>
  <c r="T58" i="65"/>
  <c r="T57" i="65"/>
  <c r="P49" i="65"/>
  <c r="O49" i="65"/>
  <c r="N49" i="65"/>
  <c r="M49" i="65"/>
  <c r="L49" i="65"/>
  <c r="K49" i="65"/>
  <c r="G49" i="65"/>
  <c r="F49" i="65"/>
  <c r="E49" i="65"/>
  <c r="D49" i="65"/>
  <c r="C49" i="65"/>
  <c r="B49" i="65"/>
  <c r="P48" i="65"/>
  <c r="O48" i="65"/>
  <c r="N48" i="65"/>
  <c r="M48" i="65"/>
  <c r="L48" i="65"/>
  <c r="K48" i="65"/>
  <c r="G48" i="65"/>
  <c r="F48" i="65"/>
  <c r="E48" i="65"/>
  <c r="D48" i="65"/>
  <c r="C48" i="65"/>
  <c r="B48" i="65"/>
  <c r="Q47" i="65"/>
  <c r="H47" i="65"/>
  <c r="P45" i="65"/>
  <c r="P50" i="65" s="1"/>
  <c r="O45" i="65"/>
  <c r="O50" i="65" s="1"/>
  <c r="N45" i="65"/>
  <c r="N50" i="65" s="1"/>
  <c r="M45" i="65"/>
  <c r="M50" i="65" s="1"/>
  <c r="L45" i="65"/>
  <c r="L50" i="65" s="1"/>
  <c r="K45" i="65"/>
  <c r="K50" i="65" s="1"/>
  <c r="G45" i="65"/>
  <c r="G50" i="65" s="1"/>
  <c r="F45" i="65"/>
  <c r="F50" i="65" s="1"/>
  <c r="E45" i="65"/>
  <c r="E50" i="65" s="1"/>
  <c r="D45" i="65"/>
  <c r="D50" i="65" s="1"/>
  <c r="C45" i="65"/>
  <c r="C50" i="65" s="1"/>
  <c r="B45" i="65"/>
  <c r="B50" i="65" s="1"/>
  <c r="Q44" i="65"/>
  <c r="H44" i="65"/>
  <c r="Q43" i="65"/>
  <c r="H43" i="65"/>
  <c r="Q42" i="65"/>
  <c r="H42" i="65"/>
  <c r="Q41" i="65"/>
  <c r="H41" i="65"/>
  <c r="Q40" i="65"/>
  <c r="H40" i="65"/>
  <c r="Q39" i="65"/>
  <c r="H39" i="65"/>
  <c r="Q38" i="65"/>
  <c r="H38" i="65"/>
  <c r="K32" i="65"/>
  <c r="J32" i="65" s="1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M30" i="65" s="1"/>
  <c r="L27" i="65"/>
  <c r="L30" i="65" s="1"/>
  <c r="K27" i="65"/>
  <c r="K30" i="65" s="1"/>
  <c r="J27" i="65"/>
  <c r="I27" i="65"/>
  <c r="G27" i="65"/>
  <c r="F27" i="65"/>
  <c r="E27" i="65"/>
  <c r="E30" i="65" s="1"/>
  <c r="D27" i="65"/>
  <c r="D30" i="65" s="1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Q48" i="66" l="1"/>
  <c r="W26" i="66"/>
  <c r="H46" i="66"/>
  <c r="T67" i="66"/>
  <c r="T65" i="66"/>
  <c r="H45" i="65"/>
  <c r="H48" i="65" s="1"/>
  <c r="M31" i="65"/>
  <c r="E31" i="65"/>
  <c r="V24" i="65"/>
  <c r="V25" i="65" s="1"/>
  <c r="D31" i="65"/>
  <c r="W26" i="65"/>
  <c r="F31" i="65"/>
  <c r="L31" i="65"/>
  <c r="F30" i="65"/>
  <c r="Q45" i="65"/>
  <c r="G30" i="65"/>
  <c r="G31" i="65" s="1"/>
  <c r="I30" i="65"/>
  <c r="I31" i="65" s="1"/>
  <c r="J30" i="65"/>
  <c r="J31" i="65" s="1"/>
  <c r="K31" i="65"/>
  <c r="C31" i="65"/>
  <c r="T64" i="65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S67" i="64"/>
  <c r="R67" i="64"/>
  <c r="Q67" i="64"/>
  <c r="P67" i="64"/>
  <c r="O67" i="64"/>
  <c r="N67" i="64"/>
  <c r="M67" i="64"/>
  <c r="L67" i="64"/>
  <c r="K67" i="64"/>
  <c r="J67" i="64"/>
  <c r="I67" i="64"/>
  <c r="H67" i="64"/>
  <c r="G67" i="64"/>
  <c r="F67" i="64"/>
  <c r="E67" i="64"/>
  <c r="D67" i="64"/>
  <c r="C67" i="64"/>
  <c r="B67" i="64"/>
  <c r="T66" i="64"/>
  <c r="S64" i="64"/>
  <c r="S69" i="64" s="1"/>
  <c r="R64" i="64"/>
  <c r="R69" i="64" s="1"/>
  <c r="Q64" i="64"/>
  <c r="Q69" i="64" s="1"/>
  <c r="P64" i="64"/>
  <c r="P69" i="64" s="1"/>
  <c r="O64" i="64"/>
  <c r="O69" i="64" s="1"/>
  <c r="N64" i="64"/>
  <c r="N69" i="64" s="1"/>
  <c r="M64" i="64"/>
  <c r="M69" i="64" s="1"/>
  <c r="L64" i="64"/>
  <c r="L69" i="64" s="1"/>
  <c r="K64" i="64"/>
  <c r="K69" i="64" s="1"/>
  <c r="J64" i="64"/>
  <c r="J69" i="64" s="1"/>
  <c r="I64" i="64"/>
  <c r="I69" i="64" s="1"/>
  <c r="H64" i="64"/>
  <c r="H69" i="64" s="1"/>
  <c r="G64" i="64"/>
  <c r="G69" i="64" s="1"/>
  <c r="F64" i="64"/>
  <c r="F69" i="64" s="1"/>
  <c r="E64" i="64"/>
  <c r="E69" i="64" s="1"/>
  <c r="D64" i="64"/>
  <c r="D69" i="64" s="1"/>
  <c r="C64" i="64"/>
  <c r="C69" i="64" s="1"/>
  <c r="B64" i="64"/>
  <c r="B69" i="64" s="1"/>
  <c r="T63" i="64"/>
  <c r="T62" i="64"/>
  <c r="T61" i="64"/>
  <c r="T60" i="64"/>
  <c r="T59" i="64"/>
  <c r="T58" i="64"/>
  <c r="T57" i="64"/>
  <c r="P49" i="64"/>
  <c r="O49" i="64"/>
  <c r="N49" i="64"/>
  <c r="M49" i="64"/>
  <c r="L49" i="64"/>
  <c r="K49" i="64"/>
  <c r="G49" i="64"/>
  <c r="F49" i="64"/>
  <c r="E49" i="64"/>
  <c r="D49" i="64"/>
  <c r="C49" i="64"/>
  <c r="B49" i="64"/>
  <c r="P48" i="64"/>
  <c r="O48" i="64"/>
  <c r="N48" i="64"/>
  <c r="M48" i="64"/>
  <c r="L48" i="64"/>
  <c r="K48" i="64"/>
  <c r="G48" i="64"/>
  <c r="F48" i="64"/>
  <c r="E48" i="64"/>
  <c r="D48" i="64"/>
  <c r="C48" i="64"/>
  <c r="B48" i="64"/>
  <c r="Q47" i="64"/>
  <c r="H47" i="64"/>
  <c r="P45" i="64"/>
  <c r="P50" i="64" s="1"/>
  <c r="O45" i="64"/>
  <c r="O50" i="64" s="1"/>
  <c r="N45" i="64"/>
  <c r="N50" i="64" s="1"/>
  <c r="M45" i="64"/>
  <c r="M50" i="64" s="1"/>
  <c r="L45" i="64"/>
  <c r="L50" i="64" s="1"/>
  <c r="K45" i="64"/>
  <c r="K50" i="64" s="1"/>
  <c r="G45" i="64"/>
  <c r="G50" i="64" s="1"/>
  <c r="F45" i="64"/>
  <c r="F50" i="64" s="1"/>
  <c r="E45" i="64"/>
  <c r="E50" i="64" s="1"/>
  <c r="D45" i="64"/>
  <c r="D50" i="64" s="1"/>
  <c r="C45" i="64"/>
  <c r="C50" i="64" s="1"/>
  <c r="B45" i="64"/>
  <c r="Q44" i="64"/>
  <c r="H44" i="64"/>
  <c r="Q43" i="64"/>
  <c r="H43" i="64"/>
  <c r="Q42" i="64"/>
  <c r="H42" i="64"/>
  <c r="Q41" i="64"/>
  <c r="H41" i="64"/>
  <c r="Q40" i="64"/>
  <c r="H40" i="64"/>
  <c r="Q39" i="64"/>
  <c r="H39" i="64"/>
  <c r="Q38" i="64"/>
  <c r="H38" i="64"/>
  <c r="K32" i="64"/>
  <c r="J32" i="64"/>
  <c r="E32" i="64"/>
  <c r="D32" i="64" s="1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L27" i="64"/>
  <c r="L30" i="64" s="1"/>
  <c r="K27" i="64"/>
  <c r="K30" i="64" s="1"/>
  <c r="J27" i="64"/>
  <c r="J30" i="64" s="1"/>
  <c r="I27" i="64"/>
  <c r="I30" i="64" s="1"/>
  <c r="G27" i="64"/>
  <c r="G30" i="64" s="1"/>
  <c r="F27" i="64"/>
  <c r="F30" i="64" s="1"/>
  <c r="E27" i="64"/>
  <c r="D27" i="64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Q29" i="64" s="1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H46" i="65" l="1"/>
  <c r="T65" i="65"/>
  <c r="T67" i="65"/>
  <c r="Q48" i="65"/>
  <c r="Q46" i="65"/>
  <c r="H45" i="64"/>
  <c r="H46" i="64" s="1"/>
  <c r="I31" i="64"/>
  <c r="J31" i="64"/>
  <c r="K31" i="64"/>
  <c r="V24" i="64"/>
  <c r="W26" i="64" s="1"/>
  <c r="G31" i="64"/>
  <c r="D30" i="64"/>
  <c r="D31" i="64" s="1"/>
  <c r="M30" i="64"/>
  <c r="M31" i="64" s="1"/>
  <c r="E30" i="64"/>
  <c r="E31" i="64" s="1"/>
  <c r="C31" i="64"/>
  <c r="L31" i="64"/>
  <c r="B50" i="64"/>
  <c r="F31" i="64"/>
  <c r="Q45" i="64"/>
  <c r="T64" i="64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S67" i="63"/>
  <c r="R67" i="63"/>
  <c r="Q67" i="63"/>
  <c r="P67" i="63"/>
  <c r="O67" i="63"/>
  <c r="N67" i="63"/>
  <c r="M67" i="63"/>
  <c r="L67" i="63"/>
  <c r="K67" i="63"/>
  <c r="J67" i="63"/>
  <c r="I67" i="63"/>
  <c r="H67" i="63"/>
  <c r="G67" i="63"/>
  <c r="F67" i="63"/>
  <c r="E67" i="63"/>
  <c r="D67" i="63"/>
  <c r="C67" i="63"/>
  <c r="B67" i="63"/>
  <c r="T66" i="63"/>
  <c r="S64" i="63"/>
  <c r="S69" i="63" s="1"/>
  <c r="R64" i="63"/>
  <c r="R69" i="63" s="1"/>
  <c r="Q64" i="63"/>
  <c r="Q69" i="63" s="1"/>
  <c r="P64" i="63"/>
  <c r="P69" i="63" s="1"/>
  <c r="O64" i="63"/>
  <c r="O69" i="63" s="1"/>
  <c r="N64" i="63"/>
  <c r="N69" i="63" s="1"/>
  <c r="M64" i="63"/>
  <c r="M69" i="63" s="1"/>
  <c r="L64" i="63"/>
  <c r="L69" i="63" s="1"/>
  <c r="K64" i="63"/>
  <c r="K69" i="63" s="1"/>
  <c r="J64" i="63"/>
  <c r="J69" i="63" s="1"/>
  <c r="I64" i="63"/>
  <c r="I69" i="63" s="1"/>
  <c r="H64" i="63"/>
  <c r="H69" i="63" s="1"/>
  <c r="G64" i="63"/>
  <c r="G69" i="63" s="1"/>
  <c r="F64" i="63"/>
  <c r="F69" i="63" s="1"/>
  <c r="E64" i="63"/>
  <c r="E69" i="63" s="1"/>
  <c r="D64" i="63"/>
  <c r="D69" i="63" s="1"/>
  <c r="C64" i="63"/>
  <c r="C69" i="63" s="1"/>
  <c r="B64" i="63"/>
  <c r="B69" i="63" s="1"/>
  <c r="T63" i="63"/>
  <c r="T62" i="63"/>
  <c r="T61" i="63"/>
  <c r="T60" i="63"/>
  <c r="T59" i="63"/>
  <c r="T58" i="63"/>
  <c r="T57" i="63"/>
  <c r="P49" i="63"/>
  <c r="O49" i="63"/>
  <c r="N49" i="63"/>
  <c r="M49" i="63"/>
  <c r="L49" i="63"/>
  <c r="K49" i="63"/>
  <c r="G49" i="63"/>
  <c r="F49" i="63"/>
  <c r="E49" i="63"/>
  <c r="D49" i="63"/>
  <c r="C49" i="63"/>
  <c r="B49" i="63"/>
  <c r="P48" i="63"/>
  <c r="O48" i="63"/>
  <c r="N48" i="63"/>
  <c r="M48" i="63"/>
  <c r="L48" i="63"/>
  <c r="K48" i="63"/>
  <c r="G48" i="63"/>
  <c r="F48" i="63"/>
  <c r="E48" i="63"/>
  <c r="D48" i="63"/>
  <c r="C48" i="63"/>
  <c r="B48" i="63"/>
  <c r="Q47" i="63"/>
  <c r="H47" i="63"/>
  <c r="P45" i="63"/>
  <c r="P50" i="63" s="1"/>
  <c r="O45" i="63"/>
  <c r="O50" i="63" s="1"/>
  <c r="N45" i="63"/>
  <c r="N50" i="63" s="1"/>
  <c r="M45" i="63"/>
  <c r="M50" i="63" s="1"/>
  <c r="L45" i="63"/>
  <c r="L50" i="63" s="1"/>
  <c r="K45" i="63"/>
  <c r="K50" i="63" s="1"/>
  <c r="G45" i="63"/>
  <c r="G50" i="63" s="1"/>
  <c r="F45" i="63"/>
  <c r="F50" i="63" s="1"/>
  <c r="E45" i="63"/>
  <c r="D45" i="63"/>
  <c r="D50" i="63" s="1"/>
  <c r="C45" i="63"/>
  <c r="C50" i="63" s="1"/>
  <c r="B45" i="63"/>
  <c r="B50" i="63" s="1"/>
  <c r="Q44" i="63"/>
  <c r="H44" i="63"/>
  <c r="Q43" i="63"/>
  <c r="H43" i="63"/>
  <c r="Q42" i="63"/>
  <c r="H42" i="63"/>
  <c r="Q41" i="63"/>
  <c r="H41" i="63"/>
  <c r="Q40" i="63"/>
  <c r="H40" i="63"/>
  <c r="Q39" i="63"/>
  <c r="H39" i="63"/>
  <c r="Q38" i="63"/>
  <c r="H38" i="63"/>
  <c r="K32" i="63"/>
  <c r="J32" i="63" s="1"/>
  <c r="E32" i="63"/>
  <c r="D32" i="63"/>
  <c r="M30" i="63"/>
  <c r="F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I27" i="63"/>
  <c r="G27" i="63"/>
  <c r="F27" i="63"/>
  <c r="E27" i="63"/>
  <c r="E30" i="63" s="1"/>
  <c r="D27" i="63"/>
  <c r="D30" i="63" s="1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H48" i="64" l="1"/>
  <c r="V25" i="64"/>
  <c r="Q48" i="64"/>
  <c r="Q46" i="64"/>
  <c r="T65" i="64"/>
  <c r="T67" i="64"/>
  <c r="H45" i="63"/>
  <c r="H48" i="63" s="1"/>
  <c r="G30" i="63"/>
  <c r="G31" i="63" s="1"/>
  <c r="D31" i="63"/>
  <c r="M31" i="63"/>
  <c r="E31" i="63"/>
  <c r="V24" i="63"/>
  <c r="V25" i="63" s="1"/>
  <c r="F31" i="63"/>
  <c r="J31" i="63"/>
  <c r="C31" i="63"/>
  <c r="I30" i="63"/>
  <c r="I31" i="63" s="1"/>
  <c r="E50" i="63"/>
  <c r="Q45" i="63"/>
  <c r="J30" i="63"/>
  <c r="K31" i="63"/>
  <c r="T64" i="63"/>
  <c r="L31" i="63"/>
  <c r="P31" i="2"/>
  <c r="O31" i="2"/>
  <c r="N31" i="2"/>
  <c r="M31" i="2"/>
  <c r="L31" i="2"/>
  <c r="K31" i="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S67" i="62"/>
  <c r="R67" i="62"/>
  <c r="Q67" i="62"/>
  <c r="P67" i="62"/>
  <c r="O67" i="62"/>
  <c r="N67" i="62"/>
  <c r="M67" i="62"/>
  <c r="L67" i="62"/>
  <c r="K67" i="62"/>
  <c r="J67" i="62"/>
  <c r="I67" i="62"/>
  <c r="H67" i="62"/>
  <c r="G67" i="62"/>
  <c r="F67" i="62"/>
  <c r="E67" i="62"/>
  <c r="D67" i="62"/>
  <c r="C67" i="62"/>
  <c r="B67" i="62"/>
  <c r="T66" i="62"/>
  <c r="S64" i="62"/>
  <c r="S69" i="62" s="1"/>
  <c r="R64" i="62"/>
  <c r="R69" i="62" s="1"/>
  <c r="Q64" i="62"/>
  <c r="Q69" i="62" s="1"/>
  <c r="P64" i="62"/>
  <c r="P69" i="62" s="1"/>
  <c r="O64" i="62"/>
  <c r="O69" i="62" s="1"/>
  <c r="N64" i="62"/>
  <c r="N69" i="62" s="1"/>
  <c r="M64" i="62"/>
  <c r="M69" i="62" s="1"/>
  <c r="L64" i="62"/>
  <c r="L69" i="62" s="1"/>
  <c r="K64" i="62"/>
  <c r="K69" i="62" s="1"/>
  <c r="J64" i="62"/>
  <c r="J69" i="62" s="1"/>
  <c r="I64" i="62"/>
  <c r="I69" i="62" s="1"/>
  <c r="H64" i="62"/>
  <c r="H69" i="62" s="1"/>
  <c r="G64" i="62"/>
  <c r="G69" i="62" s="1"/>
  <c r="F64" i="62"/>
  <c r="F69" i="62" s="1"/>
  <c r="E64" i="62"/>
  <c r="E69" i="62" s="1"/>
  <c r="D64" i="62"/>
  <c r="D69" i="62" s="1"/>
  <c r="C64" i="62"/>
  <c r="C69" i="62" s="1"/>
  <c r="B64" i="62"/>
  <c r="B69" i="62" s="1"/>
  <c r="T63" i="62"/>
  <c r="T62" i="62"/>
  <c r="T61" i="62"/>
  <c r="T60" i="62"/>
  <c r="T59" i="62"/>
  <c r="T58" i="62"/>
  <c r="T57" i="62"/>
  <c r="P49" i="62"/>
  <c r="O49" i="62"/>
  <c r="N49" i="62"/>
  <c r="M49" i="62"/>
  <c r="L49" i="62"/>
  <c r="K49" i="62"/>
  <c r="G49" i="62"/>
  <c r="F49" i="62"/>
  <c r="E49" i="62"/>
  <c r="D49" i="62"/>
  <c r="C49" i="62"/>
  <c r="B49" i="62"/>
  <c r="P48" i="62"/>
  <c r="O48" i="62"/>
  <c r="N48" i="62"/>
  <c r="M48" i="62"/>
  <c r="L48" i="62"/>
  <c r="K48" i="62"/>
  <c r="G48" i="62"/>
  <c r="F48" i="62"/>
  <c r="E48" i="62"/>
  <c r="D48" i="62"/>
  <c r="C48" i="62"/>
  <c r="B48" i="62"/>
  <c r="Q47" i="62"/>
  <c r="H47" i="62"/>
  <c r="P45" i="62"/>
  <c r="P50" i="62" s="1"/>
  <c r="O45" i="62"/>
  <c r="O50" i="62" s="1"/>
  <c r="N45" i="62"/>
  <c r="N50" i="62" s="1"/>
  <c r="M45" i="62"/>
  <c r="M50" i="62" s="1"/>
  <c r="L45" i="62"/>
  <c r="L50" i="62" s="1"/>
  <c r="K45" i="62"/>
  <c r="K50" i="62" s="1"/>
  <c r="G45" i="62"/>
  <c r="G50" i="62" s="1"/>
  <c r="F45" i="62"/>
  <c r="F50" i="62" s="1"/>
  <c r="E45" i="62"/>
  <c r="E50" i="62" s="1"/>
  <c r="D45" i="62"/>
  <c r="D50" i="62" s="1"/>
  <c r="C45" i="62"/>
  <c r="C50" i="62" s="1"/>
  <c r="B45" i="62"/>
  <c r="B50" i="62" s="1"/>
  <c r="Q44" i="62"/>
  <c r="H44" i="62"/>
  <c r="Q43" i="62"/>
  <c r="H43" i="62"/>
  <c r="Q42" i="62"/>
  <c r="H42" i="62"/>
  <c r="Q41" i="62"/>
  <c r="H41" i="62"/>
  <c r="Q40" i="62"/>
  <c r="H40" i="62"/>
  <c r="Q39" i="62"/>
  <c r="H39" i="62"/>
  <c r="Q38" i="62"/>
  <c r="H38" i="62"/>
  <c r="K32" i="62"/>
  <c r="J32" i="62" s="1"/>
  <c r="E32" i="62"/>
  <c r="D32" i="62"/>
  <c r="F30" i="62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L27" i="62"/>
  <c r="L30" i="62" s="1"/>
  <c r="K27" i="62"/>
  <c r="K30" i="62" s="1"/>
  <c r="J27" i="62"/>
  <c r="I27" i="62"/>
  <c r="G27" i="62"/>
  <c r="G30" i="62" s="1"/>
  <c r="F27" i="62"/>
  <c r="E27" i="62"/>
  <c r="D27" i="62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H46" i="63" l="1"/>
  <c r="W26" i="63"/>
  <c r="Q48" i="63"/>
  <c r="Q46" i="63"/>
  <c r="T65" i="63"/>
  <c r="T67" i="63"/>
  <c r="D31" i="62"/>
  <c r="M30" i="62"/>
  <c r="M31" i="62" s="1"/>
  <c r="F31" i="62"/>
  <c r="D30" i="62"/>
  <c r="G31" i="62"/>
  <c r="V24" i="62"/>
  <c r="V25" i="62" s="1"/>
  <c r="E31" i="62"/>
  <c r="K31" i="62"/>
  <c r="E30" i="62"/>
  <c r="C31" i="62"/>
  <c r="L31" i="62"/>
  <c r="Q45" i="62"/>
  <c r="H45" i="62"/>
  <c r="I30" i="62"/>
  <c r="I31" i="62" s="1"/>
  <c r="J30" i="62"/>
  <c r="J31" i="62" s="1"/>
  <c r="T64" i="62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S67" i="61"/>
  <c r="R67" i="61"/>
  <c r="Q67" i="61"/>
  <c r="P67" i="61"/>
  <c r="O67" i="61"/>
  <c r="N67" i="61"/>
  <c r="M67" i="61"/>
  <c r="L67" i="61"/>
  <c r="K67" i="61"/>
  <c r="J67" i="61"/>
  <c r="I67" i="61"/>
  <c r="H67" i="61"/>
  <c r="G67" i="61"/>
  <c r="F67" i="61"/>
  <c r="E67" i="61"/>
  <c r="D67" i="61"/>
  <c r="C67" i="61"/>
  <c r="B67" i="61"/>
  <c r="T66" i="61"/>
  <c r="S64" i="61"/>
  <c r="S69" i="61" s="1"/>
  <c r="R64" i="61"/>
  <c r="R69" i="61" s="1"/>
  <c r="Q64" i="61"/>
  <c r="Q69" i="61" s="1"/>
  <c r="P64" i="61"/>
  <c r="P69" i="61" s="1"/>
  <c r="O64" i="61"/>
  <c r="O69" i="61" s="1"/>
  <c r="N64" i="61"/>
  <c r="N69" i="61" s="1"/>
  <c r="M64" i="61"/>
  <c r="M69" i="61" s="1"/>
  <c r="L64" i="61"/>
  <c r="L69" i="61" s="1"/>
  <c r="K64" i="61"/>
  <c r="K69" i="61" s="1"/>
  <c r="J64" i="61"/>
  <c r="J69" i="61" s="1"/>
  <c r="I64" i="61"/>
  <c r="I69" i="61" s="1"/>
  <c r="H64" i="61"/>
  <c r="H69" i="61" s="1"/>
  <c r="G64" i="61"/>
  <c r="G69" i="61" s="1"/>
  <c r="F64" i="61"/>
  <c r="F69" i="61" s="1"/>
  <c r="E64" i="61"/>
  <c r="E69" i="61" s="1"/>
  <c r="D64" i="61"/>
  <c r="D69" i="61" s="1"/>
  <c r="C64" i="61"/>
  <c r="C69" i="61" s="1"/>
  <c r="B64" i="61"/>
  <c r="B69" i="61" s="1"/>
  <c r="T63" i="61"/>
  <c r="T62" i="61"/>
  <c r="T61" i="61"/>
  <c r="T60" i="61"/>
  <c r="T59" i="61"/>
  <c r="T58" i="61"/>
  <c r="T57" i="61"/>
  <c r="P49" i="61"/>
  <c r="O49" i="61"/>
  <c r="N49" i="61"/>
  <c r="M49" i="61"/>
  <c r="L49" i="61"/>
  <c r="K49" i="61"/>
  <c r="G49" i="61"/>
  <c r="F49" i="61"/>
  <c r="E49" i="61"/>
  <c r="D49" i="61"/>
  <c r="C49" i="61"/>
  <c r="B49" i="61"/>
  <c r="P48" i="61"/>
  <c r="O48" i="61"/>
  <c r="N48" i="61"/>
  <c r="M48" i="61"/>
  <c r="L48" i="61"/>
  <c r="K48" i="61"/>
  <c r="G48" i="61"/>
  <c r="F48" i="61"/>
  <c r="E48" i="61"/>
  <c r="D48" i="61"/>
  <c r="C48" i="61"/>
  <c r="B48" i="61"/>
  <c r="Q47" i="61"/>
  <c r="H47" i="61"/>
  <c r="P45" i="61"/>
  <c r="P50" i="61" s="1"/>
  <c r="O45" i="61"/>
  <c r="O50" i="61" s="1"/>
  <c r="N45" i="61"/>
  <c r="N50" i="61" s="1"/>
  <c r="M45" i="61"/>
  <c r="M50" i="61" s="1"/>
  <c r="L45" i="61"/>
  <c r="L50" i="61" s="1"/>
  <c r="K45" i="61"/>
  <c r="K50" i="61" s="1"/>
  <c r="G45" i="61"/>
  <c r="G50" i="61" s="1"/>
  <c r="F45" i="61"/>
  <c r="F50" i="61" s="1"/>
  <c r="E45" i="61"/>
  <c r="E50" i="61" s="1"/>
  <c r="D45" i="61"/>
  <c r="D50" i="61" s="1"/>
  <c r="C45" i="61"/>
  <c r="C50" i="61" s="1"/>
  <c r="B45" i="61"/>
  <c r="B50" i="61" s="1"/>
  <c r="Q44" i="61"/>
  <c r="H44" i="61"/>
  <c r="Q43" i="61"/>
  <c r="H43" i="61"/>
  <c r="Q42" i="61"/>
  <c r="H42" i="61"/>
  <c r="Q41" i="61"/>
  <c r="H41" i="61"/>
  <c r="Q40" i="61"/>
  <c r="H40" i="61"/>
  <c r="Q39" i="61"/>
  <c r="H39" i="61"/>
  <c r="Q38" i="61"/>
  <c r="H38" i="61"/>
  <c r="K32" i="61"/>
  <c r="J32" i="61" s="1"/>
  <c r="E32" i="61"/>
  <c r="D32" i="61" s="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K30" i="61" s="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6" i="62" l="1"/>
  <c r="T65" i="62"/>
  <c r="T67" i="62"/>
  <c r="H46" i="62"/>
  <c r="H48" i="62"/>
  <c r="Q48" i="62"/>
  <c r="Q46" i="62"/>
  <c r="H45" i="61"/>
  <c r="H48" i="61" s="1"/>
  <c r="V24" i="61"/>
  <c r="W26" i="61" s="1"/>
  <c r="I31" i="61"/>
  <c r="G31" i="61"/>
  <c r="C31" i="61"/>
  <c r="L31" i="61"/>
  <c r="E31" i="61"/>
  <c r="F31" i="61"/>
  <c r="D30" i="61"/>
  <c r="D31" i="61" s="1"/>
  <c r="M30" i="61"/>
  <c r="M31" i="61" s="1"/>
  <c r="K31" i="61"/>
  <c r="J31" i="61"/>
  <c r="E30" i="61"/>
  <c r="F30" i="61"/>
  <c r="Q45" i="61"/>
  <c r="T64" i="61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S67" i="60"/>
  <c r="R67" i="60"/>
  <c r="Q67" i="60"/>
  <c r="P67" i="60"/>
  <c r="O67" i="60"/>
  <c r="N67" i="60"/>
  <c r="M67" i="60"/>
  <c r="L67" i="60"/>
  <c r="K67" i="60"/>
  <c r="J67" i="60"/>
  <c r="I67" i="60"/>
  <c r="H67" i="60"/>
  <c r="G67" i="60"/>
  <c r="F67" i="60"/>
  <c r="E67" i="60"/>
  <c r="D67" i="60"/>
  <c r="C67" i="60"/>
  <c r="B67" i="60"/>
  <c r="T66" i="60"/>
  <c r="S64" i="60"/>
  <c r="S69" i="60" s="1"/>
  <c r="R64" i="60"/>
  <c r="R69" i="60" s="1"/>
  <c r="Q64" i="60"/>
  <c r="Q69" i="60" s="1"/>
  <c r="P64" i="60"/>
  <c r="P69" i="60" s="1"/>
  <c r="O64" i="60"/>
  <c r="O69" i="60" s="1"/>
  <c r="N64" i="60"/>
  <c r="N69" i="60" s="1"/>
  <c r="M64" i="60"/>
  <c r="M69" i="60" s="1"/>
  <c r="L64" i="60"/>
  <c r="L69" i="60" s="1"/>
  <c r="K64" i="60"/>
  <c r="K69" i="60" s="1"/>
  <c r="J64" i="60"/>
  <c r="J69" i="60" s="1"/>
  <c r="I64" i="60"/>
  <c r="I69" i="60" s="1"/>
  <c r="H64" i="60"/>
  <c r="H69" i="60" s="1"/>
  <c r="G64" i="60"/>
  <c r="G69" i="60" s="1"/>
  <c r="F64" i="60"/>
  <c r="F69" i="60" s="1"/>
  <c r="E64" i="60"/>
  <c r="E69" i="60" s="1"/>
  <c r="D64" i="60"/>
  <c r="D69" i="60" s="1"/>
  <c r="C64" i="60"/>
  <c r="C69" i="60" s="1"/>
  <c r="B64" i="60"/>
  <c r="B69" i="60" s="1"/>
  <c r="T63" i="60"/>
  <c r="T62" i="60"/>
  <c r="T61" i="60"/>
  <c r="T60" i="60"/>
  <c r="T59" i="60"/>
  <c r="T58" i="60"/>
  <c r="T57" i="60"/>
  <c r="P49" i="60"/>
  <c r="O49" i="60"/>
  <c r="N49" i="60"/>
  <c r="M49" i="60"/>
  <c r="L49" i="60"/>
  <c r="K49" i="60"/>
  <c r="G49" i="60"/>
  <c r="F49" i="60"/>
  <c r="E49" i="60"/>
  <c r="D49" i="60"/>
  <c r="C49" i="60"/>
  <c r="B49" i="60"/>
  <c r="P48" i="60"/>
  <c r="O48" i="60"/>
  <c r="N48" i="60"/>
  <c r="M48" i="60"/>
  <c r="L48" i="60"/>
  <c r="K48" i="60"/>
  <c r="G48" i="60"/>
  <c r="F48" i="60"/>
  <c r="E48" i="60"/>
  <c r="D48" i="60"/>
  <c r="C48" i="60"/>
  <c r="B48" i="60"/>
  <c r="Q47" i="60"/>
  <c r="H47" i="60"/>
  <c r="P45" i="60"/>
  <c r="P50" i="60" s="1"/>
  <c r="O45" i="60"/>
  <c r="O50" i="60" s="1"/>
  <c r="N45" i="60"/>
  <c r="N50" i="60" s="1"/>
  <c r="M45" i="60"/>
  <c r="M50" i="60" s="1"/>
  <c r="L45" i="60"/>
  <c r="L50" i="60" s="1"/>
  <c r="K45" i="60"/>
  <c r="G45" i="60"/>
  <c r="G50" i="60" s="1"/>
  <c r="F45" i="60"/>
  <c r="F50" i="60" s="1"/>
  <c r="E45" i="60"/>
  <c r="E50" i="60" s="1"/>
  <c r="D45" i="60"/>
  <c r="D50" i="60" s="1"/>
  <c r="C45" i="60"/>
  <c r="C50" i="60" s="1"/>
  <c r="B45" i="60"/>
  <c r="B50" i="60" s="1"/>
  <c r="Q44" i="60"/>
  <c r="H44" i="60"/>
  <c r="Q43" i="60"/>
  <c r="H43" i="60"/>
  <c r="Q42" i="60"/>
  <c r="H42" i="60"/>
  <c r="Q41" i="60"/>
  <c r="H41" i="60"/>
  <c r="Q40" i="60"/>
  <c r="H40" i="60"/>
  <c r="Q39" i="60"/>
  <c r="H39" i="60"/>
  <c r="Q38" i="60"/>
  <c r="H38" i="60"/>
  <c r="K32" i="60"/>
  <c r="J32" i="60" s="1"/>
  <c r="E32" i="60"/>
  <c r="D32" i="60" s="1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L27" i="60"/>
  <c r="L30" i="60" s="1"/>
  <c r="K27" i="60"/>
  <c r="J27" i="60"/>
  <c r="J30" i="60" s="1"/>
  <c r="I27" i="60"/>
  <c r="G27" i="60"/>
  <c r="F27" i="60"/>
  <c r="E27" i="60"/>
  <c r="E30" i="60" s="1"/>
  <c r="D27" i="60"/>
  <c r="C27" i="60"/>
  <c r="C30" i="60" s="1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H46" i="61" l="1"/>
  <c r="V25" i="61"/>
  <c r="T65" i="61"/>
  <c r="T67" i="61"/>
  <c r="Q46" i="61"/>
  <c r="Q48" i="61"/>
  <c r="Q45" i="60"/>
  <c r="Q46" i="60" s="1"/>
  <c r="K50" i="60"/>
  <c r="H45" i="60"/>
  <c r="H48" i="60" s="1"/>
  <c r="K30" i="60"/>
  <c r="K31" i="60" s="1"/>
  <c r="V24" i="60"/>
  <c r="W26" i="60" s="1"/>
  <c r="C31" i="60"/>
  <c r="L31" i="60"/>
  <c r="E31" i="60"/>
  <c r="J31" i="60"/>
  <c r="D30" i="60"/>
  <c r="D31" i="60" s="1"/>
  <c r="M30" i="60"/>
  <c r="M31" i="60" s="1"/>
  <c r="F30" i="60"/>
  <c r="F31" i="60" s="1"/>
  <c r="G30" i="60"/>
  <c r="G31" i="60" s="1"/>
  <c r="I30" i="60"/>
  <c r="I31" i="60" s="1"/>
  <c r="T64" i="60"/>
  <c r="B24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S67" i="59"/>
  <c r="R67" i="59"/>
  <c r="Q67" i="59"/>
  <c r="P67" i="59"/>
  <c r="O67" i="59"/>
  <c r="N67" i="59"/>
  <c r="M67" i="59"/>
  <c r="L67" i="59"/>
  <c r="K67" i="59"/>
  <c r="J67" i="59"/>
  <c r="I67" i="59"/>
  <c r="H67" i="59"/>
  <c r="G67" i="59"/>
  <c r="F67" i="59"/>
  <c r="E67" i="59"/>
  <c r="D67" i="59"/>
  <c r="C67" i="59"/>
  <c r="B67" i="59"/>
  <c r="T66" i="59"/>
  <c r="S64" i="59"/>
  <c r="S69" i="59" s="1"/>
  <c r="R64" i="59"/>
  <c r="R69" i="59" s="1"/>
  <c r="Q64" i="59"/>
  <c r="Q69" i="59" s="1"/>
  <c r="P64" i="59"/>
  <c r="P69" i="59" s="1"/>
  <c r="O64" i="59"/>
  <c r="O69" i="59" s="1"/>
  <c r="N64" i="59"/>
  <c r="N69" i="59" s="1"/>
  <c r="M64" i="59"/>
  <c r="M69" i="59" s="1"/>
  <c r="L64" i="59"/>
  <c r="L69" i="59" s="1"/>
  <c r="K64" i="59"/>
  <c r="K69" i="59" s="1"/>
  <c r="J64" i="59"/>
  <c r="J69" i="59" s="1"/>
  <c r="I64" i="59"/>
  <c r="I69" i="59" s="1"/>
  <c r="H64" i="59"/>
  <c r="H69" i="59" s="1"/>
  <c r="G64" i="59"/>
  <c r="G69" i="59" s="1"/>
  <c r="F64" i="59"/>
  <c r="F69" i="59" s="1"/>
  <c r="E64" i="59"/>
  <c r="E69" i="59" s="1"/>
  <c r="D64" i="59"/>
  <c r="D69" i="59" s="1"/>
  <c r="C64" i="59"/>
  <c r="C69" i="59" s="1"/>
  <c r="B64" i="59"/>
  <c r="T63" i="59"/>
  <c r="T62" i="59"/>
  <c r="T61" i="59"/>
  <c r="T60" i="59"/>
  <c r="T59" i="59"/>
  <c r="T58" i="59"/>
  <c r="T57" i="59"/>
  <c r="P49" i="59"/>
  <c r="O49" i="59"/>
  <c r="N49" i="59"/>
  <c r="M49" i="59"/>
  <c r="L49" i="59"/>
  <c r="K49" i="59"/>
  <c r="G49" i="59"/>
  <c r="F49" i="59"/>
  <c r="E49" i="59"/>
  <c r="D49" i="59"/>
  <c r="C49" i="59"/>
  <c r="B49" i="59"/>
  <c r="P48" i="59"/>
  <c r="O48" i="59"/>
  <c r="N48" i="59"/>
  <c r="M48" i="59"/>
  <c r="L48" i="59"/>
  <c r="K48" i="59"/>
  <c r="G48" i="59"/>
  <c r="F48" i="59"/>
  <c r="E48" i="59"/>
  <c r="D48" i="59"/>
  <c r="C48" i="59"/>
  <c r="B48" i="59"/>
  <c r="Q47" i="59"/>
  <c r="H47" i="59"/>
  <c r="P45" i="59"/>
  <c r="P50" i="59" s="1"/>
  <c r="O45" i="59"/>
  <c r="O50" i="59" s="1"/>
  <c r="N45" i="59"/>
  <c r="N50" i="59" s="1"/>
  <c r="M45" i="59"/>
  <c r="M50" i="59" s="1"/>
  <c r="L45" i="59"/>
  <c r="L50" i="59" s="1"/>
  <c r="K45" i="59"/>
  <c r="K50" i="59" s="1"/>
  <c r="G45" i="59"/>
  <c r="G50" i="59" s="1"/>
  <c r="F45" i="59"/>
  <c r="F50" i="59" s="1"/>
  <c r="E45" i="59"/>
  <c r="E50" i="59" s="1"/>
  <c r="D45" i="59"/>
  <c r="D50" i="59" s="1"/>
  <c r="C45" i="59"/>
  <c r="C50" i="59" s="1"/>
  <c r="B45" i="59"/>
  <c r="B50" i="59" s="1"/>
  <c r="Q44" i="59"/>
  <c r="H44" i="59"/>
  <c r="Q43" i="59"/>
  <c r="H43" i="59"/>
  <c r="Q42" i="59"/>
  <c r="H42" i="59"/>
  <c r="Q41" i="59"/>
  <c r="H41" i="59"/>
  <c r="Q40" i="59"/>
  <c r="H40" i="59"/>
  <c r="Q39" i="59"/>
  <c r="H39" i="59"/>
  <c r="Q38" i="59"/>
  <c r="H38" i="59"/>
  <c r="K32" i="59"/>
  <c r="J32" i="59" s="1"/>
  <c r="E32" i="59"/>
  <c r="D32" i="59" s="1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K27" i="59"/>
  <c r="K30" i="59" s="1"/>
  <c r="J27" i="59"/>
  <c r="I27" i="59"/>
  <c r="G27" i="59"/>
  <c r="F27" i="59"/>
  <c r="E27" i="59"/>
  <c r="E30" i="59" s="1"/>
  <c r="D27" i="59"/>
  <c r="C27" i="59"/>
  <c r="C30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V23" i="59"/>
  <c r="V22" i="59"/>
  <c r="V21" i="59"/>
  <c r="V20" i="59"/>
  <c r="V19" i="59"/>
  <c r="V18" i="59"/>
  <c r="V17" i="59"/>
  <c r="Q48" i="60" l="1"/>
  <c r="V25" i="60"/>
  <c r="H46" i="60"/>
  <c r="T65" i="60"/>
  <c r="T67" i="60"/>
  <c r="T64" i="59"/>
  <c r="T65" i="59" s="1"/>
  <c r="V24" i="59"/>
  <c r="V25" i="59" s="1"/>
  <c r="B69" i="59"/>
  <c r="Q45" i="59"/>
  <c r="Q48" i="59" s="1"/>
  <c r="H45" i="59"/>
  <c r="H48" i="59" s="1"/>
  <c r="F30" i="59"/>
  <c r="F31" i="59" s="1"/>
  <c r="K31" i="59"/>
  <c r="E31" i="59"/>
  <c r="D30" i="59"/>
  <c r="D31" i="59" s="1"/>
  <c r="M30" i="59"/>
  <c r="M31" i="59" s="1"/>
  <c r="C31" i="59"/>
  <c r="L31" i="59"/>
  <c r="G30" i="59"/>
  <c r="G31" i="59" s="1"/>
  <c r="I30" i="59"/>
  <c r="I31" i="59" s="1"/>
  <c r="J30" i="59"/>
  <c r="J31" i="59" s="1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S67" i="58"/>
  <c r="R67" i="58"/>
  <c r="Q67" i="58"/>
  <c r="P67" i="58"/>
  <c r="O67" i="58"/>
  <c r="N67" i="58"/>
  <c r="M67" i="58"/>
  <c r="L67" i="58"/>
  <c r="K67" i="58"/>
  <c r="J67" i="58"/>
  <c r="I67" i="58"/>
  <c r="H67" i="58"/>
  <c r="G67" i="58"/>
  <c r="F67" i="58"/>
  <c r="E67" i="58"/>
  <c r="D67" i="58"/>
  <c r="C67" i="58"/>
  <c r="B67" i="58"/>
  <c r="T66" i="58"/>
  <c r="S64" i="58"/>
  <c r="S69" i="58" s="1"/>
  <c r="R64" i="58"/>
  <c r="R69" i="58" s="1"/>
  <c r="Q64" i="58"/>
  <c r="Q69" i="58" s="1"/>
  <c r="P64" i="58"/>
  <c r="P69" i="58" s="1"/>
  <c r="O64" i="58"/>
  <c r="O69" i="58" s="1"/>
  <c r="N64" i="58"/>
  <c r="N69" i="58" s="1"/>
  <c r="M64" i="58"/>
  <c r="M69" i="58" s="1"/>
  <c r="L64" i="58"/>
  <c r="L69" i="58" s="1"/>
  <c r="K64" i="58"/>
  <c r="K69" i="58" s="1"/>
  <c r="J64" i="58"/>
  <c r="J69" i="58" s="1"/>
  <c r="I64" i="58"/>
  <c r="I69" i="58" s="1"/>
  <c r="H64" i="58"/>
  <c r="H69" i="58" s="1"/>
  <c r="G64" i="58"/>
  <c r="G69" i="58" s="1"/>
  <c r="F64" i="58"/>
  <c r="F69" i="58" s="1"/>
  <c r="E64" i="58"/>
  <c r="E69" i="58" s="1"/>
  <c r="D64" i="58"/>
  <c r="D69" i="58" s="1"/>
  <c r="C64" i="58"/>
  <c r="C69" i="58" s="1"/>
  <c r="B64" i="58"/>
  <c r="B69" i="58" s="1"/>
  <c r="T63" i="58"/>
  <c r="T62" i="58"/>
  <c r="T61" i="58"/>
  <c r="T60" i="58"/>
  <c r="T59" i="58"/>
  <c r="T58" i="58"/>
  <c r="T57" i="58"/>
  <c r="P49" i="58"/>
  <c r="O49" i="58"/>
  <c r="N49" i="58"/>
  <c r="M49" i="58"/>
  <c r="L49" i="58"/>
  <c r="K49" i="58"/>
  <c r="G49" i="58"/>
  <c r="F49" i="58"/>
  <c r="E49" i="58"/>
  <c r="D49" i="58"/>
  <c r="C49" i="58"/>
  <c r="B49" i="58"/>
  <c r="P48" i="58"/>
  <c r="O48" i="58"/>
  <c r="N48" i="58"/>
  <c r="M48" i="58"/>
  <c r="L48" i="58"/>
  <c r="K48" i="58"/>
  <c r="G48" i="58"/>
  <c r="F48" i="58"/>
  <c r="E48" i="58"/>
  <c r="D48" i="58"/>
  <c r="C48" i="58"/>
  <c r="B48" i="58"/>
  <c r="Q47" i="58"/>
  <c r="H47" i="58"/>
  <c r="P45" i="58"/>
  <c r="P50" i="58" s="1"/>
  <c r="O45" i="58"/>
  <c r="O50" i="58" s="1"/>
  <c r="N45" i="58"/>
  <c r="N50" i="58" s="1"/>
  <c r="M45" i="58"/>
  <c r="M50" i="58" s="1"/>
  <c r="L45" i="58"/>
  <c r="K45" i="58"/>
  <c r="K50" i="58" s="1"/>
  <c r="G45" i="58"/>
  <c r="G50" i="58" s="1"/>
  <c r="F45" i="58"/>
  <c r="F50" i="58" s="1"/>
  <c r="E45" i="58"/>
  <c r="E50" i="58" s="1"/>
  <c r="D45" i="58"/>
  <c r="D50" i="58" s="1"/>
  <c r="C45" i="58"/>
  <c r="C50" i="58" s="1"/>
  <c r="B45" i="58"/>
  <c r="B50" i="58" s="1"/>
  <c r="Q44" i="58"/>
  <c r="H44" i="58"/>
  <c r="Q43" i="58"/>
  <c r="H43" i="58"/>
  <c r="Q42" i="58"/>
  <c r="H42" i="58"/>
  <c r="Q41" i="58"/>
  <c r="H41" i="58"/>
  <c r="Q40" i="58"/>
  <c r="H40" i="58"/>
  <c r="Q39" i="58"/>
  <c r="H39" i="58"/>
  <c r="Q38" i="58"/>
  <c r="H38" i="58"/>
  <c r="K32" i="58"/>
  <c r="J32" i="58" s="1"/>
  <c r="E32" i="58"/>
  <c r="D32" i="58" s="1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L30" i="58" s="1"/>
  <c r="K27" i="58"/>
  <c r="J27" i="58"/>
  <c r="J30" i="58" s="1"/>
  <c r="I27" i="58"/>
  <c r="I30" i="58" s="1"/>
  <c r="G27" i="58"/>
  <c r="F27" i="58"/>
  <c r="F30" i="58" s="1"/>
  <c r="E27" i="58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H46" i="59" l="1"/>
  <c r="W26" i="59"/>
  <c r="T67" i="59"/>
  <c r="Q46" i="59"/>
  <c r="T64" i="58"/>
  <c r="T65" i="58" s="1"/>
  <c r="Q45" i="58"/>
  <c r="Q46" i="58" s="1"/>
  <c r="H45" i="58"/>
  <c r="H48" i="58" s="1"/>
  <c r="K30" i="58"/>
  <c r="K31" i="58" s="1"/>
  <c r="F31" i="58"/>
  <c r="V24" i="58"/>
  <c r="W26" i="58" s="1"/>
  <c r="J31" i="58"/>
  <c r="D31" i="58"/>
  <c r="I31" i="58"/>
  <c r="D30" i="58"/>
  <c r="M30" i="58"/>
  <c r="M31" i="58" s="1"/>
  <c r="L50" i="58"/>
  <c r="E30" i="58"/>
  <c r="E31" i="58" s="1"/>
  <c r="C31" i="58"/>
  <c r="L31" i="58"/>
  <c r="G30" i="58"/>
  <c r="G31" i="58" s="1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S67" i="57"/>
  <c r="R67" i="57"/>
  <c r="Q67" i="57"/>
  <c r="P67" i="57"/>
  <c r="O67" i="57"/>
  <c r="N67" i="57"/>
  <c r="M67" i="57"/>
  <c r="L67" i="57"/>
  <c r="K67" i="57"/>
  <c r="J67" i="57"/>
  <c r="I67" i="57"/>
  <c r="H67" i="57"/>
  <c r="G67" i="57"/>
  <c r="F67" i="57"/>
  <c r="E67" i="57"/>
  <c r="D67" i="57"/>
  <c r="C67" i="57"/>
  <c r="B67" i="57"/>
  <c r="T66" i="57"/>
  <c r="S64" i="57"/>
  <c r="S69" i="57" s="1"/>
  <c r="R64" i="57"/>
  <c r="R69" i="57" s="1"/>
  <c r="Q64" i="57"/>
  <c r="Q69" i="57" s="1"/>
  <c r="P64" i="57"/>
  <c r="P69" i="57" s="1"/>
  <c r="O64" i="57"/>
  <c r="O69" i="57" s="1"/>
  <c r="N64" i="57"/>
  <c r="N69" i="57" s="1"/>
  <c r="M64" i="57"/>
  <c r="M69" i="57" s="1"/>
  <c r="L64" i="57"/>
  <c r="L69" i="57" s="1"/>
  <c r="K64" i="57"/>
  <c r="K69" i="57" s="1"/>
  <c r="J64" i="57"/>
  <c r="J69" i="57" s="1"/>
  <c r="I64" i="57"/>
  <c r="I69" i="57" s="1"/>
  <c r="H64" i="57"/>
  <c r="H69" i="57" s="1"/>
  <c r="G64" i="57"/>
  <c r="G69" i="57" s="1"/>
  <c r="F64" i="57"/>
  <c r="F69" i="57" s="1"/>
  <c r="E64" i="57"/>
  <c r="E69" i="57" s="1"/>
  <c r="D64" i="57"/>
  <c r="D69" i="57" s="1"/>
  <c r="C64" i="57"/>
  <c r="C69" i="57" s="1"/>
  <c r="B64" i="57"/>
  <c r="B69" i="57" s="1"/>
  <c r="T63" i="57"/>
  <c r="T62" i="57"/>
  <c r="T61" i="57"/>
  <c r="T60" i="57"/>
  <c r="T59" i="57"/>
  <c r="T58" i="57"/>
  <c r="T57" i="57"/>
  <c r="P49" i="57"/>
  <c r="O49" i="57"/>
  <c r="N49" i="57"/>
  <c r="M49" i="57"/>
  <c r="L49" i="57"/>
  <c r="K49" i="57"/>
  <c r="G49" i="57"/>
  <c r="F49" i="57"/>
  <c r="E49" i="57"/>
  <c r="D49" i="57"/>
  <c r="C49" i="57"/>
  <c r="B49" i="57"/>
  <c r="P48" i="57"/>
  <c r="O48" i="57"/>
  <c r="N48" i="57"/>
  <c r="M48" i="57"/>
  <c r="L48" i="57"/>
  <c r="K48" i="57"/>
  <c r="G48" i="57"/>
  <c r="F48" i="57"/>
  <c r="E48" i="57"/>
  <c r="D48" i="57"/>
  <c r="C48" i="57"/>
  <c r="B48" i="57"/>
  <c r="Q47" i="57"/>
  <c r="H47" i="57"/>
  <c r="P45" i="57"/>
  <c r="P50" i="57" s="1"/>
  <c r="O45" i="57"/>
  <c r="O50" i="57" s="1"/>
  <c r="N45" i="57"/>
  <c r="N50" i="57" s="1"/>
  <c r="M45" i="57"/>
  <c r="L45" i="57"/>
  <c r="L50" i="57" s="1"/>
  <c r="K45" i="57"/>
  <c r="K50" i="57" s="1"/>
  <c r="G45" i="57"/>
  <c r="G50" i="57" s="1"/>
  <c r="F45" i="57"/>
  <c r="F50" i="57" s="1"/>
  <c r="E45" i="57"/>
  <c r="E50" i="57" s="1"/>
  <c r="D45" i="57"/>
  <c r="D50" i="57" s="1"/>
  <c r="C45" i="57"/>
  <c r="B45" i="57"/>
  <c r="B50" i="57" s="1"/>
  <c r="Q44" i="57"/>
  <c r="H44" i="57"/>
  <c r="Q43" i="57"/>
  <c r="H43" i="57"/>
  <c r="Q42" i="57"/>
  <c r="H42" i="57"/>
  <c r="Q41" i="57"/>
  <c r="H41" i="57"/>
  <c r="Q40" i="57"/>
  <c r="H40" i="57"/>
  <c r="Q39" i="57"/>
  <c r="H39" i="57"/>
  <c r="Q38" i="57"/>
  <c r="H38" i="57"/>
  <c r="K32" i="57"/>
  <c r="J32" i="57" s="1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K30" i="57" s="1"/>
  <c r="J27" i="57"/>
  <c r="I27" i="57"/>
  <c r="I30" i="57" s="1"/>
  <c r="G27" i="57"/>
  <c r="F27" i="57"/>
  <c r="F30" i="57" s="1"/>
  <c r="E27" i="57"/>
  <c r="D27" i="57"/>
  <c r="C27" i="57"/>
  <c r="C30" i="57" s="1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H46" i="58"/>
  <c r="T67" i="58"/>
  <c r="Q48" i="58"/>
  <c r="T64" i="57"/>
  <c r="T65" i="57" s="1"/>
  <c r="Q45" i="57"/>
  <c r="Q48" i="57" s="1"/>
  <c r="H45" i="57"/>
  <c r="H48" i="57" s="1"/>
  <c r="K31" i="57"/>
  <c r="V24" i="57"/>
  <c r="W26" i="57" s="1"/>
  <c r="F31" i="57"/>
  <c r="D30" i="57"/>
  <c r="D31" i="57" s="1"/>
  <c r="M30" i="57"/>
  <c r="M31" i="57" s="1"/>
  <c r="E30" i="57"/>
  <c r="E31" i="57" s="1"/>
  <c r="C31" i="57"/>
  <c r="L31" i="57"/>
  <c r="M50" i="57"/>
  <c r="I31" i="57"/>
  <c r="C50" i="57"/>
  <c r="G30" i="57"/>
  <c r="G31" i="57" s="1"/>
  <c r="J30" i="57"/>
  <c r="J31" i="57" s="1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F67" i="56"/>
  <c r="E67" i="56"/>
  <c r="D67" i="56"/>
  <c r="C67" i="56"/>
  <c r="B67" i="56"/>
  <c r="T66" i="56"/>
  <c r="S64" i="56"/>
  <c r="S69" i="56" s="1"/>
  <c r="R64" i="56"/>
  <c r="R69" i="56" s="1"/>
  <c r="Q64" i="56"/>
  <c r="Q69" i="56" s="1"/>
  <c r="P64" i="56"/>
  <c r="P69" i="56" s="1"/>
  <c r="O64" i="56"/>
  <c r="O69" i="56" s="1"/>
  <c r="N64" i="56"/>
  <c r="N69" i="56" s="1"/>
  <c r="M64" i="56"/>
  <c r="M69" i="56" s="1"/>
  <c r="L64" i="56"/>
  <c r="L69" i="56" s="1"/>
  <c r="K64" i="56"/>
  <c r="K69" i="56" s="1"/>
  <c r="J64" i="56"/>
  <c r="J69" i="56" s="1"/>
  <c r="I64" i="56"/>
  <c r="I69" i="56" s="1"/>
  <c r="H64" i="56"/>
  <c r="H69" i="56" s="1"/>
  <c r="G64" i="56"/>
  <c r="G69" i="56" s="1"/>
  <c r="F64" i="56"/>
  <c r="F69" i="56" s="1"/>
  <c r="E64" i="56"/>
  <c r="E69" i="56" s="1"/>
  <c r="D64" i="56"/>
  <c r="C64" i="56"/>
  <c r="C69" i="56" s="1"/>
  <c r="B64" i="56"/>
  <c r="B69" i="56" s="1"/>
  <c r="T63" i="56"/>
  <c r="T62" i="56"/>
  <c r="T61" i="56"/>
  <c r="T60" i="56"/>
  <c r="T59" i="56"/>
  <c r="T58" i="56"/>
  <c r="T57" i="56"/>
  <c r="P49" i="56"/>
  <c r="O49" i="56"/>
  <c r="N49" i="56"/>
  <c r="M49" i="56"/>
  <c r="L49" i="56"/>
  <c r="K49" i="56"/>
  <c r="G49" i="56"/>
  <c r="F49" i="56"/>
  <c r="E49" i="56"/>
  <c r="D49" i="56"/>
  <c r="C49" i="56"/>
  <c r="B49" i="56"/>
  <c r="P48" i="56"/>
  <c r="O48" i="56"/>
  <c r="N48" i="56"/>
  <c r="M48" i="56"/>
  <c r="L48" i="56"/>
  <c r="K48" i="56"/>
  <c r="G48" i="56"/>
  <c r="F48" i="56"/>
  <c r="E48" i="56"/>
  <c r="D48" i="56"/>
  <c r="C48" i="56"/>
  <c r="B48" i="56"/>
  <c r="Q47" i="56"/>
  <c r="H47" i="56"/>
  <c r="P45" i="56"/>
  <c r="P50" i="56" s="1"/>
  <c r="O45" i="56"/>
  <c r="O50" i="56" s="1"/>
  <c r="N45" i="56"/>
  <c r="N50" i="56" s="1"/>
  <c r="M45" i="56"/>
  <c r="M50" i="56" s="1"/>
  <c r="L45" i="56"/>
  <c r="L50" i="56" s="1"/>
  <c r="K45" i="56"/>
  <c r="K50" i="56" s="1"/>
  <c r="G45" i="56"/>
  <c r="G50" i="56" s="1"/>
  <c r="F45" i="56"/>
  <c r="F50" i="56" s="1"/>
  <c r="E45" i="56"/>
  <c r="E50" i="56" s="1"/>
  <c r="D45" i="56"/>
  <c r="D50" i="56" s="1"/>
  <c r="C45" i="56"/>
  <c r="C50" i="56" s="1"/>
  <c r="B45" i="56"/>
  <c r="Q44" i="56"/>
  <c r="H44" i="56"/>
  <c r="Q43" i="56"/>
  <c r="H43" i="56"/>
  <c r="Q42" i="56"/>
  <c r="H42" i="56"/>
  <c r="Q41" i="56"/>
  <c r="H41" i="56"/>
  <c r="Q40" i="56"/>
  <c r="H40" i="56"/>
  <c r="Q39" i="56"/>
  <c r="H39" i="56"/>
  <c r="Q38" i="56"/>
  <c r="H38" i="56"/>
  <c r="K32" i="56"/>
  <c r="J32" i="56" s="1"/>
  <c r="E32" i="56"/>
  <c r="D32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L27" i="56"/>
  <c r="L30" i="56" s="1"/>
  <c r="K27" i="56"/>
  <c r="K30" i="56" s="1"/>
  <c r="J27" i="56"/>
  <c r="I27" i="56"/>
  <c r="I30" i="56" s="1"/>
  <c r="G27" i="56"/>
  <c r="F27" i="56"/>
  <c r="E27" i="56"/>
  <c r="D27" i="56"/>
  <c r="C27" i="56"/>
  <c r="C30" i="56" s="1"/>
  <c r="V26" i="56"/>
  <c r="U24" i="56"/>
  <c r="U29" i="56" s="1"/>
  <c r="T24" i="56"/>
  <c r="T29" i="56" s="1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H46" i="57" l="1"/>
  <c r="T67" i="57"/>
  <c r="Q46" i="57"/>
  <c r="V25" i="57"/>
  <c r="H45" i="56"/>
  <c r="H46" i="56" s="1"/>
  <c r="T64" i="56"/>
  <c r="T67" i="56" s="1"/>
  <c r="Q45" i="56"/>
  <c r="Q48" i="56" s="1"/>
  <c r="F30" i="56"/>
  <c r="F31" i="56" s="1"/>
  <c r="V24" i="56"/>
  <c r="V25" i="56" s="1"/>
  <c r="K31" i="56"/>
  <c r="I31" i="56"/>
  <c r="D30" i="56"/>
  <c r="D31" i="56" s="1"/>
  <c r="M30" i="56"/>
  <c r="M31" i="56" s="1"/>
  <c r="D69" i="56"/>
  <c r="E30" i="56"/>
  <c r="E31" i="56" s="1"/>
  <c r="C31" i="56"/>
  <c r="L31" i="56"/>
  <c r="B50" i="56"/>
  <c r="G30" i="56"/>
  <c r="G31" i="56" s="1"/>
  <c r="J30" i="56"/>
  <c r="J31" i="56" s="1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F67" i="55"/>
  <c r="E67" i="55"/>
  <c r="D67" i="55"/>
  <c r="C67" i="55"/>
  <c r="B67" i="55"/>
  <c r="T66" i="55"/>
  <c r="S64" i="55"/>
  <c r="S69" i="55" s="1"/>
  <c r="R64" i="55"/>
  <c r="R69" i="55" s="1"/>
  <c r="Q64" i="55"/>
  <c r="Q69" i="55" s="1"/>
  <c r="P64" i="55"/>
  <c r="P69" i="55" s="1"/>
  <c r="O64" i="55"/>
  <c r="O69" i="55" s="1"/>
  <c r="N64" i="55"/>
  <c r="N69" i="55" s="1"/>
  <c r="M64" i="55"/>
  <c r="M69" i="55" s="1"/>
  <c r="L64" i="55"/>
  <c r="L69" i="55" s="1"/>
  <c r="K64" i="55"/>
  <c r="K69" i="55" s="1"/>
  <c r="J64" i="55"/>
  <c r="J69" i="55" s="1"/>
  <c r="I64" i="55"/>
  <c r="I69" i="55" s="1"/>
  <c r="H64" i="55"/>
  <c r="H69" i="55" s="1"/>
  <c r="G64" i="55"/>
  <c r="G69" i="55" s="1"/>
  <c r="F64" i="55"/>
  <c r="F69" i="55" s="1"/>
  <c r="E64" i="55"/>
  <c r="E69" i="55" s="1"/>
  <c r="D64" i="55"/>
  <c r="D69" i="55" s="1"/>
  <c r="C64" i="55"/>
  <c r="C69" i="55" s="1"/>
  <c r="B64" i="55"/>
  <c r="B69" i="55" s="1"/>
  <c r="T63" i="55"/>
  <c r="T62" i="55"/>
  <c r="T61" i="55"/>
  <c r="T60" i="55"/>
  <c r="T59" i="55"/>
  <c r="T58" i="55"/>
  <c r="T57" i="55"/>
  <c r="P49" i="55"/>
  <c r="O49" i="55"/>
  <c r="N49" i="55"/>
  <c r="M49" i="55"/>
  <c r="L49" i="55"/>
  <c r="K49" i="55"/>
  <c r="G49" i="55"/>
  <c r="F49" i="55"/>
  <c r="E49" i="55"/>
  <c r="D49" i="55"/>
  <c r="C49" i="55"/>
  <c r="B49" i="55"/>
  <c r="P48" i="55"/>
  <c r="O48" i="55"/>
  <c r="N48" i="55"/>
  <c r="M48" i="55"/>
  <c r="L48" i="55"/>
  <c r="K48" i="55"/>
  <c r="G48" i="55"/>
  <c r="F48" i="55"/>
  <c r="E48" i="55"/>
  <c r="D48" i="55"/>
  <c r="C48" i="55"/>
  <c r="B48" i="55"/>
  <c r="Q47" i="55"/>
  <c r="H47" i="55"/>
  <c r="P45" i="55"/>
  <c r="P50" i="55" s="1"/>
  <c r="O45" i="55"/>
  <c r="O50" i="55" s="1"/>
  <c r="N45" i="55"/>
  <c r="N50" i="55" s="1"/>
  <c r="M45" i="55"/>
  <c r="M50" i="55" s="1"/>
  <c r="L45" i="55"/>
  <c r="L50" i="55" s="1"/>
  <c r="K45" i="55"/>
  <c r="K50" i="55" s="1"/>
  <c r="G45" i="55"/>
  <c r="G50" i="55" s="1"/>
  <c r="F45" i="55"/>
  <c r="F50" i="55" s="1"/>
  <c r="E45" i="55"/>
  <c r="D45" i="55"/>
  <c r="D50" i="55" s="1"/>
  <c r="C45" i="55"/>
  <c r="C50" i="55" s="1"/>
  <c r="B45" i="55"/>
  <c r="B50" i="55" s="1"/>
  <c r="Q44" i="55"/>
  <c r="H44" i="55"/>
  <c r="Q43" i="55"/>
  <c r="H43" i="55"/>
  <c r="Q42" i="55"/>
  <c r="H42" i="55"/>
  <c r="Q41" i="55"/>
  <c r="H41" i="55"/>
  <c r="Q40" i="55"/>
  <c r="H40" i="55"/>
  <c r="Q39" i="55"/>
  <c r="H39" i="55"/>
  <c r="Q38" i="55"/>
  <c r="H38" i="55"/>
  <c r="K32" i="55"/>
  <c r="J32" i="55" s="1"/>
  <c r="E32" i="55"/>
  <c r="D32" i="55" s="1"/>
  <c r="P29" i="55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M30" i="55" s="1"/>
  <c r="L27" i="55"/>
  <c r="L30" i="55" s="1"/>
  <c r="K27" i="55"/>
  <c r="K30" i="55" s="1"/>
  <c r="J27" i="55"/>
  <c r="I27" i="55"/>
  <c r="G27" i="55"/>
  <c r="G30" i="55" s="1"/>
  <c r="F27" i="55"/>
  <c r="E27" i="55"/>
  <c r="D27" i="55"/>
  <c r="D30" i="55" s="1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48" i="56" l="1"/>
  <c r="W26" i="56"/>
  <c r="T65" i="56"/>
  <c r="Q46" i="56"/>
  <c r="H45" i="55"/>
  <c r="H46" i="55" s="1"/>
  <c r="M31" i="55"/>
  <c r="D31" i="55"/>
  <c r="V24" i="55"/>
  <c r="V25" i="55" s="1"/>
  <c r="G31" i="55"/>
  <c r="C31" i="55"/>
  <c r="E30" i="55"/>
  <c r="E31" i="55" s="1"/>
  <c r="L31" i="55"/>
  <c r="F30" i="55"/>
  <c r="F31" i="55" s="1"/>
  <c r="Q45" i="55"/>
  <c r="I30" i="55"/>
  <c r="I31" i="55" s="1"/>
  <c r="E50" i="55"/>
  <c r="J30" i="55"/>
  <c r="J31" i="55" s="1"/>
  <c r="K31" i="55"/>
  <c r="T64" i="55"/>
  <c r="H48" i="55" l="1"/>
  <c r="W26" i="55"/>
  <c r="Q48" i="55"/>
  <c r="Q46" i="55"/>
  <c r="T65" i="55"/>
  <c r="T67" i="55"/>
  <c r="S68" i="54" l="1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S67" i="54"/>
  <c r="R67" i="54"/>
  <c r="Q67" i="54"/>
  <c r="P67" i="54"/>
  <c r="O67" i="54"/>
  <c r="N67" i="54"/>
  <c r="M67" i="54"/>
  <c r="L67" i="54"/>
  <c r="K67" i="54"/>
  <c r="J67" i="54"/>
  <c r="I67" i="54"/>
  <c r="H67" i="54"/>
  <c r="G67" i="54"/>
  <c r="F67" i="54"/>
  <c r="E67" i="54"/>
  <c r="D67" i="54"/>
  <c r="C67" i="54"/>
  <c r="B67" i="54"/>
  <c r="T66" i="54"/>
  <c r="S64" i="54"/>
  <c r="S69" i="54" s="1"/>
  <c r="R64" i="54"/>
  <c r="R69" i="54" s="1"/>
  <c r="Q64" i="54"/>
  <c r="Q69" i="54" s="1"/>
  <c r="P64" i="54"/>
  <c r="P69" i="54" s="1"/>
  <c r="O64" i="54"/>
  <c r="O69" i="54" s="1"/>
  <c r="N64" i="54"/>
  <c r="N69" i="54" s="1"/>
  <c r="M64" i="54"/>
  <c r="M69" i="54" s="1"/>
  <c r="L64" i="54"/>
  <c r="L69" i="54" s="1"/>
  <c r="K64" i="54"/>
  <c r="K69" i="54" s="1"/>
  <c r="J64" i="54"/>
  <c r="J69" i="54" s="1"/>
  <c r="I64" i="54"/>
  <c r="I69" i="54" s="1"/>
  <c r="H64" i="54"/>
  <c r="H69" i="54" s="1"/>
  <c r="G64" i="54"/>
  <c r="G69" i="54" s="1"/>
  <c r="F64" i="54"/>
  <c r="F69" i="54" s="1"/>
  <c r="E64" i="54"/>
  <c r="E69" i="54" s="1"/>
  <c r="D64" i="54"/>
  <c r="D69" i="54" s="1"/>
  <c r="C64" i="54"/>
  <c r="C69" i="54" s="1"/>
  <c r="B64" i="54"/>
  <c r="B69" i="54" s="1"/>
  <c r="T63" i="54"/>
  <c r="T62" i="54"/>
  <c r="T61" i="54"/>
  <c r="T60" i="54"/>
  <c r="T59" i="54"/>
  <c r="T58" i="54"/>
  <c r="T57" i="54"/>
  <c r="P49" i="54"/>
  <c r="O49" i="54"/>
  <c r="N49" i="54"/>
  <c r="M49" i="54"/>
  <c r="L49" i="54"/>
  <c r="K49" i="54"/>
  <c r="G49" i="54"/>
  <c r="F49" i="54"/>
  <c r="E49" i="54"/>
  <c r="D49" i="54"/>
  <c r="C49" i="54"/>
  <c r="B49" i="54"/>
  <c r="P48" i="54"/>
  <c r="O48" i="54"/>
  <c r="N48" i="54"/>
  <c r="M48" i="54"/>
  <c r="L48" i="54"/>
  <c r="K48" i="54"/>
  <c r="G48" i="54"/>
  <c r="F48" i="54"/>
  <c r="E48" i="54"/>
  <c r="D48" i="54"/>
  <c r="C48" i="54"/>
  <c r="B48" i="54"/>
  <c r="Q47" i="54"/>
  <c r="H47" i="54"/>
  <c r="P45" i="54"/>
  <c r="P50" i="54" s="1"/>
  <c r="O45" i="54"/>
  <c r="O50" i="54" s="1"/>
  <c r="N45" i="54"/>
  <c r="N50" i="54" s="1"/>
  <c r="M45" i="54"/>
  <c r="M50" i="54" s="1"/>
  <c r="L45" i="54"/>
  <c r="L50" i="54" s="1"/>
  <c r="K45" i="54"/>
  <c r="K50" i="54" s="1"/>
  <c r="G45" i="54"/>
  <c r="G50" i="54" s="1"/>
  <c r="F45" i="54"/>
  <c r="F50" i="54" s="1"/>
  <c r="E45" i="54"/>
  <c r="E50" i="54" s="1"/>
  <c r="D45" i="54"/>
  <c r="D50" i="54" s="1"/>
  <c r="C45" i="54"/>
  <c r="B45" i="54"/>
  <c r="B50" i="54" s="1"/>
  <c r="Q44" i="54"/>
  <c r="H44" i="54"/>
  <c r="Q43" i="54"/>
  <c r="H43" i="54"/>
  <c r="Q42" i="54"/>
  <c r="H42" i="54"/>
  <c r="Q41" i="54"/>
  <c r="H41" i="54"/>
  <c r="Q40" i="54"/>
  <c r="H40" i="54"/>
  <c r="Q39" i="54"/>
  <c r="H39" i="54"/>
  <c r="Q38" i="54"/>
  <c r="H38" i="54"/>
  <c r="K32" i="54"/>
  <c r="J32" i="54" s="1"/>
  <c r="E32" i="54"/>
  <c r="D32" i="54" s="1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F27" i="54"/>
  <c r="E27" i="54"/>
  <c r="D27" i="54"/>
  <c r="C27" i="54"/>
  <c r="C30" i="54" s="1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H45" i="54" l="1"/>
  <c r="H48" i="54" s="1"/>
  <c r="V24" i="54"/>
  <c r="W26" i="54" s="1"/>
  <c r="I31" i="54"/>
  <c r="D30" i="54"/>
  <c r="D31" i="54" s="1"/>
  <c r="M30" i="54"/>
  <c r="M31" i="54" s="1"/>
  <c r="K31" i="54"/>
  <c r="E30" i="54"/>
  <c r="E31" i="54" s="1"/>
  <c r="C31" i="54"/>
  <c r="L31" i="54"/>
  <c r="F30" i="54"/>
  <c r="F31" i="54" s="1"/>
  <c r="Q45" i="54"/>
  <c r="C50" i="54"/>
  <c r="G30" i="54"/>
  <c r="G31" i="54" s="1"/>
  <c r="J30" i="54"/>
  <c r="J31" i="54" s="1"/>
  <c r="T64" i="54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D67" i="53"/>
  <c r="C67" i="53"/>
  <c r="B67" i="53"/>
  <c r="T66" i="53"/>
  <c r="S64" i="53"/>
  <c r="S69" i="53" s="1"/>
  <c r="R64" i="53"/>
  <c r="R69" i="53" s="1"/>
  <c r="Q64" i="53"/>
  <c r="Q69" i="53" s="1"/>
  <c r="P64" i="53"/>
  <c r="P69" i="53" s="1"/>
  <c r="O64" i="53"/>
  <c r="O69" i="53" s="1"/>
  <c r="N64" i="53"/>
  <c r="N69" i="53" s="1"/>
  <c r="M64" i="53"/>
  <c r="M69" i="53" s="1"/>
  <c r="L64" i="53"/>
  <c r="L69" i="53" s="1"/>
  <c r="K64" i="53"/>
  <c r="K69" i="53" s="1"/>
  <c r="J64" i="53"/>
  <c r="J69" i="53" s="1"/>
  <c r="I64" i="53"/>
  <c r="I69" i="53" s="1"/>
  <c r="H64" i="53"/>
  <c r="H69" i="53" s="1"/>
  <c r="G64" i="53"/>
  <c r="G69" i="53" s="1"/>
  <c r="F64" i="53"/>
  <c r="F69" i="53" s="1"/>
  <c r="E64" i="53"/>
  <c r="E69" i="53" s="1"/>
  <c r="D64" i="53"/>
  <c r="D69" i="53" s="1"/>
  <c r="C64" i="53"/>
  <c r="C69" i="53" s="1"/>
  <c r="B64" i="53"/>
  <c r="B69" i="53" s="1"/>
  <c r="T63" i="53"/>
  <c r="T62" i="53"/>
  <c r="T61" i="53"/>
  <c r="T60" i="53"/>
  <c r="T59" i="53"/>
  <c r="T58" i="53"/>
  <c r="T57" i="53"/>
  <c r="P49" i="53"/>
  <c r="O49" i="53"/>
  <c r="N49" i="53"/>
  <c r="M49" i="53"/>
  <c r="L49" i="53"/>
  <c r="K49" i="53"/>
  <c r="G49" i="53"/>
  <c r="F49" i="53"/>
  <c r="E49" i="53"/>
  <c r="D49" i="53"/>
  <c r="C49" i="53"/>
  <c r="B49" i="53"/>
  <c r="P48" i="53"/>
  <c r="O48" i="53"/>
  <c r="N48" i="53"/>
  <c r="M48" i="53"/>
  <c r="L48" i="53"/>
  <c r="K48" i="53"/>
  <c r="G48" i="53"/>
  <c r="F48" i="53"/>
  <c r="E48" i="53"/>
  <c r="D48" i="53"/>
  <c r="C48" i="53"/>
  <c r="B48" i="53"/>
  <c r="Q47" i="53"/>
  <c r="H47" i="53"/>
  <c r="P45" i="53"/>
  <c r="P50" i="53" s="1"/>
  <c r="O45" i="53"/>
  <c r="O50" i="53" s="1"/>
  <c r="N45" i="53"/>
  <c r="N50" i="53" s="1"/>
  <c r="M45" i="53"/>
  <c r="L45" i="53"/>
  <c r="L50" i="53" s="1"/>
  <c r="K45" i="53"/>
  <c r="K50" i="53" s="1"/>
  <c r="G45" i="53"/>
  <c r="G50" i="53" s="1"/>
  <c r="F45" i="53"/>
  <c r="F50" i="53" s="1"/>
  <c r="E45" i="53"/>
  <c r="E50" i="53" s="1"/>
  <c r="D45" i="53"/>
  <c r="C45" i="53"/>
  <c r="C50" i="53" s="1"/>
  <c r="B45" i="53"/>
  <c r="B50" i="53" s="1"/>
  <c r="Q44" i="53"/>
  <c r="H44" i="53"/>
  <c r="Q43" i="53"/>
  <c r="H43" i="53"/>
  <c r="Q42" i="53"/>
  <c r="H42" i="53"/>
  <c r="Q41" i="53"/>
  <c r="H41" i="53"/>
  <c r="Q40" i="53"/>
  <c r="H40" i="53"/>
  <c r="Q39" i="53"/>
  <c r="H39" i="53"/>
  <c r="Q38" i="53"/>
  <c r="H38" i="53"/>
  <c r="K32" i="53"/>
  <c r="J32" i="53" s="1"/>
  <c r="E32" i="53"/>
  <c r="D32" i="53" s="1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I27" i="53"/>
  <c r="G27" i="53"/>
  <c r="G30" i="53" s="1"/>
  <c r="F27" i="53"/>
  <c r="F30" i="53" s="1"/>
  <c r="E27" i="53"/>
  <c r="D27" i="53"/>
  <c r="D30" i="53" s="1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H46" i="54" l="1"/>
  <c r="V25" i="54"/>
  <c r="T65" i="54"/>
  <c r="T67" i="54"/>
  <c r="Q46" i="54"/>
  <c r="Q48" i="54"/>
  <c r="Q45" i="53"/>
  <c r="Q48" i="53" s="1"/>
  <c r="V24" i="53"/>
  <c r="W26" i="53" s="1"/>
  <c r="H45" i="53"/>
  <c r="H48" i="53" s="1"/>
  <c r="D31" i="53"/>
  <c r="G31" i="53"/>
  <c r="M30" i="53"/>
  <c r="M31" i="53" s="1"/>
  <c r="F31" i="53"/>
  <c r="C31" i="53"/>
  <c r="L31" i="53"/>
  <c r="V25" i="53"/>
  <c r="E30" i="53"/>
  <c r="E31" i="53" s="1"/>
  <c r="M50" i="53"/>
  <c r="K31" i="53"/>
  <c r="D50" i="53"/>
  <c r="I30" i="53"/>
  <c r="I31" i="53" s="1"/>
  <c r="J30" i="53"/>
  <c r="J31" i="53" s="1"/>
  <c r="T64" i="53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S67" i="52"/>
  <c r="R67" i="52"/>
  <c r="Q67" i="52"/>
  <c r="P67" i="52"/>
  <c r="O67" i="52"/>
  <c r="N67" i="52"/>
  <c r="M67" i="52"/>
  <c r="L67" i="52"/>
  <c r="K67" i="52"/>
  <c r="J67" i="52"/>
  <c r="I67" i="52"/>
  <c r="H67" i="52"/>
  <c r="G67" i="52"/>
  <c r="F67" i="52"/>
  <c r="E67" i="52"/>
  <c r="D67" i="52"/>
  <c r="C67" i="52"/>
  <c r="B67" i="52"/>
  <c r="T66" i="52"/>
  <c r="S64" i="52"/>
  <c r="S69" i="52" s="1"/>
  <c r="R64" i="52"/>
  <c r="R69" i="52" s="1"/>
  <c r="Q64" i="52"/>
  <c r="Q69" i="52" s="1"/>
  <c r="P64" i="52"/>
  <c r="P69" i="52" s="1"/>
  <c r="O64" i="52"/>
  <c r="O69" i="52" s="1"/>
  <c r="N64" i="52"/>
  <c r="N69" i="52" s="1"/>
  <c r="M64" i="52"/>
  <c r="M69" i="52" s="1"/>
  <c r="L64" i="52"/>
  <c r="L69" i="52" s="1"/>
  <c r="K64" i="52"/>
  <c r="K69" i="52" s="1"/>
  <c r="J64" i="52"/>
  <c r="J69" i="52" s="1"/>
  <c r="I64" i="52"/>
  <c r="I69" i="52" s="1"/>
  <c r="H64" i="52"/>
  <c r="H69" i="52" s="1"/>
  <c r="G64" i="52"/>
  <c r="G69" i="52" s="1"/>
  <c r="F64" i="52"/>
  <c r="F69" i="52" s="1"/>
  <c r="E64" i="52"/>
  <c r="E69" i="52" s="1"/>
  <c r="D64" i="52"/>
  <c r="D69" i="52" s="1"/>
  <c r="C64" i="52"/>
  <c r="C69" i="52" s="1"/>
  <c r="B64" i="52"/>
  <c r="B69" i="52" s="1"/>
  <c r="T63" i="52"/>
  <c r="T62" i="52"/>
  <c r="T61" i="52"/>
  <c r="T60" i="52"/>
  <c r="T59" i="52"/>
  <c r="T58" i="52"/>
  <c r="T57" i="52"/>
  <c r="P49" i="52"/>
  <c r="O49" i="52"/>
  <c r="N49" i="52"/>
  <c r="M49" i="52"/>
  <c r="L49" i="52"/>
  <c r="K49" i="52"/>
  <c r="G49" i="52"/>
  <c r="F49" i="52"/>
  <c r="E49" i="52"/>
  <c r="D49" i="52"/>
  <c r="C49" i="52"/>
  <c r="B49" i="52"/>
  <c r="P48" i="52"/>
  <c r="O48" i="52"/>
  <c r="N48" i="52"/>
  <c r="M48" i="52"/>
  <c r="L48" i="52"/>
  <c r="K48" i="52"/>
  <c r="G48" i="52"/>
  <c r="F48" i="52"/>
  <c r="E48" i="52"/>
  <c r="D48" i="52"/>
  <c r="C48" i="52"/>
  <c r="B48" i="52"/>
  <c r="Q47" i="52"/>
  <c r="H47" i="52"/>
  <c r="P45" i="52"/>
  <c r="P50" i="52" s="1"/>
  <c r="O45" i="52"/>
  <c r="O50" i="52" s="1"/>
  <c r="N45" i="52"/>
  <c r="N50" i="52" s="1"/>
  <c r="M45" i="52"/>
  <c r="M50" i="52" s="1"/>
  <c r="L45" i="52"/>
  <c r="L50" i="52" s="1"/>
  <c r="K45" i="52"/>
  <c r="G45" i="52"/>
  <c r="G50" i="52" s="1"/>
  <c r="F45" i="52"/>
  <c r="F50" i="52" s="1"/>
  <c r="E45" i="52"/>
  <c r="E50" i="52" s="1"/>
  <c r="D45" i="52"/>
  <c r="D50" i="52" s="1"/>
  <c r="C45" i="52"/>
  <c r="B45" i="52"/>
  <c r="B50" i="52" s="1"/>
  <c r="Q44" i="52"/>
  <c r="H44" i="52"/>
  <c r="Q43" i="52"/>
  <c r="H43" i="52"/>
  <c r="Q42" i="52"/>
  <c r="H42" i="52"/>
  <c r="Q41" i="52"/>
  <c r="H41" i="52"/>
  <c r="Q40" i="52"/>
  <c r="H40" i="52"/>
  <c r="Q39" i="52"/>
  <c r="H39" i="52"/>
  <c r="Q38" i="52"/>
  <c r="H38" i="52"/>
  <c r="K32" i="52"/>
  <c r="J32" i="52" s="1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F27" i="52"/>
  <c r="E27" i="52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Q46" i="53" l="1"/>
  <c r="H46" i="53"/>
  <c r="T65" i="53"/>
  <c r="T67" i="53"/>
  <c r="Q45" i="52"/>
  <c r="Q48" i="52" s="1"/>
  <c r="H45" i="52"/>
  <c r="H48" i="52" s="1"/>
  <c r="I31" i="52"/>
  <c r="V24" i="52"/>
  <c r="V25" i="52" s="1"/>
  <c r="C31" i="52"/>
  <c r="L31" i="52"/>
  <c r="J31" i="52"/>
  <c r="M30" i="52"/>
  <c r="M31" i="52" s="1"/>
  <c r="K31" i="52"/>
  <c r="D30" i="52"/>
  <c r="D31" i="52" s="1"/>
  <c r="E30" i="52"/>
  <c r="E31" i="52" s="1"/>
  <c r="K50" i="52"/>
  <c r="F30" i="52"/>
  <c r="F31" i="52" s="1"/>
  <c r="C50" i="52"/>
  <c r="G30" i="52"/>
  <c r="G31" i="52" s="1"/>
  <c r="T64" i="52"/>
  <c r="S67" i="51"/>
  <c r="R67" i="51"/>
  <c r="Q67" i="51"/>
  <c r="P67" i="51"/>
  <c r="O67" i="51"/>
  <c r="N67" i="51"/>
  <c r="M67" i="51"/>
  <c r="L67" i="51"/>
  <c r="K67" i="51"/>
  <c r="J67" i="51"/>
  <c r="I67" i="51"/>
  <c r="H67" i="51"/>
  <c r="G67" i="51"/>
  <c r="F67" i="51"/>
  <c r="E67" i="51"/>
  <c r="D67" i="51"/>
  <c r="C67" i="51"/>
  <c r="B67" i="51"/>
  <c r="P48" i="51"/>
  <c r="O48" i="51"/>
  <c r="N48" i="51"/>
  <c r="M48" i="51"/>
  <c r="L48" i="51"/>
  <c r="K48" i="51"/>
  <c r="Q46" i="52" l="1"/>
  <c r="W26" i="52"/>
  <c r="H46" i="52"/>
  <c r="T65" i="52"/>
  <c r="T67" i="52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6" i="51"/>
  <c r="S64" i="51"/>
  <c r="S69" i="51" s="1"/>
  <c r="R64" i="51"/>
  <c r="R69" i="51" s="1"/>
  <c r="Q64" i="51"/>
  <c r="Q69" i="51" s="1"/>
  <c r="P64" i="51"/>
  <c r="P69" i="51" s="1"/>
  <c r="O64" i="51"/>
  <c r="O69" i="51" s="1"/>
  <c r="N64" i="51"/>
  <c r="N69" i="51" s="1"/>
  <c r="M64" i="51"/>
  <c r="M69" i="51" s="1"/>
  <c r="L64" i="51"/>
  <c r="L69" i="51" s="1"/>
  <c r="K64" i="51"/>
  <c r="K69" i="51" s="1"/>
  <c r="J64" i="51"/>
  <c r="J69" i="51" s="1"/>
  <c r="I64" i="51"/>
  <c r="I69" i="51" s="1"/>
  <c r="H64" i="51"/>
  <c r="H69" i="51" s="1"/>
  <c r="G64" i="51"/>
  <c r="G69" i="51" s="1"/>
  <c r="F64" i="51"/>
  <c r="F69" i="51" s="1"/>
  <c r="E64" i="51"/>
  <c r="E69" i="51" s="1"/>
  <c r="D64" i="51"/>
  <c r="D69" i="51" s="1"/>
  <c r="C64" i="51"/>
  <c r="C69" i="51" s="1"/>
  <c r="B64" i="51"/>
  <c r="B69" i="51" s="1"/>
  <c r="T63" i="51"/>
  <c r="T62" i="51"/>
  <c r="T61" i="51"/>
  <c r="T60" i="51"/>
  <c r="T59" i="51"/>
  <c r="T58" i="51"/>
  <c r="T57" i="51"/>
  <c r="P49" i="51"/>
  <c r="O49" i="51"/>
  <c r="N49" i="51"/>
  <c r="M49" i="51"/>
  <c r="L49" i="51"/>
  <c r="K49" i="51"/>
  <c r="G49" i="51"/>
  <c r="F49" i="51"/>
  <c r="E49" i="51"/>
  <c r="D49" i="51"/>
  <c r="C49" i="51"/>
  <c r="B49" i="51"/>
  <c r="G48" i="51"/>
  <c r="F48" i="51"/>
  <c r="E48" i="51"/>
  <c r="D48" i="51"/>
  <c r="C48" i="51"/>
  <c r="B48" i="51"/>
  <c r="Q47" i="51"/>
  <c r="H47" i="51"/>
  <c r="P45" i="51"/>
  <c r="P50" i="51" s="1"/>
  <c r="O45" i="51"/>
  <c r="O50" i="51" s="1"/>
  <c r="N45" i="51"/>
  <c r="N50" i="51" s="1"/>
  <c r="M45" i="51"/>
  <c r="M50" i="51" s="1"/>
  <c r="L45" i="51"/>
  <c r="L50" i="51" s="1"/>
  <c r="K45" i="51"/>
  <c r="K50" i="51" s="1"/>
  <c r="G45" i="51"/>
  <c r="G50" i="51" s="1"/>
  <c r="F45" i="51"/>
  <c r="F50" i="51" s="1"/>
  <c r="E45" i="51"/>
  <c r="E50" i="51" s="1"/>
  <c r="D45" i="51"/>
  <c r="D50" i="51" s="1"/>
  <c r="C45" i="51"/>
  <c r="C50" i="51" s="1"/>
  <c r="B45" i="51"/>
  <c r="B50" i="51" s="1"/>
  <c r="Q44" i="51"/>
  <c r="H44" i="51"/>
  <c r="Q43" i="51"/>
  <c r="H43" i="51"/>
  <c r="Q42" i="51"/>
  <c r="H42" i="51"/>
  <c r="Q41" i="51"/>
  <c r="H41" i="51"/>
  <c r="Q40" i="51"/>
  <c r="H40" i="51"/>
  <c r="Q39" i="51"/>
  <c r="H39" i="51"/>
  <c r="Q38" i="51"/>
  <c r="H38" i="51"/>
  <c r="K32" i="51"/>
  <c r="J32" i="51" s="1"/>
  <c r="E32" i="51"/>
  <c r="D32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U27" i="51"/>
  <c r="T27" i="51"/>
  <c r="S27" i="51"/>
  <c r="R27" i="51"/>
  <c r="Q27" i="51"/>
  <c r="P27" i="51"/>
  <c r="O27" i="51"/>
  <c r="N27" i="51"/>
  <c r="M27" i="51"/>
  <c r="L27" i="51"/>
  <c r="L30" i="51" s="1"/>
  <c r="K27" i="51"/>
  <c r="K30" i="51" s="1"/>
  <c r="J27" i="51"/>
  <c r="I27" i="51"/>
  <c r="I30" i="51" s="1"/>
  <c r="G27" i="51"/>
  <c r="F27" i="51"/>
  <c r="E27" i="5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B24" i="51"/>
  <c r="V23" i="51"/>
  <c r="V22" i="51"/>
  <c r="V21" i="51"/>
  <c r="V20" i="51"/>
  <c r="V19" i="51"/>
  <c r="V18" i="51"/>
  <c r="V17" i="51"/>
  <c r="T64" i="51" l="1"/>
  <c r="T65" i="51" s="1"/>
  <c r="Q45" i="51"/>
  <c r="Q48" i="51" s="1"/>
  <c r="H45" i="51"/>
  <c r="H48" i="51" s="1"/>
  <c r="F30" i="51"/>
  <c r="F31" i="51" s="1"/>
  <c r="G30" i="51"/>
  <c r="G31" i="51" s="1"/>
  <c r="V24" i="51"/>
  <c r="W26" i="51" s="1"/>
  <c r="K31" i="51"/>
  <c r="J31" i="51"/>
  <c r="I31" i="51"/>
  <c r="D30" i="51"/>
  <c r="D31" i="51" s="1"/>
  <c r="M30" i="51"/>
  <c r="M31" i="51" s="1"/>
  <c r="E30" i="51"/>
  <c r="E31" i="51" s="1"/>
  <c r="C31" i="51"/>
  <c r="L31" i="51"/>
  <c r="H46" i="51"/>
  <c r="J30" i="51"/>
  <c r="S67" i="50"/>
  <c r="R67" i="50"/>
  <c r="Q67" i="50"/>
  <c r="P67" i="50"/>
  <c r="O67" i="50"/>
  <c r="N67" i="50"/>
  <c r="M67" i="50"/>
  <c r="L67" i="50"/>
  <c r="K67" i="50"/>
  <c r="J67" i="50"/>
  <c r="I67" i="50"/>
  <c r="H67" i="50"/>
  <c r="G67" i="50"/>
  <c r="F67" i="50"/>
  <c r="E67" i="50"/>
  <c r="D67" i="50"/>
  <c r="C67" i="50"/>
  <c r="B67" i="50"/>
  <c r="P48" i="50"/>
  <c r="O48" i="50"/>
  <c r="N48" i="50"/>
  <c r="M48" i="50"/>
  <c r="L48" i="50"/>
  <c r="K48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6" i="50"/>
  <c r="S64" i="50"/>
  <c r="S69" i="50" s="1"/>
  <c r="R64" i="50"/>
  <c r="R69" i="50" s="1"/>
  <c r="Q64" i="50"/>
  <c r="Q69" i="50" s="1"/>
  <c r="P64" i="50"/>
  <c r="P69" i="50" s="1"/>
  <c r="O64" i="50"/>
  <c r="O69" i="50" s="1"/>
  <c r="N64" i="50"/>
  <c r="N69" i="50" s="1"/>
  <c r="M64" i="50"/>
  <c r="M69" i="50" s="1"/>
  <c r="L64" i="50"/>
  <c r="L69" i="50" s="1"/>
  <c r="K64" i="50"/>
  <c r="K69" i="50" s="1"/>
  <c r="J64" i="50"/>
  <c r="J69" i="50" s="1"/>
  <c r="I64" i="50"/>
  <c r="I69" i="50" s="1"/>
  <c r="H64" i="50"/>
  <c r="H69" i="50" s="1"/>
  <c r="G64" i="50"/>
  <c r="G69" i="50" s="1"/>
  <c r="F64" i="50"/>
  <c r="F69" i="50" s="1"/>
  <c r="E64" i="50"/>
  <c r="E69" i="50" s="1"/>
  <c r="D64" i="50"/>
  <c r="D69" i="50" s="1"/>
  <c r="C64" i="50"/>
  <c r="C69" i="50" s="1"/>
  <c r="B64" i="50"/>
  <c r="B69" i="50" s="1"/>
  <c r="T63" i="50"/>
  <c r="T62" i="50"/>
  <c r="T61" i="50"/>
  <c r="T60" i="50"/>
  <c r="T59" i="50"/>
  <c r="T58" i="50"/>
  <c r="T57" i="50"/>
  <c r="O50" i="50"/>
  <c r="P49" i="50"/>
  <c r="O49" i="50"/>
  <c r="N49" i="50"/>
  <c r="M49" i="50"/>
  <c r="L49" i="50"/>
  <c r="K49" i="50"/>
  <c r="G49" i="50"/>
  <c r="F49" i="50"/>
  <c r="E49" i="50"/>
  <c r="D49" i="50"/>
  <c r="C49" i="50"/>
  <c r="B49" i="50"/>
  <c r="G48" i="50"/>
  <c r="F48" i="50"/>
  <c r="E48" i="50"/>
  <c r="D48" i="50"/>
  <c r="C48" i="50"/>
  <c r="B48" i="50"/>
  <c r="Q47" i="50"/>
  <c r="H47" i="50"/>
  <c r="P45" i="50"/>
  <c r="P50" i="50" s="1"/>
  <c r="O45" i="50"/>
  <c r="N45" i="50"/>
  <c r="N50" i="50" s="1"/>
  <c r="M45" i="50"/>
  <c r="M50" i="50" s="1"/>
  <c r="L45" i="50"/>
  <c r="L50" i="50" s="1"/>
  <c r="K45" i="50"/>
  <c r="G45" i="50"/>
  <c r="G50" i="50" s="1"/>
  <c r="F45" i="50"/>
  <c r="F50" i="50" s="1"/>
  <c r="E45" i="50"/>
  <c r="E50" i="50" s="1"/>
  <c r="D45" i="50"/>
  <c r="D50" i="50" s="1"/>
  <c r="C45" i="50"/>
  <c r="C50" i="50" s="1"/>
  <c r="B45" i="50"/>
  <c r="B50" i="50" s="1"/>
  <c r="Q44" i="50"/>
  <c r="H44" i="50"/>
  <c r="Q43" i="50"/>
  <c r="H43" i="50"/>
  <c r="Q42" i="50"/>
  <c r="H42" i="50"/>
  <c r="Q41" i="50"/>
  <c r="H41" i="50"/>
  <c r="Q40" i="50"/>
  <c r="H40" i="50"/>
  <c r="Q39" i="50"/>
  <c r="H39" i="50"/>
  <c r="Q38" i="50"/>
  <c r="H38" i="50"/>
  <c r="K32" i="50"/>
  <c r="J32" i="50" s="1"/>
  <c r="E32" i="50"/>
  <c r="D32" i="50" s="1"/>
  <c r="M29" i="50"/>
  <c r="L29" i="50"/>
  <c r="K29" i="50"/>
  <c r="J29" i="50"/>
  <c r="I29" i="50"/>
  <c r="G29" i="50"/>
  <c r="F29" i="50"/>
  <c r="E29" i="50"/>
  <c r="D29" i="50"/>
  <c r="C29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G28" i="50"/>
  <c r="F28" i="50"/>
  <c r="E28" i="50"/>
  <c r="D28" i="50"/>
  <c r="C28" i="50"/>
  <c r="U27" i="50"/>
  <c r="T27" i="50"/>
  <c r="S27" i="50"/>
  <c r="R27" i="50"/>
  <c r="Q27" i="50"/>
  <c r="P27" i="50"/>
  <c r="O27" i="50"/>
  <c r="N27" i="50"/>
  <c r="M27" i="50"/>
  <c r="M30" i="50" s="1"/>
  <c r="L27" i="50"/>
  <c r="L30" i="50" s="1"/>
  <c r="K27" i="50"/>
  <c r="K30" i="50" s="1"/>
  <c r="J27" i="50"/>
  <c r="J30" i="50" s="1"/>
  <c r="I27" i="50"/>
  <c r="I30" i="50" s="1"/>
  <c r="G27" i="50"/>
  <c r="G30" i="50" s="1"/>
  <c r="F27" i="50"/>
  <c r="E27" i="50"/>
  <c r="D27" i="50"/>
  <c r="D30" i="50" s="1"/>
  <c r="C27" i="50"/>
  <c r="C30" i="50" s="1"/>
  <c r="V26" i="50"/>
  <c r="U24" i="50"/>
  <c r="U29" i="50" s="1"/>
  <c r="T24" i="50"/>
  <c r="T29" i="50" s="1"/>
  <c r="S24" i="50"/>
  <c r="S29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C24" i="50"/>
  <c r="B24" i="50"/>
  <c r="V23" i="50"/>
  <c r="V22" i="50"/>
  <c r="V21" i="50"/>
  <c r="V20" i="50"/>
  <c r="V19" i="50"/>
  <c r="V18" i="50"/>
  <c r="V17" i="50"/>
  <c r="T67" i="51" l="1"/>
  <c r="Q46" i="51"/>
  <c r="V25" i="51"/>
  <c r="Q45" i="50"/>
  <c r="Q48" i="50" s="1"/>
  <c r="K50" i="50"/>
  <c r="H45" i="50"/>
  <c r="H48" i="50" s="1"/>
  <c r="I31" i="50"/>
  <c r="C31" i="50"/>
  <c r="D31" i="50"/>
  <c r="M31" i="50"/>
  <c r="L31" i="50"/>
  <c r="V24" i="50"/>
  <c r="V25" i="50" s="1"/>
  <c r="G31" i="50"/>
  <c r="J31" i="50"/>
  <c r="K31" i="50"/>
  <c r="E30" i="50"/>
  <c r="E31" i="50" s="1"/>
  <c r="F30" i="50"/>
  <c r="F31" i="50" s="1"/>
  <c r="T64" i="50"/>
  <c r="G48" i="49"/>
  <c r="F48" i="49"/>
  <c r="E48" i="49"/>
  <c r="D48" i="49"/>
  <c r="C48" i="49"/>
  <c r="B48" i="49"/>
  <c r="Q46" i="50" l="1"/>
  <c r="W26" i="50"/>
  <c r="H46" i="50"/>
  <c r="T65" i="50"/>
  <c r="T67" i="50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D67" i="49"/>
  <c r="C67" i="49"/>
  <c r="B67" i="49"/>
  <c r="T66" i="49"/>
  <c r="S64" i="49"/>
  <c r="S69" i="49" s="1"/>
  <c r="R64" i="49"/>
  <c r="R69" i="49" s="1"/>
  <c r="Q64" i="49"/>
  <c r="Q69" i="49" s="1"/>
  <c r="P64" i="49"/>
  <c r="P69" i="49" s="1"/>
  <c r="O64" i="49"/>
  <c r="O69" i="49" s="1"/>
  <c r="N64" i="49"/>
  <c r="N69" i="49" s="1"/>
  <c r="M64" i="49"/>
  <c r="M69" i="49" s="1"/>
  <c r="L64" i="49"/>
  <c r="L69" i="49" s="1"/>
  <c r="K64" i="49"/>
  <c r="K69" i="49" s="1"/>
  <c r="J64" i="49"/>
  <c r="J69" i="49" s="1"/>
  <c r="I64" i="49"/>
  <c r="I69" i="49" s="1"/>
  <c r="H64" i="49"/>
  <c r="H69" i="49" s="1"/>
  <c r="G64" i="49"/>
  <c r="G69" i="49" s="1"/>
  <c r="F64" i="49"/>
  <c r="F69" i="49" s="1"/>
  <c r="E64" i="49"/>
  <c r="E69" i="49" s="1"/>
  <c r="D64" i="49"/>
  <c r="D69" i="49" s="1"/>
  <c r="C64" i="49"/>
  <c r="C69" i="49" s="1"/>
  <c r="B64" i="49"/>
  <c r="B69" i="49" s="1"/>
  <c r="T63" i="49"/>
  <c r="T62" i="49"/>
  <c r="T61" i="49"/>
  <c r="T60" i="49"/>
  <c r="T59" i="49"/>
  <c r="T58" i="49"/>
  <c r="T57" i="49"/>
  <c r="P49" i="49"/>
  <c r="O49" i="49"/>
  <c r="N49" i="49"/>
  <c r="M49" i="49"/>
  <c r="L49" i="49"/>
  <c r="K49" i="49"/>
  <c r="G49" i="49"/>
  <c r="F49" i="49"/>
  <c r="E49" i="49"/>
  <c r="D49" i="49"/>
  <c r="C49" i="49"/>
  <c r="B49" i="49"/>
  <c r="P48" i="49"/>
  <c r="O48" i="49"/>
  <c r="N48" i="49"/>
  <c r="M48" i="49"/>
  <c r="L48" i="49"/>
  <c r="K48" i="49"/>
  <c r="Q47" i="49"/>
  <c r="H47" i="49"/>
  <c r="P45" i="49"/>
  <c r="P50" i="49" s="1"/>
  <c r="O45" i="49"/>
  <c r="O50" i="49" s="1"/>
  <c r="N45" i="49"/>
  <c r="N50" i="49" s="1"/>
  <c r="M45" i="49"/>
  <c r="M50" i="49" s="1"/>
  <c r="L45" i="49"/>
  <c r="L50" i="49" s="1"/>
  <c r="K45" i="49"/>
  <c r="K50" i="49" s="1"/>
  <c r="G45" i="49"/>
  <c r="G50" i="49" s="1"/>
  <c r="F45" i="49"/>
  <c r="F50" i="49" s="1"/>
  <c r="E45" i="49"/>
  <c r="E50" i="49" s="1"/>
  <c r="D45" i="49"/>
  <c r="D50" i="49" s="1"/>
  <c r="C45" i="49"/>
  <c r="C50" i="49" s="1"/>
  <c r="B45" i="49"/>
  <c r="Q44" i="49"/>
  <c r="H44" i="49"/>
  <c r="Q43" i="49"/>
  <c r="H43" i="49"/>
  <c r="Q42" i="49"/>
  <c r="H42" i="49"/>
  <c r="Q41" i="49"/>
  <c r="H41" i="49"/>
  <c r="Q40" i="49"/>
  <c r="H40" i="49"/>
  <c r="Q39" i="49"/>
  <c r="H39" i="49"/>
  <c r="Q38" i="49"/>
  <c r="H38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U27" i="49"/>
  <c r="T27" i="49"/>
  <c r="S27" i="49"/>
  <c r="R27" i="49"/>
  <c r="Q27" i="49"/>
  <c r="P27" i="49"/>
  <c r="O27" i="49"/>
  <c r="N27" i="49"/>
  <c r="M27" i="49"/>
  <c r="M30" i="49" s="1"/>
  <c r="L27" i="49"/>
  <c r="L30" i="49" s="1"/>
  <c r="K27" i="49"/>
  <c r="K30" i="49" s="1"/>
  <c r="J27" i="49"/>
  <c r="I27" i="49"/>
  <c r="G27" i="49"/>
  <c r="F27" i="49"/>
  <c r="F30" i="49" s="1"/>
  <c r="E27" i="49"/>
  <c r="D27" i="49"/>
  <c r="D30" i="49" s="1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V24" i="49" l="1"/>
  <c r="H45" i="49"/>
  <c r="C31" i="49"/>
  <c r="I30" i="49"/>
  <c r="I31" i="49" s="1"/>
  <c r="M31" i="49"/>
  <c r="L31" i="49"/>
  <c r="D31" i="49"/>
  <c r="V25" i="49"/>
  <c r="W26" i="49"/>
  <c r="H48" i="49"/>
  <c r="H46" i="49"/>
  <c r="G31" i="49"/>
  <c r="K31" i="49"/>
  <c r="E30" i="49"/>
  <c r="E31" i="49" s="1"/>
  <c r="B50" i="49"/>
  <c r="F31" i="49"/>
  <c r="Q45" i="49"/>
  <c r="G30" i="49"/>
  <c r="J30" i="49"/>
  <c r="J31" i="49" s="1"/>
  <c r="T64" i="49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F67" i="48"/>
  <c r="E67" i="48"/>
  <c r="D67" i="48"/>
  <c r="C67" i="48"/>
  <c r="B67" i="48"/>
  <c r="T65" i="49" l="1"/>
  <c r="T67" i="49"/>
  <c r="Q48" i="49"/>
  <c r="Q46" i="49"/>
  <c r="P48" i="48"/>
  <c r="O48" i="48"/>
  <c r="N48" i="48"/>
  <c r="M48" i="48"/>
  <c r="L48" i="48"/>
  <c r="K48" i="48"/>
  <c r="G48" i="48"/>
  <c r="F48" i="48"/>
  <c r="E48" i="48"/>
  <c r="D48" i="48"/>
  <c r="C48" i="48"/>
  <c r="B48" i="48"/>
  <c r="U27" i="48"/>
  <c r="T27" i="48"/>
  <c r="S27" i="48"/>
  <c r="R27" i="48"/>
  <c r="Q27" i="48"/>
  <c r="P27" i="48"/>
  <c r="O27" i="48"/>
  <c r="N27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6" i="48"/>
  <c r="S64" i="48"/>
  <c r="S69" i="48" s="1"/>
  <c r="R64" i="48"/>
  <c r="R69" i="48" s="1"/>
  <c r="Q64" i="48"/>
  <c r="Q69" i="48" s="1"/>
  <c r="P64" i="48"/>
  <c r="P69" i="48" s="1"/>
  <c r="O64" i="48"/>
  <c r="O69" i="48" s="1"/>
  <c r="N64" i="48"/>
  <c r="N69" i="48" s="1"/>
  <c r="M64" i="48"/>
  <c r="M69" i="48" s="1"/>
  <c r="L64" i="48"/>
  <c r="L69" i="48" s="1"/>
  <c r="K64" i="48"/>
  <c r="K69" i="48" s="1"/>
  <c r="J64" i="48"/>
  <c r="J69" i="48" s="1"/>
  <c r="I64" i="48"/>
  <c r="I69" i="48" s="1"/>
  <c r="H64" i="48"/>
  <c r="H69" i="48" s="1"/>
  <c r="G64" i="48"/>
  <c r="G69" i="48" s="1"/>
  <c r="F64" i="48"/>
  <c r="F69" i="48" s="1"/>
  <c r="E64" i="48"/>
  <c r="E69" i="48" s="1"/>
  <c r="D64" i="48"/>
  <c r="D69" i="48" s="1"/>
  <c r="C64" i="48"/>
  <c r="C69" i="48" s="1"/>
  <c r="B64" i="48"/>
  <c r="B69" i="48" s="1"/>
  <c r="T63" i="48"/>
  <c r="T62" i="48"/>
  <c r="T61" i="48"/>
  <c r="T60" i="48"/>
  <c r="T59" i="48"/>
  <c r="T58" i="48"/>
  <c r="T57" i="48"/>
  <c r="P49" i="48"/>
  <c r="O49" i="48"/>
  <c r="N49" i="48"/>
  <c r="M49" i="48"/>
  <c r="L49" i="48"/>
  <c r="K49" i="48"/>
  <c r="G49" i="48"/>
  <c r="F49" i="48"/>
  <c r="E49" i="48"/>
  <c r="D49" i="48"/>
  <c r="C49" i="48"/>
  <c r="B49" i="48"/>
  <c r="Q47" i="48"/>
  <c r="H47" i="48"/>
  <c r="P45" i="48"/>
  <c r="P50" i="48" s="1"/>
  <c r="O45" i="48"/>
  <c r="O50" i="48" s="1"/>
  <c r="N45" i="48"/>
  <c r="N50" i="48" s="1"/>
  <c r="M45" i="48"/>
  <c r="M50" i="48" s="1"/>
  <c r="L45" i="48"/>
  <c r="L50" i="48" s="1"/>
  <c r="K45" i="48"/>
  <c r="K50" i="48" s="1"/>
  <c r="G45" i="48"/>
  <c r="G50" i="48" s="1"/>
  <c r="F45" i="48"/>
  <c r="F50" i="48" s="1"/>
  <c r="E45" i="48"/>
  <c r="D45" i="48"/>
  <c r="D50" i="48" s="1"/>
  <c r="C45" i="48"/>
  <c r="C50" i="48" s="1"/>
  <c r="B45" i="48"/>
  <c r="B50" i="48" s="1"/>
  <c r="Q44" i="48"/>
  <c r="H44" i="48"/>
  <c r="Q43" i="48"/>
  <c r="H43" i="48"/>
  <c r="Q42" i="48"/>
  <c r="H42" i="48"/>
  <c r="Q41" i="48"/>
  <c r="H41" i="48"/>
  <c r="Q40" i="48"/>
  <c r="H40" i="48"/>
  <c r="Q39" i="48"/>
  <c r="H39" i="48"/>
  <c r="Q38" i="48"/>
  <c r="H38" i="48"/>
  <c r="K32" i="48"/>
  <c r="J32" i="48" s="1"/>
  <c r="E32" i="48"/>
  <c r="D32" i="48" s="1"/>
  <c r="R29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M27" i="48"/>
  <c r="M30" i="48" s="1"/>
  <c r="L27" i="48"/>
  <c r="L30" i="48" s="1"/>
  <c r="K27" i="48"/>
  <c r="K30" i="48" s="1"/>
  <c r="J27" i="48"/>
  <c r="I27" i="48"/>
  <c r="I30" i="48" s="1"/>
  <c r="G27" i="48"/>
  <c r="G30" i="48" s="1"/>
  <c r="F27" i="48"/>
  <c r="E27" i="48"/>
  <c r="D27" i="48"/>
  <c r="D30" i="48" s="1"/>
  <c r="C27" i="48"/>
  <c r="C30" i="48" s="1"/>
  <c r="V26" i="48"/>
  <c r="U24" i="48"/>
  <c r="U29" i="48" s="1"/>
  <c r="T24" i="48"/>
  <c r="T29" i="48" s="1"/>
  <c r="S24" i="48"/>
  <c r="S29" i="48" s="1"/>
  <c r="R24" i="48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H45" i="48" l="1"/>
  <c r="H48" i="48" s="1"/>
  <c r="D31" i="48"/>
  <c r="M31" i="48"/>
  <c r="V24" i="48"/>
  <c r="W26" i="48" s="1"/>
  <c r="G31" i="48"/>
  <c r="I31" i="48"/>
  <c r="V25" i="48"/>
  <c r="E30" i="48"/>
  <c r="E31" i="48" s="1"/>
  <c r="C31" i="48"/>
  <c r="L31" i="48"/>
  <c r="F30" i="48"/>
  <c r="F31" i="48" s="1"/>
  <c r="Q45" i="48"/>
  <c r="K31" i="48"/>
  <c r="E50" i="48"/>
  <c r="J30" i="48"/>
  <c r="J31" i="48" s="1"/>
  <c r="T64" i="48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F67" i="47"/>
  <c r="E67" i="47"/>
  <c r="D67" i="47"/>
  <c r="C67" i="47"/>
  <c r="B67" i="47"/>
  <c r="P48" i="47"/>
  <c r="O48" i="47"/>
  <c r="N48" i="47"/>
  <c r="M48" i="47"/>
  <c r="L48" i="47"/>
  <c r="K48" i="47"/>
  <c r="G48" i="47"/>
  <c r="F48" i="47"/>
  <c r="E48" i="47"/>
  <c r="D48" i="47"/>
  <c r="C48" i="47"/>
  <c r="B48" i="47"/>
  <c r="U27" i="47"/>
  <c r="T27" i="47"/>
  <c r="S27" i="47"/>
  <c r="R27" i="47"/>
  <c r="Q27" i="47"/>
  <c r="P27" i="47"/>
  <c r="O27" i="47"/>
  <c r="N27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6" i="47"/>
  <c r="S64" i="47"/>
  <c r="S69" i="47" s="1"/>
  <c r="R64" i="47"/>
  <c r="R69" i="47" s="1"/>
  <c r="Q64" i="47"/>
  <c r="Q69" i="47" s="1"/>
  <c r="P64" i="47"/>
  <c r="P69" i="47" s="1"/>
  <c r="O64" i="47"/>
  <c r="O69" i="47" s="1"/>
  <c r="N64" i="47"/>
  <c r="N69" i="47" s="1"/>
  <c r="M64" i="47"/>
  <c r="M69" i="47" s="1"/>
  <c r="L64" i="47"/>
  <c r="L69" i="47" s="1"/>
  <c r="K64" i="47"/>
  <c r="K69" i="47" s="1"/>
  <c r="J64" i="47"/>
  <c r="J69" i="47" s="1"/>
  <c r="I64" i="47"/>
  <c r="I69" i="47" s="1"/>
  <c r="H64" i="47"/>
  <c r="H69" i="47" s="1"/>
  <c r="G64" i="47"/>
  <c r="G69" i="47" s="1"/>
  <c r="F64" i="47"/>
  <c r="F69" i="47" s="1"/>
  <c r="E64" i="47"/>
  <c r="E69" i="47" s="1"/>
  <c r="D64" i="47"/>
  <c r="D69" i="47" s="1"/>
  <c r="C64" i="47"/>
  <c r="C69" i="47" s="1"/>
  <c r="B64" i="47"/>
  <c r="B69" i="47" s="1"/>
  <c r="T63" i="47"/>
  <c r="T62" i="47"/>
  <c r="T61" i="47"/>
  <c r="T60" i="47"/>
  <c r="T59" i="47"/>
  <c r="T58" i="47"/>
  <c r="T57" i="47"/>
  <c r="P49" i="47"/>
  <c r="O49" i="47"/>
  <c r="N49" i="47"/>
  <c r="M49" i="47"/>
  <c r="L49" i="47"/>
  <c r="K49" i="47"/>
  <c r="G49" i="47"/>
  <c r="F49" i="47"/>
  <c r="E49" i="47"/>
  <c r="D49" i="47"/>
  <c r="C49" i="47"/>
  <c r="B49" i="47"/>
  <c r="Q47" i="47"/>
  <c r="H47" i="47"/>
  <c r="P45" i="47"/>
  <c r="P50" i="47" s="1"/>
  <c r="O45" i="47"/>
  <c r="O50" i="47" s="1"/>
  <c r="N45" i="47"/>
  <c r="N50" i="47" s="1"/>
  <c r="M45" i="47"/>
  <c r="M50" i="47" s="1"/>
  <c r="L45" i="47"/>
  <c r="L50" i="47" s="1"/>
  <c r="K45" i="47"/>
  <c r="K50" i="47" s="1"/>
  <c r="G45" i="47"/>
  <c r="G50" i="47" s="1"/>
  <c r="F45" i="47"/>
  <c r="F50" i="47" s="1"/>
  <c r="E45" i="47"/>
  <c r="D45" i="47"/>
  <c r="D50" i="47" s="1"/>
  <c r="C45" i="47"/>
  <c r="C50" i="47" s="1"/>
  <c r="B45" i="47"/>
  <c r="B50" i="47" s="1"/>
  <c r="Q44" i="47"/>
  <c r="H44" i="47"/>
  <c r="Q43" i="47"/>
  <c r="H43" i="47"/>
  <c r="Q42" i="47"/>
  <c r="H42" i="47"/>
  <c r="Q41" i="47"/>
  <c r="H41" i="47"/>
  <c r="Q40" i="47"/>
  <c r="H40" i="47"/>
  <c r="Q39" i="47"/>
  <c r="H39" i="47"/>
  <c r="Q38" i="47"/>
  <c r="H38" i="47"/>
  <c r="K32" i="47"/>
  <c r="J32" i="47" s="1"/>
  <c r="E32" i="47"/>
  <c r="D32" i="47" s="1"/>
  <c r="E30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M30" i="47" s="1"/>
  <c r="L27" i="47"/>
  <c r="L30" i="47" s="1"/>
  <c r="K27" i="47"/>
  <c r="K30" i="47" s="1"/>
  <c r="J27" i="47"/>
  <c r="I27" i="47"/>
  <c r="G27" i="47"/>
  <c r="G30" i="47" s="1"/>
  <c r="F27" i="47"/>
  <c r="E27" i="47"/>
  <c r="D27" i="47"/>
  <c r="D30" i="47" s="1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H46" i="48" l="1"/>
  <c r="T65" i="48"/>
  <c r="T67" i="48"/>
  <c r="Q48" i="48"/>
  <c r="Q46" i="48"/>
  <c r="H45" i="47"/>
  <c r="H46" i="47" s="1"/>
  <c r="E31" i="47"/>
  <c r="G31" i="47"/>
  <c r="V24" i="47"/>
  <c r="V25" i="47" s="1"/>
  <c r="D31" i="47"/>
  <c r="M31" i="47"/>
  <c r="C31" i="47"/>
  <c r="L31" i="47"/>
  <c r="F30" i="47"/>
  <c r="F31" i="47" s="1"/>
  <c r="Q45" i="47"/>
  <c r="I30" i="47"/>
  <c r="I31" i="47" s="1"/>
  <c r="E50" i="47"/>
  <c r="K31" i="47"/>
  <c r="J30" i="47"/>
  <c r="J31" i="47" s="1"/>
  <c r="T64" i="47"/>
  <c r="W26" i="47" l="1"/>
  <c r="H48" i="47"/>
  <c r="T65" i="47"/>
  <c r="T67" i="47"/>
  <c r="Q48" i="47"/>
  <c r="Q46" i="47"/>
  <c r="K45" i="46" l="1"/>
  <c r="L45" i="46"/>
  <c r="M45" i="46"/>
  <c r="N45" i="46"/>
  <c r="O45" i="46"/>
  <c r="P45" i="46"/>
  <c r="S68" i="46" l="1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F67" i="46"/>
  <c r="E67" i="46"/>
  <c r="D67" i="46"/>
  <c r="C67" i="46"/>
  <c r="B67" i="46"/>
  <c r="T66" i="46"/>
  <c r="S64" i="46"/>
  <c r="S69" i="46" s="1"/>
  <c r="R64" i="46"/>
  <c r="R69" i="46" s="1"/>
  <c r="Q64" i="46"/>
  <c r="Q69" i="46" s="1"/>
  <c r="P64" i="46"/>
  <c r="P69" i="46" s="1"/>
  <c r="O64" i="46"/>
  <c r="O69" i="46" s="1"/>
  <c r="N64" i="46"/>
  <c r="N69" i="46" s="1"/>
  <c r="M64" i="46"/>
  <c r="M69" i="46" s="1"/>
  <c r="L64" i="46"/>
  <c r="L69" i="46" s="1"/>
  <c r="K64" i="46"/>
  <c r="K69" i="46" s="1"/>
  <c r="J64" i="46"/>
  <c r="J69" i="46" s="1"/>
  <c r="I64" i="46"/>
  <c r="I69" i="46" s="1"/>
  <c r="H64" i="46"/>
  <c r="H69" i="46" s="1"/>
  <c r="G64" i="46"/>
  <c r="G69" i="46" s="1"/>
  <c r="F64" i="46"/>
  <c r="F69" i="46" s="1"/>
  <c r="E64" i="46"/>
  <c r="E69" i="46" s="1"/>
  <c r="D64" i="46"/>
  <c r="D69" i="46" s="1"/>
  <c r="C64" i="46"/>
  <c r="C69" i="46" s="1"/>
  <c r="B64" i="46"/>
  <c r="B69" i="46" s="1"/>
  <c r="T63" i="46"/>
  <c r="T62" i="46"/>
  <c r="T61" i="46"/>
  <c r="T60" i="46"/>
  <c r="T59" i="46"/>
  <c r="T58" i="46"/>
  <c r="T57" i="46"/>
  <c r="P49" i="46"/>
  <c r="O49" i="46"/>
  <c r="N49" i="46"/>
  <c r="M49" i="46"/>
  <c r="L49" i="46"/>
  <c r="K49" i="46"/>
  <c r="G49" i="46"/>
  <c r="F49" i="46"/>
  <c r="E49" i="46"/>
  <c r="D49" i="46"/>
  <c r="C49" i="46"/>
  <c r="B49" i="46"/>
  <c r="P48" i="46"/>
  <c r="O48" i="46"/>
  <c r="N48" i="46"/>
  <c r="M48" i="46"/>
  <c r="L48" i="46"/>
  <c r="K48" i="46"/>
  <c r="G48" i="46"/>
  <c r="F48" i="46"/>
  <c r="E48" i="46"/>
  <c r="D48" i="46"/>
  <c r="C48" i="46"/>
  <c r="B48" i="46"/>
  <c r="Q47" i="46"/>
  <c r="H47" i="46"/>
  <c r="P50" i="46"/>
  <c r="O50" i="46"/>
  <c r="N50" i="46"/>
  <c r="M50" i="46"/>
  <c r="L50" i="46"/>
  <c r="K50" i="46"/>
  <c r="G45" i="46"/>
  <c r="G50" i="46" s="1"/>
  <c r="F45" i="46"/>
  <c r="F50" i="46" s="1"/>
  <c r="E45" i="46"/>
  <c r="E50" i="46" s="1"/>
  <c r="D45" i="46"/>
  <c r="D50" i="46" s="1"/>
  <c r="C45" i="46"/>
  <c r="C50" i="46" s="1"/>
  <c r="B45" i="46"/>
  <c r="B50" i="46" s="1"/>
  <c r="Q44" i="46"/>
  <c r="H44" i="46"/>
  <c r="Q43" i="46"/>
  <c r="H43" i="46"/>
  <c r="Q42" i="46"/>
  <c r="H42" i="46"/>
  <c r="Q41" i="46"/>
  <c r="H41" i="46"/>
  <c r="Q40" i="46"/>
  <c r="H40" i="46"/>
  <c r="Q39" i="46"/>
  <c r="H39" i="46"/>
  <c r="Q38" i="46"/>
  <c r="H38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L27" i="46"/>
  <c r="L30" i="46" s="1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C27" i="46"/>
  <c r="C30" i="46" s="1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H45" i="46" l="1"/>
  <c r="H48" i="46" s="1"/>
  <c r="G31" i="46"/>
  <c r="V24" i="46"/>
  <c r="V25" i="46" s="1"/>
  <c r="I31" i="46"/>
  <c r="J31" i="46"/>
  <c r="K31" i="46"/>
  <c r="D31" i="46"/>
  <c r="W26" i="46"/>
  <c r="F31" i="46"/>
  <c r="D30" i="46"/>
  <c r="M30" i="46"/>
  <c r="M31" i="46" s="1"/>
  <c r="E30" i="46"/>
  <c r="E31" i="46" s="1"/>
  <c r="C31" i="46"/>
  <c r="L31" i="46"/>
  <c r="H46" i="46"/>
  <c r="Q45" i="46"/>
  <c r="T64" i="46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S67" i="45"/>
  <c r="R67" i="45"/>
  <c r="Q67" i="45"/>
  <c r="P67" i="45"/>
  <c r="O67" i="45"/>
  <c r="N67" i="45"/>
  <c r="M67" i="45"/>
  <c r="L67" i="45"/>
  <c r="K67" i="45"/>
  <c r="J67" i="45"/>
  <c r="I67" i="45"/>
  <c r="H67" i="45"/>
  <c r="G67" i="45"/>
  <c r="F67" i="45"/>
  <c r="E67" i="45"/>
  <c r="D67" i="45"/>
  <c r="C67" i="45"/>
  <c r="B67" i="45"/>
  <c r="T66" i="45"/>
  <c r="S64" i="45"/>
  <c r="S69" i="45" s="1"/>
  <c r="R64" i="45"/>
  <c r="R69" i="45" s="1"/>
  <c r="Q64" i="45"/>
  <c r="Q69" i="45" s="1"/>
  <c r="P64" i="45"/>
  <c r="P69" i="45" s="1"/>
  <c r="O64" i="45"/>
  <c r="O69" i="45" s="1"/>
  <c r="N64" i="45"/>
  <c r="N69" i="45" s="1"/>
  <c r="M64" i="45"/>
  <c r="M69" i="45" s="1"/>
  <c r="L64" i="45"/>
  <c r="L69" i="45" s="1"/>
  <c r="K64" i="45"/>
  <c r="K69" i="45" s="1"/>
  <c r="J64" i="45"/>
  <c r="J69" i="45" s="1"/>
  <c r="I64" i="45"/>
  <c r="I69" i="45" s="1"/>
  <c r="H64" i="45"/>
  <c r="H69" i="45" s="1"/>
  <c r="G64" i="45"/>
  <c r="G69" i="45" s="1"/>
  <c r="F64" i="45"/>
  <c r="F69" i="45" s="1"/>
  <c r="E64" i="45"/>
  <c r="E69" i="45" s="1"/>
  <c r="D64" i="45"/>
  <c r="D69" i="45" s="1"/>
  <c r="C64" i="45"/>
  <c r="C69" i="45" s="1"/>
  <c r="B64" i="45"/>
  <c r="B69" i="45" s="1"/>
  <c r="T63" i="45"/>
  <c r="T62" i="45"/>
  <c r="T61" i="45"/>
  <c r="T60" i="45"/>
  <c r="T59" i="45"/>
  <c r="T58" i="45"/>
  <c r="T57" i="45"/>
  <c r="E50" i="45"/>
  <c r="P49" i="45"/>
  <c r="O49" i="45"/>
  <c r="N49" i="45"/>
  <c r="M49" i="45"/>
  <c r="L49" i="45"/>
  <c r="K49" i="45"/>
  <c r="G49" i="45"/>
  <c r="F49" i="45"/>
  <c r="E49" i="45"/>
  <c r="D49" i="45"/>
  <c r="C49" i="45"/>
  <c r="B49" i="45"/>
  <c r="P48" i="45"/>
  <c r="O48" i="45"/>
  <c r="N48" i="45"/>
  <c r="M48" i="45"/>
  <c r="L48" i="45"/>
  <c r="K48" i="45"/>
  <c r="G48" i="45"/>
  <c r="F48" i="45"/>
  <c r="E48" i="45"/>
  <c r="D48" i="45"/>
  <c r="C48" i="45"/>
  <c r="B48" i="45"/>
  <c r="Q47" i="45"/>
  <c r="H47" i="45"/>
  <c r="P45" i="45"/>
  <c r="P50" i="45" s="1"/>
  <c r="O45" i="45"/>
  <c r="O50" i="45" s="1"/>
  <c r="N45" i="45"/>
  <c r="N50" i="45" s="1"/>
  <c r="M45" i="45"/>
  <c r="M50" i="45" s="1"/>
  <c r="L45" i="45"/>
  <c r="L50" i="45" s="1"/>
  <c r="K45" i="45"/>
  <c r="K50" i="45" s="1"/>
  <c r="G45" i="45"/>
  <c r="G50" i="45" s="1"/>
  <c r="F45" i="45"/>
  <c r="F50" i="45" s="1"/>
  <c r="E45" i="45"/>
  <c r="D45" i="45"/>
  <c r="D50" i="45" s="1"/>
  <c r="C45" i="45"/>
  <c r="C50" i="45" s="1"/>
  <c r="B45" i="45"/>
  <c r="B50" i="45" s="1"/>
  <c r="Q44" i="45"/>
  <c r="H44" i="45"/>
  <c r="Q43" i="45"/>
  <c r="H43" i="45"/>
  <c r="Q42" i="45"/>
  <c r="H42" i="45"/>
  <c r="Q41" i="45"/>
  <c r="H41" i="45"/>
  <c r="Q40" i="45"/>
  <c r="H40" i="45"/>
  <c r="Q39" i="45"/>
  <c r="H39" i="45"/>
  <c r="Q38" i="45"/>
  <c r="H38" i="45"/>
  <c r="K32" i="45"/>
  <c r="J32" i="45" s="1"/>
  <c r="E32" i="45"/>
  <c r="D32" i="45" s="1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L27" i="45"/>
  <c r="L30" i="45" s="1"/>
  <c r="K27" i="45"/>
  <c r="K30" i="45" s="1"/>
  <c r="J27" i="45"/>
  <c r="I27" i="45"/>
  <c r="I30" i="45" s="1"/>
  <c r="G27" i="45"/>
  <c r="F27" i="45"/>
  <c r="E27" i="45"/>
  <c r="D27" i="45"/>
  <c r="C27" i="45"/>
  <c r="C30" i="45" s="1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T65" i="46" l="1"/>
  <c r="T67" i="46"/>
  <c r="Q46" i="46"/>
  <c r="Q48" i="46"/>
  <c r="E30" i="45"/>
  <c r="E31" i="45" s="1"/>
  <c r="V24" i="45"/>
  <c r="V25" i="45" s="1"/>
  <c r="I31" i="45"/>
  <c r="D30" i="45"/>
  <c r="D31" i="45" s="1"/>
  <c r="M30" i="45"/>
  <c r="M31" i="45" s="1"/>
  <c r="K31" i="45"/>
  <c r="L31" i="45"/>
  <c r="F30" i="45"/>
  <c r="F31" i="45" s="1"/>
  <c r="Q45" i="45"/>
  <c r="C31" i="45"/>
  <c r="G30" i="45"/>
  <c r="G31" i="45" s="1"/>
  <c r="H45" i="45"/>
  <c r="J30" i="45"/>
  <c r="J31" i="45" s="1"/>
  <c r="T64" i="45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C67" i="44"/>
  <c r="B67" i="44"/>
  <c r="T66" i="44"/>
  <c r="S64" i="44"/>
  <c r="S69" i="44" s="1"/>
  <c r="R64" i="44"/>
  <c r="R69" i="44" s="1"/>
  <c r="Q64" i="44"/>
  <c r="Q69" i="44" s="1"/>
  <c r="P64" i="44"/>
  <c r="P69" i="44" s="1"/>
  <c r="O64" i="44"/>
  <c r="O69" i="44" s="1"/>
  <c r="N64" i="44"/>
  <c r="N69" i="44" s="1"/>
  <c r="M64" i="44"/>
  <c r="M69" i="44" s="1"/>
  <c r="L64" i="44"/>
  <c r="L69" i="44" s="1"/>
  <c r="K64" i="44"/>
  <c r="K69" i="44" s="1"/>
  <c r="J64" i="44"/>
  <c r="J69" i="44" s="1"/>
  <c r="I64" i="44"/>
  <c r="I69" i="44" s="1"/>
  <c r="H64" i="44"/>
  <c r="H69" i="44" s="1"/>
  <c r="G64" i="44"/>
  <c r="G69" i="44" s="1"/>
  <c r="F64" i="44"/>
  <c r="F69" i="44" s="1"/>
  <c r="E64" i="44"/>
  <c r="E69" i="44" s="1"/>
  <c r="D64" i="44"/>
  <c r="D69" i="44" s="1"/>
  <c r="C64" i="44"/>
  <c r="C69" i="44" s="1"/>
  <c r="B64" i="44"/>
  <c r="B69" i="44" s="1"/>
  <c r="T63" i="44"/>
  <c r="T62" i="44"/>
  <c r="T61" i="44"/>
  <c r="T60" i="44"/>
  <c r="T59" i="44"/>
  <c r="T58" i="44"/>
  <c r="T57" i="44"/>
  <c r="P49" i="44"/>
  <c r="O49" i="44"/>
  <c r="N49" i="44"/>
  <c r="M49" i="44"/>
  <c r="L49" i="44"/>
  <c r="K49" i="44"/>
  <c r="G49" i="44"/>
  <c r="F49" i="44"/>
  <c r="E49" i="44"/>
  <c r="D49" i="44"/>
  <c r="C49" i="44"/>
  <c r="B49" i="44"/>
  <c r="P48" i="44"/>
  <c r="O48" i="44"/>
  <c r="N48" i="44"/>
  <c r="M48" i="44"/>
  <c r="L48" i="44"/>
  <c r="K48" i="44"/>
  <c r="G48" i="44"/>
  <c r="F48" i="44"/>
  <c r="E48" i="44"/>
  <c r="D48" i="44"/>
  <c r="C48" i="44"/>
  <c r="B48" i="44"/>
  <c r="Q47" i="44"/>
  <c r="H47" i="44"/>
  <c r="P45" i="44"/>
  <c r="P50" i="44" s="1"/>
  <c r="O45" i="44"/>
  <c r="O50" i="44" s="1"/>
  <c r="N45" i="44"/>
  <c r="N50" i="44" s="1"/>
  <c r="M45" i="44"/>
  <c r="L45" i="44"/>
  <c r="L50" i="44" s="1"/>
  <c r="K45" i="44"/>
  <c r="K50" i="44" s="1"/>
  <c r="G45" i="44"/>
  <c r="G50" i="44" s="1"/>
  <c r="F45" i="44"/>
  <c r="F50" i="44" s="1"/>
  <c r="E45" i="44"/>
  <c r="E50" i="44" s="1"/>
  <c r="D45" i="44"/>
  <c r="D50" i="44" s="1"/>
  <c r="C45" i="44"/>
  <c r="C50" i="44" s="1"/>
  <c r="B45" i="44"/>
  <c r="B50" i="44" s="1"/>
  <c r="Q44" i="44"/>
  <c r="H44" i="44"/>
  <c r="Q43" i="44"/>
  <c r="H43" i="44"/>
  <c r="Q42" i="44"/>
  <c r="H42" i="44"/>
  <c r="Q41" i="44"/>
  <c r="H41" i="44"/>
  <c r="Q40" i="44"/>
  <c r="H40" i="44"/>
  <c r="Q39" i="44"/>
  <c r="H39" i="44"/>
  <c r="Q38" i="44"/>
  <c r="H38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L27" i="44"/>
  <c r="L30" i="44" s="1"/>
  <c r="K27" i="44"/>
  <c r="K30" i="44" s="1"/>
  <c r="J27" i="44"/>
  <c r="I27" i="44"/>
  <c r="I30" i="44" s="1"/>
  <c r="G27" i="44"/>
  <c r="G30" i="44" s="1"/>
  <c r="F27" i="44"/>
  <c r="F30" i="44" s="1"/>
  <c r="E27" i="44"/>
  <c r="D27" i="44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W26" i="45" l="1"/>
  <c r="Q48" i="45"/>
  <c r="Q46" i="45"/>
  <c r="T65" i="45"/>
  <c r="T67" i="45"/>
  <c r="H48" i="45"/>
  <c r="H46" i="45"/>
  <c r="T64" i="44"/>
  <c r="T65" i="44" s="1"/>
  <c r="Q45" i="44"/>
  <c r="Q48" i="44" s="1"/>
  <c r="H45" i="44"/>
  <c r="H48" i="44" s="1"/>
  <c r="K31" i="44"/>
  <c r="V24" i="44"/>
  <c r="W26" i="44" s="1"/>
  <c r="F31" i="44"/>
  <c r="G31" i="44"/>
  <c r="D30" i="44"/>
  <c r="D31" i="44" s="1"/>
  <c r="M30" i="44"/>
  <c r="M31" i="44" s="1"/>
  <c r="I31" i="44"/>
  <c r="E30" i="44"/>
  <c r="E31" i="44" s="1"/>
  <c r="C31" i="44"/>
  <c r="L31" i="44"/>
  <c r="M50" i="44"/>
  <c r="J30" i="44"/>
  <c r="J31" i="44" s="1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T66" i="43"/>
  <c r="S64" i="43"/>
  <c r="S69" i="43" s="1"/>
  <c r="R64" i="43"/>
  <c r="R69" i="43" s="1"/>
  <c r="Q64" i="43"/>
  <c r="Q69" i="43" s="1"/>
  <c r="P64" i="43"/>
  <c r="P69" i="43" s="1"/>
  <c r="O64" i="43"/>
  <c r="O69" i="43" s="1"/>
  <c r="N64" i="43"/>
  <c r="N69" i="43" s="1"/>
  <c r="M64" i="43"/>
  <c r="M69" i="43" s="1"/>
  <c r="L64" i="43"/>
  <c r="L69" i="43" s="1"/>
  <c r="K64" i="43"/>
  <c r="K69" i="43" s="1"/>
  <c r="J64" i="43"/>
  <c r="J69" i="43" s="1"/>
  <c r="I64" i="43"/>
  <c r="I69" i="43" s="1"/>
  <c r="H64" i="43"/>
  <c r="H69" i="43" s="1"/>
  <c r="G64" i="43"/>
  <c r="G69" i="43" s="1"/>
  <c r="F64" i="43"/>
  <c r="F69" i="43" s="1"/>
  <c r="E64" i="43"/>
  <c r="E69" i="43" s="1"/>
  <c r="D64" i="43"/>
  <c r="D69" i="43" s="1"/>
  <c r="C64" i="43"/>
  <c r="C69" i="43" s="1"/>
  <c r="B64" i="43"/>
  <c r="B69" i="43" s="1"/>
  <c r="T63" i="43"/>
  <c r="T62" i="43"/>
  <c r="T61" i="43"/>
  <c r="T60" i="43"/>
  <c r="T59" i="43"/>
  <c r="T58" i="43"/>
  <c r="T57" i="43"/>
  <c r="P49" i="43"/>
  <c r="O49" i="43"/>
  <c r="N49" i="43"/>
  <c r="M49" i="43"/>
  <c r="L49" i="43"/>
  <c r="K49" i="43"/>
  <c r="G49" i="43"/>
  <c r="F49" i="43"/>
  <c r="E49" i="43"/>
  <c r="D49" i="43"/>
  <c r="C49" i="43"/>
  <c r="B49" i="43"/>
  <c r="P48" i="43"/>
  <c r="O48" i="43"/>
  <c r="N48" i="43"/>
  <c r="M48" i="43"/>
  <c r="L48" i="43"/>
  <c r="K48" i="43"/>
  <c r="G48" i="43"/>
  <c r="F48" i="43"/>
  <c r="E48" i="43"/>
  <c r="D48" i="43"/>
  <c r="C48" i="43"/>
  <c r="B48" i="43"/>
  <c r="Q47" i="43"/>
  <c r="H47" i="43"/>
  <c r="P45" i="43"/>
  <c r="P50" i="43" s="1"/>
  <c r="O45" i="43"/>
  <c r="O50" i="43" s="1"/>
  <c r="N45" i="43"/>
  <c r="N50" i="43" s="1"/>
  <c r="M45" i="43"/>
  <c r="M50" i="43" s="1"/>
  <c r="L45" i="43"/>
  <c r="L50" i="43" s="1"/>
  <c r="K45" i="43"/>
  <c r="K50" i="43" s="1"/>
  <c r="G45" i="43"/>
  <c r="G50" i="43" s="1"/>
  <c r="F45" i="43"/>
  <c r="F50" i="43" s="1"/>
  <c r="E45" i="43"/>
  <c r="D45" i="43"/>
  <c r="D50" i="43" s="1"/>
  <c r="C45" i="43"/>
  <c r="C50" i="43" s="1"/>
  <c r="B45" i="43"/>
  <c r="B50" i="43" s="1"/>
  <c r="Q44" i="43"/>
  <c r="H44" i="43"/>
  <c r="Q43" i="43"/>
  <c r="H43" i="43"/>
  <c r="Q42" i="43"/>
  <c r="H42" i="43"/>
  <c r="Q41" i="43"/>
  <c r="H41" i="43"/>
  <c r="Q40" i="43"/>
  <c r="H40" i="43"/>
  <c r="Q39" i="43"/>
  <c r="H39" i="43"/>
  <c r="Q38" i="43"/>
  <c r="H38" i="43"/>
  <c r="K32" i="43"/>
  <c r="J32" i="43" s="1"/>
  <c r="E32" i="43"/>
  <c r="D32" i="43" s="1"/>
  <c r="M29" i="43"/>
  <c r="L29" i="43"/>
  <c r="K29" i="43"/>
  <c r="J29" i="43"/>
  <c r="I29" i="43"/>
  <c r="G29" i="43"/>
  <c r="F29" i="43"/>
  <c r="E29" i="43"/>
  <c r="D29" i="43"/>
  <c r="C29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G28" i="43"/>
  <c r="F28" i="43"/>
  <c r="E28" i="43"/>
  <c r="D28" i="43"/>
  <c r="C28" i="43"/>
  <c r="U27" i="43"/>
  <c r="T27" i="43"/>
  <c r="S27" i="43"/>
  <c r="R27" i="43"/>
  <c r="Q27" i="43"/>
  <c r="P27" i="43"/>
  <c r="O27" i="43"/>
  <c r="N27" i="43"/>
  <c r="M27" i="43"/>
  <c r="M30" i="43" s="1"/>
  <c r="L27" i="43"/>
  <c r="L30" i="43" s="1"/>
  <c r="K27" i="43"/>
  <c r="K30" i="43" s="1"/>
  <c r="J27" i="43"/>
  <c r="I27" i="43"/>
  <c r="G27" i="43"/>
  <c r="G30" i="43" s="1"/>
  <c r="F27" i="43"/>
  <c r="E27" i="43"/>
  <c r="D27" i="43"/>
  <c r="D30" i="43" s="1"/>
  <c r="C27" i="43"/>
  <c r="C30" i="43" s="1"/>
  <c r="V26" i="43"/>
  <c r="U24" i="43"/>
  <c r="U29" i="43" s="1"/>
  <c r="T24" i="43"/>
  <c r="T29" i="43" s="1"/>
  <c r="S24" i="43"/>
  <c r="S29" i="43" s="1"/>
  <c r="R24" i="43"/>
  <c r="R29" i="43" s="1"/>
  <c r="Q24" i="43"/>
  <c r="Q29" i="43" s="1"/>
  <c r="P24" i="43"/>
  <c r="P29" i="43" s="1"/>
  <c r="O24" i="43"/>
  <c r="O29" i="43" s="1"/>
  <c r="N24" i="43"/>
  <c r="N29" i="43" s="1"/>
  <c r="M24" i="43"/>
  <c r="L24" i="43"/>
  <c r="K24" i="43"/>
  <c r="J24" i="43"/>
  <c r="I24" i="43"/>
  <c r="H24" i="43"/>
  <c r="G24" i="43"/>
  <c r="F24" i="43"/>
  <c r="E24" i="43"/>
  <c r="D24" i="43"/>
  <c r="C24" i="43"/>
  <c r="B24" i="43"/>
  <c r="V23" i="43"/>
  <c r="V22" i="43"/>
  <c r="V21" i="43"/>
  <c r="V20" i="43"/>
  <c r="V19" i="43"/>
  <c r="V18" i="43"/>
  <c r="V17" i="43"/>
  <c r="V25" i="44" l="1"/>
  <c r="T67" i="44"/>
  <c r="Q46" i="44"/>
  <c r="H46" i="44"/>
  <c r="T64" i="43"/>
  <c r="T67" i="43" s="1"/>
  <c r="H45" i="43"/>
  <c r="H46" i="43" s="1"/>
  <c r="D31" i="43"/>
  <c r="M31" i="43"/>
  <c r="V24" i="43"/>
  <c r="V25" i="43" s="1"/>
  <c r="G31" i="43"/>
  <c r="E30" i="43"/>
  <c r="E31" i="43" s="1"/>
  <c r="C31" i="43"/>
  <c r="L31" i="43"/>
  <c r="K31" i="43"/>
  <c r="F30" i="43"/>
  <c r="F31" i="43" s="1"/>
  <c r="Q45" i="43"/>
  <c r="I30" i="43"/>
  <c r="I31" i="43" s="1"/>
  <c r="E50" i="43"/>
  <c r="J30" i="43"/>
  <c r="J31" i="43" s="1"/>
  <c r="H48" i="43" l="1"/>
  <c r="T65" i="43"/>
  <c r="W26" i="43"/>
  <c r="Q48" i="43"/>
  <c r="Q46" i="43"/>
  <c r="S68" i="42" l="1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T66" i="42"/>
  <c r="S64" i="42"/>
  <c r="S69" i="42" s="1"/>
  <c r="R64" i="42"/>
  <c r="R69" i="42" s="1"/>
  <c r="Q64" i="42"/>
  <c r="Q69" i="42" s="1"/>
  <c r="P64" i="42"/>
  <c r="P69" i="42" s="1"/>
  <c r="O64" i="42"/>
  <c r="O69" i="42" s="1"/>
  <c r="N64" i="42"/>
  <c r="N69" i="42" s="1"/>
  <c r="M64" i="42"/>
  <c r="M69" i="42" s="1"/>
  <c r="L64" i="42"/>
  <c r="L69" i="42" s="1"/>
  <c r="K64" i="42"/>
  <c r="K69" i="42" s="1"/>
  <c r="J64" i="42"/>
  <c r="J69" i="42" s="1"/>
  <c r="I64" i="42"/>
  <c r="I69" i="42" s="1"/>
  <c r="H64" i="42"/>
  <c r="H69" i="42" s="1"/>
  <c r="G64" i="42"/>
  <c r="G69" i="42" s="1"/>
  <c r="F64" i="42"/>
  <c r="F69" i="42" s="1"/>
  <c r="E64" i="42"/>
  <c r="E69" i="42" s="1"/>
  <c r="D64" i="42"/>
  <c r="D69" i="42" s="1"/>
  <c r="C64" i="42"/>
  <c r="C69" i="42" s="1"/>
  <c r="B64" i="42"/>
  <c r="B69" i="42" s="1"/>
  <c r="T63" i="42"/>
  <c r="T62" i="42"/>
  <c r="T61" i="42"/>
  <c r="T60" i="42"/>
  <c r="T59" i="42"/>
  <c r="T58" i="42"/>
  <c r="T57" i="42"/>
  <c r="P49" i="42"/>
  <c r="O49" i="42"/>
  <c r="N49" i="42"/>
  <c r="M49" i="42"/>
  <c r="L49" i="42"/>
  <c r="K49" i="42"/>
  <c r="G49" i="42"/>
  <c r="F49" i="42"/>
  <c r="E49" i="42"/>
  <c r="D49" i="42"/>
  <c r="C49" i="42"/>
  <c r="B49" i="42"/>
  <c r="P48" i="42"/>
  <c r="O48" i="42"/>
  <c r="N48" i="42"/>
  <c r="M48" i="42"/>
  <c r="L48" i="42"/>
  <c r="K48" i="42"/>
  <c r="G48" i="42"/>
  <c r="F48" i="42"/>
  <c r="E48" i="42"/>
  <c r="D48" i="42"/>
  <c r="C48" i="42"/>
  <c r="B48" i="42"/>
  <c r="Q47" i="42"/>
  <c r="H47" i="42"/>
  <c r="P45" i="42"/>
  <c r="P50" i="42" s="1"/>
  <c r="O45" i="42"/>
  <c r="O50" i="42" s="1"/>
  <c r="N45" i="42"/>
  <c r="N50" i="42" s="1"/>
  <c r="M45" i="42"/>
  <c r="M50" i="42" s="1"/>
  <c r="L45" i="42"/>
  <c r="L50" i="42" s="1"/>
  <c r="K45" i="42"/>
  <c r="K50" i="42" s="1"/>
  <c r="G45" i="42"/>
  <c r="G50" i="42" s="1"/>
  <c r="F45" i="42"/>
  <c r="F50" i="42" s="1"/>
  <c r="E45" i="42"/>
  <c r="E50" i="42" s="1"/>
  <c r="D45" i="42"/>
  <c r="D50" i="42" s="1"/>
  <c r="C45" i="42"/>
  <c r="C50" i="42" s="1"/>
  <c r="B45" i="42"/>
  <c r="B50" i="42" s="1"/>
  <c r="Q44" i="42"/>
  <c r="H44" i="42"/>
  <c r="Q43" i="42"/>
  <c r="H43" i="42"/>
  <c r="Q42" i="42"/>
  <c r="H42" i="42"/>
  <c r="Q41" i="42"/>
  <c r="H41" i="42"/>
  <c r="Q40" i="42"/>
  <c r="H40" i="42"/>
  <c r="Q39" i="42"/>
  <c r="H39" i="42"/>
  <c r="Q38" i="42"/>
  <c r="H38" i="42"/>
  <c r="K32" i="42"/>
  <c r="J32" i="42" s="1"/>
  <c r="E32" i="42"/>
  <c r="D32" i="42" s="1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L30" i="42" s="1"/>
  <c r="K27" i="42"/>
  <c r="J27" i="42"/>
  <c r="I27" i="42"/>
  <c r="I30" i="42" s="1"/>
  <c r="G27" i="42"/>
  <c r="F27" i="42"/>
  <c r="E27" i="42"/>
  <c r="E30" i="42" s="1"/>
  <c r="D27" i="42"/>
  <c r="D30" i="42" s="1"/>
  <c r="C27" i="42"/>
  <c r="C30" i="42" s="1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E31" i="42" l="1"/>
  <c r="H45" i="42"/>
  <c r="H48" i="42" s="1"/>
  <c r="I31" i="42"/>
  <c r="V24" i="42"/>
  <c r="V25" i="42" s="1"/>
  <c r="D31" i="42"/>
  <c r="M31" i="42"/>
  <c r="C31" i="42"/>
  <c r="L31" i="42"/>
  <c r="F30" i="42"/>
  <c r="F31" i="42" s="1"/>
  <c r="Q45" i="42"/>
  <c r="G30" i="42"/>
  <c r="G31" i="42" s="1"/>
  <c r="J30" i="42"/>
  <c r="J31" i="42" s="1"/>
  <c r="K30" i="42"/>
  <c r="K31" i="42" s="1"/>
  <c r="T64" i="42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T66" i="41"/>
  <c r="S64" i="41"/>
  <c r="S69" i="41" s="1"/>
  <c r="R64" i="41"/>
  <c r="R69" i="41" s="1"/>
  <c r="Q64" i="41"/>
  <c r="Q69" i="41" s="1"/>
  <c r="P64" i="41"/>
  <c r="P69" i="41" s="1"/>
  <c r="O64" i="41"/>
  <c r="O69" i="41" s="1"/>
  <c r="N64" i="41"/>
  <c r="N69" i="41" s="1"/>
  <c r="M64" i="41"/>
  <c r="M69" i="41" s="1"/>
  <c r="L64" i="41"/>
  <c r="L69" i="41" s="1"/>
  <c r="K64" i="41"/>
  <c r="K69" i="41" s="1"/>
  <c r="J64" i="41"/>
  <c r="J69" i="41" s="1"/>
  <c r="I64" i="41"/>
  <c r="I69" i="41" s="1"/>
  <c r="H64" i="41"/>
  <c r="H69" i="41" s="1"/>
  <c r="G64" i="41"/>
  <c r="G69" i="41" s="1"/>
  <c r="F64" i="41"/>
  <c r="F69" i="41" s="1"/>
  <c r="E64" i="41"/>
  <c r="E69" i="41" s="1"/>
  <c r="D64" i="41"/>
  <c r="D69" i="41" s="1"/>
  <c r="C64" i="41"/>
  <c r="C69" i="41" s="1"/>
  <c r="B64" i="41"/>
  <c r="B69" i="41" s="1"/>
  <c r="T63" i="41"/>
  <c r="T62" i="41"/>
  <c r="T61" i="41"/>
  <c r="T60" i="41"/>
  <c r="T59" i="41"/>
  <c r="T58" i="41"/>
  <c r="T57" i="41"/>
  <c r="P49" i="41"/>
  <c r="O49" i="41"/>
  <c r="N49" i="41"/>
  <c r="M49" i="41"/>
  <c r="L49" i="41"/>
  <c r="K49" i="41"/>
  <c r="G49" i="41"/>
  <c r="F49" i="41"/>
  <c r="E49" i="41"/>
  <c r="D49" i="41"/>
  <c r="C49" i="41"/>
  <c r="B49" i="41"/>
  <c r="P48" i="41"/>
  <c r="O48" i="41"/>
  <c r="N48" i="41"/>
  <c r="M48" i="41"/>
  <c r="L48" i="41"/>
  <c r="K48" i="41"/>
  <c r="G48" i="41"/>
  <c r="F48" i="41"/>
  <c r="E48" i="41"/>
  <c r="D48" i="41"/>
  <c r="C48" i="41"/>
  <c r="B48" i="41"/>
  <c r="Q47" i="41"/>
  <c r="H47" i="41"/>
  <c r="P45" i="41"/>
  <c r="P50" i="41" s="1"/>
  <c r="O45" i="41"/>
  <c r="O50" i="41" s="1"/>
  <c r="N45" i="41"/>
  <c r="N50" i="41" s="1"/>
  <c r="M45" i="41"/>
  <c r="M50" i="41" s="1"/>
  <c r="L45" i="41"/>
  <c r="L50" i="41" s="1"/>
  <c r="K45" i="41"/>
  <c r="G45" i="41"/>
  <c r="G50" i="41" s="1"/>
  <c r="F45" i="41"/>
  <c r="F50" i="41" s="1"/>
  <c r="E45" i="41"/>
  <c r="E50" i="41" s="1"/>
  <c r="D45" i="41"/>
  <c r="D50" i="41" s="1"/>
  <c r="C45" i="41"/>
  <c r="C50" i="41" s="1"/>
  <c r="B45" i="41"/>
  <c r="B50" i="41" s="1"/>
  <c r="Q44" i="41"/>
  <c r="H44" i="41"/>
  <c r="Q43" i="41"/>
  <c r="H43" i="41"/>
  <c r="Q42" i="41"/>
  <c r="H42" i="41"/>
  <c r="Q41" i="41"/>
  <c r="H41" i="41"/>
  <c r="Q40" i="41"/>
  <c r="H40" i="41"/>
  <c r="Q39" i="41"/>
  <c r="H39" i="41"/>
  <c r="Q38" i="41"/>
  <c r="H38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M30" i="41" s="1"/>
  <c r="L27" i="41"/>
  <c r="L30" i="41" s="1"/>
  <c r="K27" i="41"/>
  <c r="K30" i="41" s="1"/>
  <c r="J27" i="41"/>
  <c r="J30" i="41" s="1"/>
  <c r="I27" i="41"/>
  <c r="G27" i="41"/>
  <c r="G30" i="41" s="1"/>
  <c r="F27" i="41"/>
  <c r="E27" i="41"/>
  <c r="E30" i="41" s="1"/>
  <c r="D27" i="41"/>
  <c r="D30" i="41" s="1"/>
  <c r="C27" i="41"/>
  <c r="C30" i="41" s="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N29" i="41" s="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H46" i="42" l="1"/>
  <c r="W26" i="42"/>
  <c r="Q46" i="42"/>
  <c r="Q48" i="42"/>
  <c r="T65" i="42"/>
  <c r="T67" i="42"/>
  <c r="T64" i="41"/>
  <c r="T65" i="41" s="1"/>
  <c r="Q45" i="41"/>
  <c r="Q48" i="41" s="1"/>
  <c r="K50" i="41"/>
  <c r="V24" i="41"/>
  <c r="V25" i="41" s="1"/>
  <c r="J31" i="41"/>
  <c r="C31" i="41"/>
  <c r="L31" i="41"/>
  <c r="D31" i="41"/>
  <c r="M31" i="41"/>
  <c r="E31" i="41"/>
  <c r="G31" i="41"/>
  <c r="F30" i="41"/>
  <c r="F31" i="41" s="1"/>
  <c r="I30" i="41"/>
  <c r="I31" i="41" s="1"/>
  <c r="K31" i="41"/>
  <c r="H45" i="41"/>
  <c r="V26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C67" i="40"/>
  <c r="B67" i="40"/>
  <c r="T66" i="40"/>
  <c r="S64" i="40"/>
  <c r="S69" i="40" s="1"/>
  <c r="R64" i="40"/>
  <c r="R69" i="40" s="1"/>
  <c r="Q64" i="40"/>
  <c r="Q69" i="40" s="1"/>
  <c r="P64" i="40"/>
  <c r="P69" i="40" s="1"/>
  <c r="O64" i="40"/>
  <c r="O69" i="40" s="1"/>
  <c r="N64" i="40"/>
  <c r="N69" i="40" s="1"/>
  <c r="M64" i="40"/>
  <c r="M69" i="40" s="1"/>
  <c r="L64" i="40"/>
  <c r="L69" i="40" s="1"/>
  <c r="K64" i="40"/>
  <c r="K69" i="40" s="1"/>
  <c r="J64" i="40"/>
  <c r="J69" i="40" s="1"/>
  <c r="I64" i="40"/>
  <c r="I69" i="40" s="1"/>
  <c r="H64" i="40"/>
  <c r="H69" i="40" s="1"/>
  <c r="G64" i="40"/>
  <c r="G69" i="40" s="1"/>
  <c r="F64" i="40"/>
  <c r="F69" i="40" s="1"/>
  <c r="E64" i="40"/>
  <c r="E69" i="40" s="1"/>
  <c r="D64" i="40"/>
  <c r="D69" i="40" s="1"/>
  <c r="C64" i="40"/>
  <c r="C69" i="40" s="1"/>
  <c r="B64" i="40"/>
  <c r="B69" i="40" s="1"/>
  <c r="T63" i="40"/>
  <c r="T62" i="40"/>
  <c r="T61" i="40"/>
  <c r="T60" i="40"/>
  <c r="T59" i="40"/>
  <c r="T58" i="40"/>
  <c r="T57" i="40"/>
  <c r="P49" i="40"/>
  <c r="O49" i="40"/>
  <c r="N49" i="40"/>
  <c r="M49" i="40"/>
  <c r="L49" i="40"/>
  <c r="K49" i="40"/>
  <c r="G49" i="40"/>
  <c r="F49" i="40"/>
  <c r="E49" i="40"/>
  <c r="D49" i="40"/>
  <c r="C49" i="40"/>
  <c r="B49" i="40"/>
  <c r="P48" i="40"/>
  <c r="O48" i="40"/>
  <c r="N48" i="40"/>
  <c r="M48" i="40"/>
  <c r="L48" i="40"/>
  <c r="K48" i="40"/>
  <c r="G48" i="40"/>
  <c r="F48" i="40"/>
  <c r="E48" i="40"/>
  <c r="D48" i="40"/>
  <c r="C48" i="40"/>
  <c r="B48" i="40"/>
  <c r="Q47" i="40"/>
  <c r="H47" i="40"/>
  <c r="P45" i="40"/>
  <c r="P50" i="40" s="1"/>
  <c r="O45" i="40"/>
  <c r="O50" i="40" s="1"/>
  <c r="N45" i="40"/>
  <c r="N50" i="40" s="1"/>
  <c r="M45" i="40"/>
  <c r="M50" i="40" s="1"/>
  <c r="L45" i="40"/>
  <c r="L50" i="40" s="1"/>
  <c r="K45" i="40"/>
  <c r="K50" i="40" s="1"/>
  <c r="G45" i="40"/>
  <c r="G50" i="40" s="1"/>
  <c r="F45" i="40"/>
  <c r="F50" i="40" s="1"/>
  <c r="E45" i="40"/>
  <c r="E50" i="40" s="1"/>
  <c r="D45" i="40"/>
  <c r="D50" i="40" s="1"/>
  <c r="C45" i="40"/>
  <c r="C50" i="40" s="1"/>
  <c r="B45" i="40"/>
  <c r="B50" i="40" s="1"/>
  <c r="Q44" i="40"/>
  <c r="H44" i="40"/>
  <c r="Q43" i="40"/>
  <c r="H43" i="40"/>
  <c r="Q42" i="40"/>
  <c r="H42" i="40"/>
  <c r="Q41" i="40"/>
  <c r="H41" i="40"/>
  <c r="Q40" i="40"/>
  <c r="H40" i="40"/>
  <c r="Q39" i="40"/>
  <c r="H39" i="40"/>
  <c r="Q38" i="40"/>
  <c r="H38" i="40"/>
  <c r="K32" i="40"/>
  <c r="J32" i="40" s="1"/>
  <c r="E32" i="40"/>
  <c r="D32" i="40" s="1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L30" i="40" s="1"/>
  <c r="K27" i="40"/>
  <c r="J27" i="40"/>
  <c r="J30" i="40" s="1"/>
  <c r="I27" i="40"/>
  <c r="I30" i="40" s="1"/>
  <c r="G27" i="40"/>
  <c r="F27" i="40"/>
  <c r="F30" i="40" s="1"/>
  <c r="E27" i="40"/>
  <c r="E30" i="40" s="1"/>
  <c r="D27" i="40"/>
  <c r="C27" i="40"/>
  <c r="C30" i="40" s="1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Q46" i="41" l="1"/>
  <c r="T67" i="41"/>
  <c r="W26" i="41"/>
  <c r="H48" i="41"/>
  <c r="H46" i="41"/>
  <c r="F31" i="40"/>
  <c r="E31" i="40"/>
  <c r="M30" i="40"/>
  <c r="M31" i="40" s="1"/>
  <c r="D30" i="40"/>
  <c r="D31" i="40" s="1"/>
  <c r="V24" i="40"/>
  <c r="V25" i="40" s="1"/>
  <c r="C31" i="40"/>
  <c r="L31" i="40"/>
  <c r="H45" i="40"/>
  <c r="K30" i="40"/>
  <c r="K31" i="40" s="1"/>
  <c r="I31" i="40"/>
  <c r="G30" i="40"/>
  <c r="G31" i="40" s="1"/>
  <c r="Q45" i="40"/>
  <c r="T64" i="40"/>
  <c r="J31" i="40"/>
  <c r="W26" i="40" l="1"/>
  <c r="T65" i="40"/>
  <c r="T67" i="40"/>
  <c r="Q48" i="40"/>
  <c r="Q46" i="40"/>
  <c r="H46" i="40"/>
  <c r="H48" i="40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O68" i="39" l="1"/>
  <c r="N68" i="39"/>
  <c r="G68" i="39"/>
  <c r="F68" i="39"/>
  <c r="S68" i="39"/>
  <c r="R68" i="39"/>
  <c r="Q68" i="39"/>
  <c r="P68" i="39"/>
  <c r="M68" i="39"/>
  <c r="K68" i="39"/>
  <c r="J68" i="39"/>
  <c r="I68" i="39"/>
  <c r="H68" i="39"/>
  <c r="E68" i="39"/>
  <c r="C68" i="39"/>
  <c r="B68" i="39"/>
  <c r="B67" i="39"/>
  <c r="T66" i="39"/>
  <c r="S64" i="39"/>
  <c r="S69" i="39" s="1"/>
  <c r="R64" i="39"/>
  <c r="R69" i="39" s="1"/>
  <c r="Q64" i="39"/>
  <c r="Q69" i="39" s="1"/>
  <c r="P64" i="39"/>
  <c r="P69" i="39" s="1"/>
  <c r="O64" i="39"/>
  <c r="O69" i="39" s="1"/>
  <c r="N64" i="39"/>
  <c r="N69" i="39" s="1"/>
  <c r="M64" i="39"/>
  <c r="M69" i="39" s="1"/>
  <c r="L64" i="39"/>
  <c r="L69" i="39" s="1"/>
  <c r="K64" i="39"/>
  <c r="K69" i="39" s="1"/>
  <c r="J64" i="39"/>
  <c r="J69" i="39" s="1"/>
  <c r="I64" i="39"/>
  <c r="I69" i="39" s="1"/>
  <c r="H64" i="39"/>
  <c r="H69" i="39" s="1"/>
  <c r="G64" i="39"/>
  <c r="G69" i="39" s="1"/>
  <c r="F64" i="39"/>
  <c r="F69" i="39" s="1"/>
  <c r="E64" i="39"/>
  <c r="E69" i="39" s="1"/>
  <c r="D64" i="39"/>
  <c r="D69" i="39" s="1"/>
  <c r="C64" i="39"/>
  <c r="C69" i="39" s="1"/>
  <c r="B64" i="39"/>
  <c r="B69" i="39" s="1"/>
  <c r="T63" i="39"/>
  <c r="V63" i="39" s="1"/>
  <c r="T62" i="39"/>
  <c r="V62" i="39" s="1"/>
  <c r="T61" i="39"/>
  <c r="V61" i="39" s="1"/>
  <c r="T60" i="39"/>
  <c r="V60" i="39" s="1"/>
  <c r="T59" i="39"/>
  <c r="V59" i="39" s="1"/>
  <c r="T58" i="39"/>
  <c r="V58" i="39" s="1"/>
  <c r="T57" i="39"/>
  <c r="V57" i="39" s="1"/>
  <c r="P49" i="39"/>
  <c r="O49" i="39"/>
  <c r="N49" i="39"/>
  <c r="M49" i="39"/>
  <c r="L49" i="39"/>
  <c r="K49" i="39"/>
  <c r="G49" i="39"/>
  <c r="F49" i="39"/>
  <c r="E49" i="39"/>
  <c r="D49" i="39"/>
  <c r="C49" i="39"/>
  <c r="B49" i="39"/>
  <c r="P48" i="39"/>
  <c r="O48" i="39"/>
  <c r="N48" i="39"/>
  <c r="M48" i="39"/>
  <c r="L48" i="39"/>
  <c r="K48" i="39"/>
  <c r="G48" i="39"/>
  <c r="F48" i="39"/>
  <c r="E48" i="39"/>
  <c r="D48" i="39"/>
  <c r="C48" i="39"/>
  <c r="B48" i="39"/>
  <c r="Q47" i="39"/>
  <c r="H47" i="39"/>
  <c r="P45" i="39"/>
  <c r="P50" i="39" s="1"/>
  <c r="O45" i="39"/>
  <c r="O50" i="39" s="1"/>
  <c r="N45" i="39"/>
  <c r="N50" i="39" s="1"/>
  <c r="M45" i="39"/>
  <c r="M50" i="39" s="1"/>
  <c r="L45" i="39"/>
  <c r="L50" i="39" s="1"/>
  <c r="K45" i="39"/>
  <c r="K50" i="39" s="1"/>
  <c r="G45" i="39"/>
  <c r="G50" i="39" s="1"/>
  <c r="F45" i="39"/>
  <c r="F50" i="39" s="1"/>
  <c r="E45" i="39"/>
  <c r="E50" i="39" s="1"/>
  <c r="D45" i="39"/>
  <c r="D50" i="39" s="1"/>
  <c r="C45" i="39"/>
  <c r="B45" i="39"/>
  <c r="B50" i="39" s="1"/>
  <c r="Q44" i="39"/>
  <c r="S44" i="39" s="1"/>
  <c r="H44" i="39"/>
  <c r="Q43" i="39"/>
  <c r="S43" i="39" s="1"/>
  <c r="H43" i="39"/>
  <c r="Q42" i="39"/>
  <c r="S42" i="39" s="1"/>
  <c r="H42" i="39"/>
  <c r="Q41" i="39"/>
  <c r="S41" i="39" s="1"/>
  <c r="H41" i="39"/>
  <c r="Q40" i="39"/>
  <c r="S40" i="39" s="1"/>
  <c r="H40" i="39"/>
  <c r="Q39" i="39"/>
  <c r="S39" i="39" s="1"/>
  <c r="H39" i="39"/>
  <c r="Q38" i="39"/>
  <c r="S38" i="39" s="1"/>
  <c r="H38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M30" i="39" s="1"/>
  <c r="L27" i="39"/>
  <c r="L30" i="39" s="1"/>
  <c r="K27" i="39"/>
  <c r="K30" i="39" s="1"/>
  <c r="J27" i="39"/>
  <c r="I27" i="39"/>
  <c r="G27" i="39"/>
  <c r="F27" i="39"/>
  <c r="E27" i="39"/>
  <c r="E30" i="39" s="1"/>
  <c r="D27" i="39"/>
  <c r="D30" i="39" s="1"/>
  <c r="C27" i="39"/>
  <c r="C30" i="39" s="1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D68" i="39" l="1"/>
  <c r="L68" i="39"/>
  <c r="H45" i="39"/>
  <c r="H46" i="39" s="1"/>
  <c r="D31" i="39"/>
  <c r="M31" i="39"/>
  <c r="E31" i="39"/>
  <c r="V24" i="39"/>
  <c r="W26" i="39" s="1"/>
  <c r="K31" i="39"/>
  <c r="F30" i="39"/>
  <c r="F31" i="39" s="1"/>
  <c r="Q45" i="39"/>
  <c r="C50" i="39"/>
  <c r="C31" i="39"/>
  <c r="G30" i="39"/>
  <c r="G31" i="39" s="1"/>
  <c r="L31" i="39"/>
  <c r="I30" i="39"/>
  <c r="I31" i="39" s="1"/>
  <c r="J30" i="39"/>
  <c r="J31" i="39" s="1"/>
  <c r="T64" i="39"/>
  <c r="O67" i="38"/>
  <c r="N67" i="38"/>
  <c r="M67" i="38"/>
  <c r="L67" i="38"/>
  <c r="H48" i="39" l="1"/>
  <c r="V25" i="39"/>
  <c r="Q48" i="39"/>
  <c r="Q46" i="39"/>
  <c r="T65" i="39"/>
  <c r="T67" i="39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67" i="38"/>
  <c r="R67" i="38"/>
  <c r="Q67" i="38"/>
  <c r="P67" i="38"/>
  <c r="K67" i="38"/>
  <c r="J67" i="38"/>
  <c r="I67" i="38"/>
  <c r="H67" i="38"/>
  <c r="G67" i="38"/>
  <c r="F67" i="38"/>
  <c r="E67" i="38"/>
  <c r="D67" i="38"/>
  <c r="C67" i="38"/>
  <c r="B67" i="38"/>
  <c r="T66" i="38"/>
  <c r="S64" i="38"/>
  <c r="S69" i="38" s="1"/>
  <c r="R64" i="38"/>
  <c r="R69" i="38" s="1"/>
  <c r="Q64" i="38"/>
  <c r="Q69" i="38" s="1"/>
  <c r="P64" i="38"/>
  <c r="P69" i="38" s="1"/>
  <c r="O64" i="38"/>
  <c r="O69" i="38" s="1"/>
  <c r="N64" i="38"/>
  <c r="N69" i="38" s="1"/>
  <c r="M64" i="38"/>
  <c r="M69" i="38" s="1"/>
  <c r="L64" i="38"/>
  <c r="L69" i="38" s="1"/>
  <c r="K64" i="38"/>
  <c r="K69" i="38" s="1"/>
  <c r="J64" i="38"/>
  <c r="J69" i="38" s="1"/>
  <c r="I64" i="38"/>
  <c r="I69" i="38" s="1"/>
  <c r="H64" i="38"/>
  <c r="H69" i="38" s="1"/>
  <c r="G64" i="38"/>
  <c r="G69" i="38" s="1"/>
  <c r="F64" i="38"/>
  <c r="F69" i="38" s="1"/>
  <c r="E64" i="38"/>
  <c r="E69" i="38" s="1"/>
  <c r="D64" i="38"/>
  <c r="D69" i="38" s="1"/>
  <c r="C64" i="38"/>
  <c r="C69" i="38" s="1"/>
  <c r="B64" i="38"/>
  <c r="B69" i="38" s="1"/>
  <c r="T63" i="38"/>
  <c r="T62" i="38"/>
  <c r="T61" i="38"/>
  <c r="T60" i="38"/>
  <c r="T59" i="38"/>
  <c r="T58" i="38"/>
  <c r="T57" i="38"/>
  <c r="P49" i="38"/>
  <c r="O49" i="38"/>
  <c r="N49" i="38"/>
  <c r="M49" i="38"/>
  <c r="L49" i="38"/>
  <c r="K49" i="38"/>
  <c r="G49" i="38"/>
  <c r="F49" i="38"/>
  <c r="E49" i="38"/>
  <c r="D49" i="38"/>
  <c r="C49" i="38"/>
  <c r="B49" i="38"/>
  <c r="P48" i="38"/>
  <c r="O48" i="38"/>
  <c r="N48" i="38"/>
  <c r="M48" i="38"/>
  <c r="L48" i="38"/>
  <c r="K48" i="38"/>
  <c r="G48" i="38"/>
  <c r="F48" i="38"/>
  <c r="E48" i="38"/>
  <c r="D48" i="38"/>
  <c r="C48" i="38"/>
  <c r="B48" i="38"/>
  <c r="Q47" i="38"/>
  <c r="H47" i="38"/>
  <c r="P45" i="38"/>
  <c r="P50" i="38" s="1"/>
  <c r="O45" i="38"/>
  <c r="O50" i="38" s="1"/>
  <c r="N45" i="38"/>
  <c r="N50" i="38" s="1"/>
  <c r="M45" i="38"/>
  <c r="M50" i="38" s="1"/>
  <c r="L45" i="38"/>
  <c r="K45" i="38"/>
  <c r="K50" i="38" s="1"/>
  <c r="G45" i="38"/>
  <c r="G50" i="38" s="1"/>
  <c r="F45" i="38"/>
  <c r="F50" i="38" s="1"/>
  <c r="E45" i="38"/>
  <c r="E50" i="38" s="1"/>
  <c r="D45" i="38"/>
  <c r="D50" i="38" s="1"/>
  <c r="C45" i="38"/>
  <c r="C50" i="38" s="1"/>
  <c r="B45" i="38"/>
  <c r="Q44" i="38"/>
  <c r="H44" i="38"/>
  <c r="Q43" i="38"/>
  <c r="H43" i="38"/>
  <c r="Q42" i="38"/>
  <c r="H42" i="38"/>
  <c r="Q41" i="38"/>
  <c r="H41" i="38"/>
  <c r="Q40" i="38"/>
  <c r="H40" i="38"/>
  <c r="Q39" i="38"/>
  <c r="H39" i="38"/>
  <c r="Q38" i="38"/>
  <c r="H38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I30" i="38" s="1"/>
  <c r="G27" i="38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Q45" i="38" l="1"/>
  <c r="Q46" i="38" s="1"/>
  <c r="H45" i="38"/>
  <c r="H48" i="38" s="1"/>
  <c r="V24" i="38"/>
  <c r="V25" i="38" s="1"/>
  <c r="J31" i="38"/>
  <c r="D31" i="38"/>
  <c r="M31" i="38"/>
  <c r="E31" i="38"/>
  <c r="F31" i="38"/>
  <c r="K31" i="38"/>
  <c r="L50" i="38"/>
  <c r="C31" i="38"/>
  <c r="L31" i="38"/>
  <c r="B50" i="38"/>
  <c r="G30" i="38"/>
  <c r="G31" i="38" s="1"/>
  <c r="I31" i="38"/>
  <c r="T64" i="38"/>
  <c r="G48" i="37"/>
  <c r="F48" i="37"/>
  <c r="E48" i="37"/>
  <c r="D48" i="37"/>
  <c r="C48" i="37"/>
  <c r="B48" i="37"/>
  <c r="Q48" i="38" l="1"/>
  <c r="H46" i="38"/>
  <c r="W26" i="38"/>
  <c r="T65" i="38"/>
  <c r="T67" i="38"/>
  <c r="U27" i="37"/>
  <c r="T27" i="37"/>
  <c r="S27" i="37"/>
  <c r="R27" i="37"/>
  <c r="Q27" i="37"/>
  <c r="P27" i="37"/>
  <c r="O27" i="37"/>
  <c r="N27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T66" i="37"/>
  <c r="S64" i="37"/>
  <c r="S69" i="37" s="1"/>
  <c r="R64" i="37"/>
  <c r="R69" i="37" s="1"/>
  <c r="Q64" i="37"/>
  <c r="Q69" i="37" s="1"/>
  <c r="P64" i="37"/>
  <c r="P69" i="37" s="1"/>
  <c r="O64" i="37"/>
  <c r="O69" i="37" s="1"/>
  <c r="N64" i="37"/>
  <c r="N69" i="37" s="1"/>
  <c r="M64" i="37"/>
  <c r="M69" i="37" s="1"/>
  <c r="L64" i="37"/>
  <c r="L69" i="37" s="1"/>
  <c r="K64" i="37"/>
  <c r="K69" i="37" s="1"/>
  <c r="J64" i="37"/>
  <c r="J69" i="37" s="1"/>
  <c r="I64" i="37"/>
  <c r="I69" i="37" s="1"/>
  <c r="H64" i="37"/>
  <c r="H69" i="37" s="1"/>
  <c r="G64" i="37"/>
  <c r="G69" i="37" s="1"/>
  <c r="F64" i="37"/>
  <c r="F69" i="37" s="1"/>
  <c r="E64" i="37"/>
  <c r="E69" i="37" s="1"/>
  <c r="D64" i="37"/>
  <c r="D69" i="37" s="1"/>
  <c r="C64" i="37"/>
  <c r="C69" i="37" s="1"/>
  <c r="B64" i="37"/>
  <c r="B69" i="37" s="1"/>
  <c r="T63" i="37"/>
  <c r="T62" i="37"/>
  <c r="T61" i="37"/>
  <c r="T60" i="37"/>
  <c r="T59" i="37"/>
  <c r="T58" i="37"/>
  <c r="T57" i="37"/>
  <c r="P49" i="37"/>
  <c r="O49" i="37"/>
  <c r="N49" i="37"/>
  <c r="M49" i="37"/>
  <c r="L49" i="37"/>
  <c r="K49" i="37"/>
  <c r="G49" i="37"/>
  <c r="F49" i="37"/>
  <c r="E49" i="37"/>
  <c r="D49" i="37"/>
  <c r="C49" i="37"/>
  <c r="B49" i="37"/>
  <c r="P48" i="37"/>
  <c r="O48" i="37"/>
  <c r="N48" i="37"/>
  <c r="M48" i="37"/>
  <c r="L48" i="37"/>
  <c r="K48" i="37"/>
  <c r="Q47" i="37"/>
  <c r="H47" i="37"/>
  <c r="P45" i="37"/>
  <c r="P50" i="37" s="1"/>
  <c r="O45" i="37"/>
  <c r="O50" i="37" s="1"/>
  <c r="N45" i="37"/>
  <c r="N50" i="37" s="1"/>
  <c r="M45" i="37"/>
  <c r="M50" i="37" s="1"/>
  <c r="L45" i="37"/>
  <c r="L50" i="37" s="1"/>
  <c r="K45" i="37"/>
  <c r="G45" i="37"/>
  <c r="G50" i="37" s="1"/>
  <c r="F45" i="37"/>
  <c r="F50" i="37" s="1"/>
  <c r="E45" i="37"/>
  <c r="E50" i="37" s="1"/>
  <c r="D45" i="37"/>
  <c r="D50" i="37" s="1"/>
  <c r="C45" i="37"/>
  <c r="C50" i="37" s="1"/>
  <c r="B45" i="37"/>
  <c r="B50" i="37" s="1"/>
  <c r="Q44" i="37"/>
  <c r="H44" i="37"/>
  <c r="Q43" i="37"/>
  <c r="H43" i="37"/>
  <c r="Q42" i="37"/>
  <c r="H42" i="37"/>
  <c r="Q41" i="37"/>
  <c r="H41" i="37"/>
  <c r="Q40" i="37"/>
  <c r="H40" i="37"/>
  <c r="Q39" i="37"/>
  <c r="H39" i="37"/>
  <c r="Q38" i="37"/>
  <c r="H38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M27" i="37"/>
  <c r="M30" i="37" s="1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F30" i="37" s="1"/>
  <c r="E27" i="37"/>
  <c r="E30" i="37" s="1"/>
  <c r="D27" i="37"/>
  <c r="D30" i="37" s="1"/>
  <c r="C27" i="37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I31" i="37"/>
  <c r="T64" i="37"/>
  <c r="T65" i="37" s="1"/>
  <c r="Q45" i="37"/>
  <c r="Q48" i="37" s="1"/>
  <c r="K50" i="37"/>
  <c r="H45" i="37"/>
  <c r="H48" i="37" s="1"/>
  <c r="J31" i="37"/>
  <c r="D31" i="37"/>
  <c r="M31" i="37"/>
  <c r="C30" i="37"/>
  <c r="C31" i="37" s="1"/>
  <c r="V24" i="37"/>
  <c r="W26" i="37" s="1"/>
  <c r="K31" i="37"/>
  <c r="F31" i="37"/>
  <c r="G31" i="37"/>
  <c r="E31" i="37"/>
  <c r="Q46" i="37" l="1"/>
  <c r="T67" i="37"/>
  <c r="H46" i="37"/>
  <c r="V25" i="37"/>
  <c r="H30" i="2" l="1"/>
  <c r="H29" i="2"/>
  <c r="H27" i="2"/>
  <c r="H28" i="2"/>
  <c r="B64" i="36"/>
  <c r="C64" i="36"/>
  <c r="D64" i="36"/>
  <c r="E64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R64" i="36"/>
  <c r="S64" i="36"/>
  <c r="S67" i="36" l="1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C67" i="36"/>
  <c r="B67" i="36"/>
  <c r="P48" i="36"/>
  <c r="O48" i="36"/>
  <c r="N48" i="36"/>
  <c r="M48" i="36"/>
  <c r="L48" i="36"/>
  <c r="K48" i="36"/>
  <c r="S68" i="36" l="1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6" i="36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3" i="36"/>
  <c r="T62" i="36"/>
  <c r="T61" i="36"/>
  <c r="T60" i="36"/>
  <c r="T59" i="36"/>
  <c r="T58" i="36"/>
  <c r="T57" i="36"/>
  <c r="P49" i="36"/>
  <c r="O49" i="36"/>
  <c r="N49" i="36"/>
  <c r="M49" i="36"/>
  <c r="L49" i="36"/>
  <c r="K49" i="36"/>
  <c r="G49" i="36"/>
  <c r="F49" i="36"/>
  <c r="E49" i="36"/>
  <c r="D49" i="36"/>
  <c r="C49" i="36"/>
  <c r="B49" i="36"/>
  <c r="G48" i="36"/>
  <c r="F48" i="36"/>
  <c r="E48" i="36"/>
  <c r="D48" i="36"/>
  <c r="C48" i="36"/>
  <c r="B48" i="36"/>
  <c r="Q47" i="36"/>
  <c r="H47" i="36"/>
  <c r="P45" i="36"/>
  <c r="P50" i="36" s="1"/>
  <c r="O45" i="36"/>
  <c r="O50" i="36" s="1"/>
  <c r="N45" i="36"/>
  <c r="N50" i="36" s="1"/>
  <c r="M45" i="36"/>
  <c r="M50" i="36" s="1"/>
  <c r="L45" i="36"/>
  <c r="L50" i="36" s="1"/>
  <c r="K45" i="36"/>
  <c r="K50" i="36" s="1"/>
  <c r="G45" i="36"/>
  <c r="G50" i="36" s="1"/>
  <c r="F45" i="36"/>
  <c r="F50" i="36" s="1"/>
  <c r="E45" i="36"/>
  <c r="E50" i="36" s="1"/>
  <c r="D45" i="36"/>
  <c r="D50" i="36" s="1"/>
  <c r="C45" i="36"/>
  <c r="C50" i="36" s="1"/>
  <c r="B45" i="36"/>
  <c r="B50" i="36" s="1"/>
  <c r="Q44" i="36"/>
  <c r="H44" i="36"/>
  <c r="Q43" i="36"/>
  <c r="H43" i="36"/>
  <c r="Q42" i="36"/>
  <c r="H42" i="36"/>
  <c r="Q41" i="36"/>
  <c r="H41" i="36"/>
  <c r="Q40" i="36"/>
  <c r="H40" i="36"/>
  <c r="Q39" i="36"/>
  <c r="H39" i="36"/>
  <c r="Q38" i="36"/>
  <c r="H38" i="36"/>
  <c r="K32" i="36"/>
  <c r="J32" i="36" s="1"/>
  <c r="E32" i="36"/>
  <c r="D32" i="36" s="1"/>
  <c r="M29" i="36"/>
  <c r="L29" i="36"/>
  <c r="K29" i="36"/>
  <c r="J29" i="36"/>
  <c r="I29" i="36"/>
  <c r="G29" i="36"/>
  <c r="F29" i="36"/>
  <c r="E29" i="36"/>
  <c r="D29" i="36"/>
  <c r="C29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G28" i="36"/>
  <c r="F28" i="36"/>
  <c r="E28" i="36"/>
  <c r="D28" i="36"/>
  <c r="C28" i="36"/>
  <c r="U27" i="36"/>
  <c r="T27" i="36"/>
  <c r="S27" i="36"/>
  <c r="R27" i="36"/>
  <c r="Q27" i="36"/>
  <c r="P27" i="36"/>
  <c r="O27" i="36"/>
  <c r="N27" i="36"/>
  <c r="M27" i="36"/>
  <c r="M30" i="36" s="1"/>
  <c r="L27" i="36"/>
  <c r="L30" i="36" s="1"/>
  <c r="K27" i="36"/>
  <c r="K30" i="36" s="1"/>
  <c r="J27" i="36"/>
  <c r="J30" i="36" s="1"/>
  <c r="I27" i="36"/>
  <c r="I30" i="36" s="1"/>
  <c r="G27" i="36"/>
  <c r="G30" i="36" s="1"/>
  <c r="F27" i="36"/>
  <c r="F30" i="36" s="1"/>
  <c r="E27" i="36"/>
  <c r="D27" i="36"/>
  <c r="D30" i="36" s="1"/>
  <c r="C27" i="36"/>
  <c r="C30" i="36" s="1"/>
  <c r="V26" i="36"/>
  <c r="U24" i="36"/>
  <c r="U29" i="36" s="1"/>
  <c r="T24" i="36"/>
  <c r="T29" i="36" s="1"/>
  <c r="S24" i="36"/>
  <c r="S29" i="36" s="1"/>
  <c r="R24" i="36"/>
  <c r="R29" i="36" s="1"/>
  <c r="Q24" i="36"/>
  <c r="Q29" i="36" s="1"/>
  <c r="P24" i="36"/>
  <c r="P29" i="36" s="1"/>
  <c r="O24" i="36"/>
  <c r="O29" i="36" s="1"/>
  <c r="N24" i="36"/>
  <c r="N29" i="36" s="1"/>
  <c r="M24" i="36"/>
  <c r="L24" i="36"/>
  <c r="K24" i="36"/>
  <c r="J24" i="36"/>
  <c r="I24" i="36"/>
  <c r="H24" i="36"/>
  <c r="G24" i="36"/>
  <c r="F24" i="36"/>
  <c r="E24" i="36"/>
  <c r="D24" i="36"/>
  <c r="C24" i="36"/>
  <c r="B24" i="36"/>
  <c r="V23" i="36"/>
  <c r="V22" i="36"/>
  <c r="V21" i="36"/>
  <c r="V20" i="36"/>
  <c r="V19" i="36"/>
  <c r="V18" i="36"/>
  <c r="V17" i="36"/>
  <c r="H45" i="36" l="1"/>
  <c r="H48" i="36" s="1"/>
  <c r="D31" i="36"/>
  <c r="M31" i="36"/>
  <c r="G31" i="36"/>
  <c r="I31" i="36"/>
  <c r="J31" i="36"/>
  <c r="V24" i="36"/>
  <c r="V25" i="36" s="1"/>
  <c r="F31" i="36"/>
  <c r="E30" i="36"/>
  <c r="E31" i="36" s="1"/>
  <c r="C31" i="36"/>
  <c r="L31" i="36"/>
  <c r="K31" i="36"/>
  <c r="Q45" i="36"/>
  <c r="T64" i="36"/>
  <c r="Q24" i="2"/>
  <c r="Q25" i="2"/>
  <c r="Q26" i="2"/>
  <c r="H46" i="36" l="1"/>
  <c r="W26" i="36"/>
  <c r="T65" i="36"/>
  <c r="T67" i="36"/>
  <c r="Q48" i="36"/>
  <c r="Q46" i="36"/>
  <c r="H25" i="2"/>
  <c r="S67" i="35" l="1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P48" i="35"/>
  <c r="O48" i="35"/>
  <c r="N48" i="35"/>
  <c r="M48" i="35"/>
  <c r="L48" i="35"/>
  <c r="K48" i="35"/>
  <c r="S68" i="35" l="1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6" i="35"/>
  <c r="S64" i="35"/>
  <c r="S69" i="35" s="1"/>
  <c r="R64" i="35"/>
  <c r="R69" i="35" s="1"/>
  <c r="Q64" i="35"/>
  <c r="Q69" i="35" s="1"/>
  <c r="P64" i="35"/>
  <c r="P69" i="35" s="1"/>
  <c r="O64" i="35"/>
  <c r="O69" i="35" s="1"/>
  <c r="N64" i="35"/>
  <c r="N69" i="35" s="1"/>
  <c r="M64" i="35"/>
  <c r="M69" i="35" s="1"/>
  <c r="L64" i="35"/>
  <c r="L69" i="35" s="1"/>
  <c r="K64" i="35"/>
  <c r="K69" i="35" s="1"/>
  <c r="J64" i="35"/>
  <c r="J69" i="35" s="1"/>
  <c r="I64" i="35"/>
  <c r="I69" i="35" s="1"/>
  <c r="H64" i="35"/>
  <c r="H69" i="35" s="1"/>
  <c r="G64" i="35"/>
  <c r="G69" i="35" s="1"/>
  <c r="F64" i="35"/>
  <c r="F69" i="35" s="1"/>
  <c r="E64" i="35"/>
  <c r="E69" i="35" s="1"/>
  <c r="D64" i="35"/>
  <c r="D69" i="35" s="1"/>
  <c r="C64" i="35"/>
  <c r="C69" i="35" s="1"/>
  <c r="B64" i="35"/>
  <c r="B69" i="35" s="1"/>
  <c r="T63" i="35"/>
  <c r="T62" i="35"/>
  <c r="T61" i="35"/>
  <c r="T60" i="35"/>
  <c r="T59" i="35"/>
  <c r="T58" i="35"/>
  <c r="T57" i="35"/>
  <c r="P49" i="35"/>
  <c r="O49" i="35"/>
  <c r="N49" i="35"/>
  <c r="M49" i="35"/>
  <c r="L49" i="35"/>
  <c r="K49" i="35"/>
  <c r="G49" i="35"/>
  <c r="F49" i="35"/>
  <c r="E49" i="35"/>
  <c r="D49" i="35"/>
  <c r="C49" i="35"/>
  <c r="B49" i="35"/>
  <c r="G48" i="35"/>
  <c r="F48" i="35"/>
  <c r="E48" i="35"/>
  <c r="D48" i="35"/>
  <c r="C48" i="35"/>
  <c r="B48" i="35"/>
  <c r="Q47" i="35"/>
  <c r="H47" i="35"/>
  <c r="P45" i="35"/>
  <c r="P50" i="35" s="1"/>
  <c r="O45" i="35"/>
  <c r="O50" i="35" s="1"/>
  <c r="N45" i="35"/>
  <c r="N50" i="35" s="1"/>
  <c r="M45" i="35"/>
  <c r="M50" i="35" s="1"/>
  <c r="L45" i="35"/>
  <c r="L50" i="35" s="1"/>
  <c r="K45" i="35"/>
  <c r="K50" i="35" s="1"/>
  <c r="G45" i="35"/>
  <c r="G50" i="35" s="1"/>
  <c r="F45" i="35"/>
  <c r="F50" i="35" s="1"/>
  <c r="E45" i="35"/>
  <c r="E50" i="35" s="1"/>
  <c r="D45" i="35"/>
  <c r="D50" i="35" s="1"/>
  <c r="C45" i="35"/>
  <c r="C50" i="35" s="1"/>
  <c r="B45" i="35"/>
  <c r="B50" i="35" s="1"/>
  <c r="Q44" i="35"/>
  <c r="H44" i="35"/>
  <c r="Q43" i="35"/>
  <c r="H43" i="35"/>
  <c r="Q42" i="35"/>
  <c r="H42" i="35"/>
  <c r="Q41" i="35"/>
  <c r="H41" i="35"/>
  <c r="Q40" i="35"/>
  <c r="H40" i="35"/>
  <c r="Q39" i="35"/>
  <c r="H39" i="35"/>
  <c r="Q38" i="35"/>
  <c r="H38" i="35"/>
  <c r="K32" i="35"/>
  <c r="J32" i="35" s="1"/>
  <c r="E32" i="35"/>
  <c r="D32" i="35" s="1"/>
  <c r="M29" i="35"/>
  <c r="L29" i="35"/>
  <c r="K29" i="35"/>
  <c r="J29" i="35"/>
  <c r="I29" i="35"/>
  <c r="G29" i="35"/>
  <c r="F29" i="35"/>
  <c r="E29" i="35"/>
  <c r="D29" i="35"/>
  <c r="C29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G28" i="35"/>
  <c r="F28" i="35"/>
  <c r="E28" i="35"/>
  <c r="D28" i="35"/>
  <c r="C28" i="35"/>
  <c r="U27" i="35"/>
  <c r="T27" i="35"/>
  <c r="S27" i="35"/>
  <c r="R27" i="35"/>
  <c r="Q27" i="35"/>
  <c r="P27" i="35"/>
  <c r="O27" i="35"/>
  <c r="N27" i="35"/>
  <c r="M27" i="35"/>
  <c r="M30" i="35" s="1"/>
  <c r="L27" i="35"/>
  <c r="L30" i="35" s="1"/>
  <c r="K27" i="35"/>
  <c r="K30" i="35" s="1"/>
  <c r="J27" i="35"/>
  <c r="J30" i="35" s="1"/>
  <c r="I27" i="35"/>
  <c r="I30" i="35" s="1"/>
  <c r="G27" i="35"/>
  <c r="G30" i="35" s="1"/>
  <c r="F27" i="35"/>
  <c r="E27" i="35"/>
  <c r="E30" i="35" s="1"/>
  <c r="D27" i="35"/>
  <c r="D30" i="35" s="1"/>
  <c r="C27" i="35"/>
  <c r="C30" i="35" s="1"/>
  <c r="V26" i="35"/>
  <c r="U24" i="35"/>
  <c r="U29" i="35" s="1"/>
  <c r="T24" i="35"/>
  <c r="T29" i="35" s="1"/>
  <c r="S24" i="35"/>
  <c r="S29" i="35" s="1"/>
  <c r="R24" i="35"/>
  <c r="R29" i="35" s="1"/>
  <c r="Q24" i="35"/>
  <c r="Q29" i="35" s="1"/>
  <c r="P24" i="35"/>
  <c r="P29" i="35" s="1"/>
  <c r="O24" i="35"/>
  <c r="O29" i="35" s="1"/>
  <c r="N24" i="35"/>
  <c r="N29" i="35" s="1"/>
  <c r="M24" i="35"/>
  <c r="L24" i="35"/>
  <c r="K24" i="35"/>
  <c r="J24" i="35"/>
  <c r="I24" i="35"/>
  <c r="H24" i="35"/>
  <c r="G24" i="35"/>
  <c r="F24" i="35"/>
  <c r="E24" i="35"/>
  <c r="D24" i="35"/>
  <c r="C24" i="35"/>
  <c r="B24" i="35"/>
  <c r="V23" i="35"/>
  <c r="V22" i="35"/>
  <c r="V21" i="35"/>
  <c r="V20" i="35"/>
  <c r="V19" i="35"/>
  <c r="V18" i="35"/>
  <c r="V17" i="35"/>
  <c r="G31" i="35" l="1"/>
  <c r="H45" i="35"/>
  <c r="H48" i="35" s="1"/>
  <c r="I31" i="35"/>
  <c r="J31" i="35"/>
  <c r="K31" i="35"/>
  <c r="V24" i="35"/>
  <c r="V25" i="35" s="1"/>
  <c r="D31" i="35"/>
  <c r="M31" i="35"/>
  <c r="E31" i="35"/>
  <c r="C31" i="35"/>
  <c r="L31" i="35"/>
  <c r="F30" i="35"/>
  <c r="F31" i="35" s="1"/>
  <c r="Q45" i="35"/>
  <c r="T64" i="35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T66" i="34"/>
  <c r="S64" i="34"/>
  <c r="S69" i="34" s="1"/>
  <c r="R64" i="34"/>
  <c r="R69" i="34" s="1"/>
  <c r="Q64" i="34"/>
  <c r="Q69" i="34" s="1"/>
  <c r="P64" i="34"/>
  <c r="P69" i="34" s="1"/>
  <c r="O64" i="34"/>
  <c r="O69" i="34" s="1"/>
  <c r="N64" i="34"/>
  <c r="N69" i="34" s="1"/>
  <c r="M64" i="34"/>
  <c r="M69" i="34" s="1"/>
  <c r="L64" i="34"/>
  <c r="L69" i="34" s="1"/>
  <c r="K64" i="34"/>
  <c r="K69" i="34" s="1"/>
  <c r="J64" i="34"/>
  <c r="J69" i="34" s="1"/>
  <c r="I64" i="34"/>
  <c r="I69" i="34" s="1"/>
  <c r="H64" i="34"/>
  <c r="H69" i="34" s="1"/>
  <c r="G64" i="34"/>
  <c r="G69" i="34" s="1"/>
  <c r="F64" i="34"/>
  <c r="F69" i="34" s="1"/>
  <c r="E64" i="34"/>
  <c r="E69" i="34" s="1"/>
  <c r="D64" i="34"/>
  <c r="D69" i="34" s="1"/>
  <c r="C64" i="34"/>
  <c r="C69" i="34" s="1"/>
  <c r="B64" i="34"/>
  <c r="B69" i="34" s="1"/>
  <c r="T63" i="34"/>
  <c r="T62" i="34"/>
  <c r="T61" i="34"/>
  <c r="T60" i="34"/>
  <c r="T59" i="34"/>
  <c r="T58" i="34"/>
  <c r="T57" i="34"/>
  <c r="P49" i="34"/>
  <c r="O49" i="34"/>
  <c r="N49" i="34"/>
  <c r="M49" i="34"/>
  <c r="L49" i="34"/>
  <c r="K49" i="34"/>
  <c r="G49" i="34"/>
  <c r="F49" i="34"/>
  <c r="E49" i="34"/>
  <c r="D49" i="34"/>
  <c r="C49" i="34"/>
  <c r="B49" i="34"/>
  <c r="P48" i="34"/>
  <c r="O48" i="34"/>
  <c r="N48" i="34"/>
  <c r="M48" i="34"/>
  <c r="L48" i="34"/>
  <c r="K48" i="34"/>
  <c r="G48" i="34"/>
  <c r="F48" i="34"/>
  <c r="E48" i="34"/>
  <c r="D48" i="34"/>
  <c r="C48" i="34"/>
  <c r="B48" i="34"/>
  <c r="Q47" i="34"/>
  <c r="H47" i="34"/>
  <c r="P45" i="34"/>
  <c r="P50" i="34" s="1"/>
  <c r="O45" i="34"/>
  <c r="O50" i="34" s="1"/>
  <c r="N45" i="34"/>
  <c r="N50" i="34" s="1"/>
  <c r="M45" i="34"/>
  <c r="M50" i="34" s="1"/>
  <c r="L45" i="34"/>
  <c r="L50" i="34" s="1"/>
  <c r="K45" i="34"/>
  <c r="K50" i="34" s="1"/>
  <c r="G45" i="34"/>
  <c r="G50" i="34" s="1"/>
  <c r="F45" i="34"/>
  <c r="F50" i="34" s="1"/>
  <c r="E45" i="34"/>
  <c r="E50" i="34" s="1"/>
  <c r="D45" i="34"/>
  <c r="D50" i="34" s="1"/>
  <c r="C45" i="34"/>
  <c r="C50" i="34" s="1"/>
  <c r="B45" i="34"/>
  <c r="B50" i="34" s="1"/>
  <c r="Q44" i="34"/>
  <c r="H44" i="34"/>
  <c r="Q43" i="34"/>
  <c r="H43" i="34"/>
  <c r="Q42" i="34"/>
  <c r="H42" i="34"/>
  <c r="Q41" i="34"/>
  <c r="H41" i="34"/>
  <c r="Q40" i="34"/>
  <c r="H40" i="34"/>
  <c r="Q39" i="34"/>
  <c r="H39" i="34"/>
  <c r="Q38" i="34"/>
  <c r="H38" i="34"/>
  <c r="K32" i="34"/>
  <c r="J32" i="34" s="1"/>
  <c r="E32" i="34"/>
  <c r="D32" i="34" s="1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U27" i="34"/>
  <c r="T27" i="34"/>
  <c r="S27" i="34"/>
  <c r="R27" i="34"/>
  <c r="Q27" i="34"/>
  <c r="P27" i="34"/>
  <c r="O27" i="34"/>
  <c r="N27" i="34"/>
  <c r="M27" i="34"/>
  <c r="L27" i="34"/>
  <c r="L30" i="34" s="1"/>
  <c r="K27" i="34"/>
  <c r="K30" i="34" s="1"/>
  <c r="J27" i="34"/>
  <c r="I27" i="34"/>
  <c r="G27" i="34"/>
  <c r="F27" i="34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H46" i="35" l="1"/>
  <c r="W26" i="35"/>
  <c r="Q48" i="35"/>
  <c r="Q46" i="35"/>
  <c r="T65" i="35"/>
  <c r="T67" i="35"/>
  <c r="V24" i="34"/>
  <c r="V25" i="34" s="1"/>
  <c r="D30" i="34"/>
  <c r="D31" i="34" s="1"/>
  <c r="M30" i="34"/>
  <c r="M31" i="34" s="1"/>
  <c r="E30" i="34"/>
  <c r="E31" i="34" s="1"/>
  <c r="C31" i="34"/>
  <c r="L31" i="34"/>
  <c r="K31" i="34"/>
  <c r="F30" i="34"/>
  <c r="F31" i="34" s="1"/>
  <c r="Q45" i="34"/>
  <c r="G30" i="34"/>
  <c r="G31" i="34" s="1"/>
  <c r="H45" i="34"/>
  <c r="I30" i="34"/>
  <c r="I31" i="34" s="1"/>
  <c r="J30" i="34"/>
  <c r="J31" i="34" s="1"/>
  <c r="T64" i="34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T66" i="33"/>
  <c r="S64" i="33"/>
  <c r="S69" i="33" s="1"/>
  <c r="R64" i="33"/>
  <c r="R69" i="33" s="1"/>
  <c r="Q64" i="33"/>
  <c r="Q69" i="33" s="1"/>
  <c r="P64" i="33"/>
  <c r="P69" i="33" s="1"/>
  <c r="O64" i="33"/>
  <c r="O69" i="33" s="1"/>
  <c r="N64" i="33"/>
  <c r="N69" i="33" s="1"/>
  <c r="M64" i="33"/>
  <c r="M69" i="33" s="1"/>
  <c r="L64" i="33"/>
  <c r="L69" i="33" s="1"/>
  <c r="K64" i="33"/>
  <c r="K69" i="33" s="1"/>
  <c r="J64" i="33"/>
  <c r="J69" i="33" s="1"/>
  <c r="I64" i="33"/>
  <c r="I69" i="33" s="1"/>
  <c r="H64" i="33"/>
  <c r="H69" i="33" s="1"/>
  <c r="G64" i="33"/>
  <c r="G69" i="33" s="1"/>
  <c r="F64" i="33"/>
  <c r="F69" i="33" s="1"/>
  <c r="E64" i="33"/>
  <c r="E69" i="33" s="1"/>
  <c r="D64" i="33"/>
  <c r="C64" i="33"/>
  <c r="C69" i="33" s="1"/>
  <c r="B64" i="33"/>
  <c r="B69" i="33" s="1"/>
  <c r="T63" i="33"/>
  <c r="T62" i="33"/>
  <c r="T61" i="33"/>
  <c r="T60" i="33"/>
  <c r="T59" i="33"/>
  <c r="T58" i="33"/>
  <c r="T57" i="33"/>
  <c r="P49" i="33"/>
  <c r="O49" i="33"/>
  <c r="N49" i="33"/>
  <c r="M49" i="33"/>
  <c r="L49" i="33"/>
  <c r="K49" i="33"/>
  <c r="G49" i="33"/>
  <c r="F49" i="33"/>
  <c r="E49" i="33"/>
  <c r="D49" i="33"/>
  <c r="C49" i="33"/>
  <c r="B49" i="33"/>
  <c r="P48" i="33"/>
  <c r="O48" i="33"/>
  <c r="N48" i="33"/>
  <c r="M48" i="33"/>
  <c r="L48" i="33"/>
  <c r="K48" i="33"/>
  <c r="G48" i="33"/>
  <c r="F48" i="33"/>
  <c r="E48" i="33"/>
  <c r="D48" i="33"/>
  <c r="C48" i="33"/>
  <c r="B48" i="33"/>
  <c r="Q47" i="33"/>
  <c r="H47" i="33"/>
  <c r="P45" i="33"/>
  <c r="P50" i="33" s="1"/>
  <c r="O45" i="33"/>
  <c r="O50" i="33" s="1"/>
  <c r="N45" i="33"/>
  <c r="N50" i="33" s="1"/>
  <c r="M45" i="33"/>
  <c r="M50" i="33" s="1"/>
  <c r="L45" i="33"/>
  <c r="L50" i="33" s="1"/>
  <c r="K45" i="33"/>
  <c r="G45" i="33"/>
  <c r="G50" i="33" s="1"/>
  <c r="F45" i="33"/>
  <c r="F50" i="33" s="1"/>
  <c r="E45" i="33"/>
  <c r="E50" i="33" s="1"/>
  <c r="D45" i="33"/>
  <c r="D50" i="33" s="1"/>
  <c r="C45" i="33"/>
  <c r="C50" i="33" s="1"/>
  <c r="B45" i="33"/>
  <c r="B50" i="33" s="1"/>
  <c r="Q44" i="33"/>
  <c r="H44" i="33"/>
  <c r="Q43" i="33"/>
  <c r="H43" i="33"/>
  <c r="Q42" i="33"/>
  <c r="H42" i="33"/>
  <c r="Q41" i="33"/>
  <c r="H41" i="33"/>
  <c r="Q40" i="33"/>
  <c r="H40" i="33"/>
  <c r="Q39" i="33"/>
  <c r="H39" i="33"/>
  <c r="Q38" i="33"/>
  <c r="H38" i="33"/>
  <c r="K32" i="33"/>
  <c r="J32" i="33" s="1"/>
  <c r="E32" i="33"/>
  <c r="D32" i="33" s="1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G27" i="33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W26" i="34" l="1"/>
  <c r="H48" i="34"/>
  <c r="H46" i="34"/>
  <c r="Q48" i="34"/>
  <c r="Q46" i="34"/>
  <c r="T65" i="34"/>
  <c r="T67" i="34"/>
  <c r="Q45" i="33"/>
  <c r="Q48" i="33" s="1"/>
  <c r="T64" i="33"/>
  <c r="T67" i="33" s="1"/>
  <c r="H45" i="33"/>
  <c r="H48" i="33" s="1"/>
  <c r="G30" i="33"/>
  <c r="G31" i="33" s="1"/>
  <c r="K31" i="33"/>
  <c r="C31" i="33"/>
  <c r="L31" i="33"/>
  <c r="D31" i="33"/>
  <c r="M31" i="33"/>
  <c r="V24" i="33"/>
  <c r="W26" i="33" s="1"/>
  <c r="J31" i="33"/>
  <c r="K50" i="33"/>
  <c r="E30" i="33"/>
  <c r="E31" i="33" s="1"/>
  <c r="D69" i="33"/>
  <c r="F30" i="33"/>
  <c r="F31" i="33" s="1"/>
  <c r="I30" i="33"/>
  <c r="I31" i="33" s="1"/>
  <c r="Q46" i="33" l="1"/>
  <c r="T65" i="33"/>
  <c r="H46" i="33"/>
  <c r="V25" i="33"/>
  <c r="S68" i="32" l="1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T66" i="32"/>
  <c r="S64" i="32"/>
  <c r="S69" i="32" s="1"/>
  <c r="R64" i="32"/>
  <c r="R69" i="32" s="1"/>
  <c r="Q64" i="32"/>
  <c r="Q69" i="32" s="1"/>
  <c r="P64" i="32"/>
  <c r="P69" i="32" s="1"/>
  <c r="O64" i="32"/>
  <c r="O69" i="32" s="1"/>
  <c r="N64" i="32"/>
  <c r="N69" i="32" s="1"/>
  <c r="M64" i="32"/>
  <c r="M69" i="32" s="1"/>
  <c r="L64" i="32"/>
  <c r="L69" i="32" s="1"/>
  <c r="K64" i="32"/>
  <c r="K69" i="32" s="1"/>
  <c r="J64" i="32"/>
  <c r="J69" i="32" s="1"/>
  <c r="I64" i="32"/>
  <c r="I69" i="32" s="1"/>
  <c r="H64" i="32"/>
  <c r="H69" i="32" s="1"/>
  <c r="G64" i="32"/>
  <c r="G69" i="32" s="1"/>
  <c r="F64" i="32"/>
  <c r="F69" i="32" s="1"/>
  <c r="E64" i="32"/>
  <c r="E69" i="32" s="1"/>
  <c r="D64" i="32"/>
  <c r="D69" i="32" s="1"/>
  <c r="C64" i="32"/>
  <c r="C69" i="32" s="1"/>
  <c r="B64" i="32"/>
  <c r="B69" i="32" s="1"/>
  <c r="T63" i="32"/>
  <c r="T62" i="32"/>
  <c r="T61" i="32"/>
  <c r="T60" i="32"/>
  <c r="T59" i="32"/>
  <c r="T58" i="32"/>
  <c r="T57" i="32"/>
  <c r="P49" i="32"/>
  <c r="O49" i="32"/>
  <c r="N49" i="32"/>
  <c r="M49" i="32"/>
  <c r="L49" i="32"/>
  <c r="K49" i="32"/>
  <c r="G49" i="32"/>
  <c r="F49" i="32"/>
  <c r="E49" i="32"/>
  <c r="D49" i="32"/>
  <c r="C49" i="32"/>
  <c r="B49" i="32"/>
  <c r="P48" i="32"/>
  <c r="O48" i="32"/>
  <c r="N48" i="32"/>
  <c r="M48" i="32"/>
  <c r="L48" i="32"/>
  <c r="K48" i="32"/>
  <c r="G48" i="32"/>
  <c r="F48" i="32"/>
  <c r="E48" i="32"/>
  <c r="D48" i="32"/>
  <c r="C48" i="32"/>
  <c r="B48" i="32"/>
  <c r="Q47" i="32"/>
  <c r="H47" i="32"/>
  <c r="P45" i="32"/>
  <c r="P50" i="32" s="1"/>
  <c r="O45" i="32"/>
  <c r="O50" i="32" s="1"/>
  <c r="N45" i="32"/>
  <c r="N50" i="32" s="1"/>
  <c r="M45" i="32"/>
  <c r="M50" i="32" s="1"/>
  <c r="L45" i="32"/>
  <c r="K45" i="32"/>
  <c r="K50" i="32" s="1"/>
  <c r="G45" i="32"/>
  <c r="G50" i="32" s="1"/>
  <c r="F45" i="32"/>
  <c r="F50" i="32" s="1"/>
  <c r="E45" i="32"/>
  <c r="E50" i="32" s="1"/>
  <c r="D45" i="32"/>
  <c r="D50" i="32" s="1"/>
  <c r="C45" i="32"/>
  <c r="C50" i="32" s="1"/>
  <c r="B45" i="32"/>
  <c r="Q44" i="32"/>
  <c r="H44" i="32"/>
  <c r="Q43" i="32"/>
  <c r="H43" i="32"/>
  <c r="Q42" i="32"/>
  <c r="H42" i="32"/>
  <c r="Q41" i="32"/>
  <c r="H41" i="32"/>
  <c r="Q40" i="32"/>
  <c r="H40" i="32"/>
  <c r="Q39" i="32"/>
  <c r="H39" i="32"/>
  <c r="Q38" i="32"/>
  <c r="H38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G28" i="32"/>
  <c r="F28" i="32"/>
  <c r="E28" i="32"/>
  <c r="D28" i="32"/>
  <c r="C28" i="32"/>
  <c r="U27" i="32"/>
  <c r="T27" i="32"/>
  <c r="S27" i="32"/>
  <c r="R27" i="32"/>
  <c r="Q27" i="32"/>
  <c r="P27" i="32"/>
  <c r="O27" i="32"/>
  <c r="N27" i="32"/>
  <c r="M27" i="32"/>
  <c r="L27" i="32"/>
  <c r="L30" i="32" s="1"/>
  <c r="K27" i="32"/>
  <c r="K30" i="32" s="1"/>
  <c r="J27" i="32"/>
  <c r="I27" i="32"/>
  <c r="G27" i="32"/>
  <c r="F27" i="32"/>
  <c r="E27" i="32"/>
  <c r="E30" i="32" s="1"/>
  <c r="D27" i="32"/>
  <c r="C27" i="32"/>
  <c r="C30" i="32" s="1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V23" i="32"/>
  <c r="V22" i="32"/>
  <c r="V21" i="32"/>
  <c r="V20" i="32"/>
  <c r="V19" i="32"/>
  <c r="V18" i="32"/>
  <c r="V17" i="32"/>
  <c r="H45" i="32" l="1"/>
  <c r="H48" i="32" s="1"/>
  <c r="J30" i="32"/>
  <c r="J31" i="32" s="1"/>
  <c r="Q45" i="32"/>
  <c r="Q48" i="32" s="1"/>
  <c r="C31" i="32"/>
  <c r="L31" i="32"/>
  <c r="E31" i="32"/>
  <c r="V24" i="32"/>
  <c r="V25" i="32" s="1"/>
  <c r="D30" i="32"/>
  <c r="D31" i="32" s="1"/>
  <c r="M30" i="32"/>
  <c r="M31" i="32" s="1"/>
  <c r="K31" i="32"/>
  <c r="L50" i="32"/>
  <c r="F30" i="32"/>
  <c r="F31" i="32" s="1"/>
  <c r="B50" i="32"/>
  <c r="G30" i="32"/>
  <c r="G31" i="32" s="1"/>
  <c r="I30" i="32"/>
  <c r="I31" i="32" s="1"/>
  <c r="T64" i="32"/>
  <c r="G48" i="31"/>
  <c r="F48" i="31"/>
  <c r="E48" i="31"/>
  <c r="D48" i="31"/>
  <c r="C48" i="31"/>
  <c r="B48" i="31"/>
  <c r="H46" i="32" l="1"/>
  <c r="W26" i="32"/>
  <c r="Q46" i="32"/>
  <c r="T67" i="32"/>
  <c r="T65" i="32"/>
  <c r="N27" i="31"/>
  <c r="S68" i="31" l="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S67" i="31"/>
  <c r="R67" i="31"/>
  <c r="Q67" i="3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T66" i="31"/>
  <c r="S64" i="31"/>
  <c r="S69" i="31" s="1"/>
  <c r="R64" i="31"/>
  <c r="R69" i="31" s="1"/>
  <c r="Q64" i="31"/>
  <c r="Q69" i="31" s="1"/>
  <c r="P64" i="31"/>
  <c r="P69" i="31" s="1"/>
  <c r="O64" i="31"/>
  <c r="O69" i="31" s="1"/>
  <c r="N64" i="31"/>
  <c r="N69" i="31" s="1"/>
  <c r="M64" i="31"/>
  <c r="M69" i="31" s="1"/>
  <c r="L64" i="31"/>
  <c r="L69" i="31" s="1"/>
  <c r="K64" i="31"/>
  <c r="K69" i="31" s="1"/>
  <c r="J64" i="31"/>
  <c r="J69" i="31" s="1"/>
  <c r="I64" i="31"/>
  <c r="I69" i="31" s="1"/>
  <c r="H64" i="31"/>
  <c r="H69" i="31" s="1"/>
  <c r="G64" i="31"/>
  <c r="G69" i="31" s="1"/>
  <c r="F64" i="31"/>
  <c r="F69" i="31" s="1"/>
  <c r="E64" i="31"/>
  <c r="E69" i="31" s="1"/>
  <c r="D64" i="31"/>
  <c r="C64" i="31"/>
  <c r="C69" i="31" s="1"/>
  <c r="B64" i="31"/>
  <c r="B69" i="31" s="1"/>
  <c r="T63" i="31"/>
  <c r="T62" i="31"/>
  <c r="T61" i="31"/>
  <c r="T60" i="31"/>
  <c r="T59" i="31"/>
  <c r="T58" i="31"/>
  <c r="T57" i="31"/>
  <c r="P49" i="31"/>
  <c r="O49" i="31"/>
  <c r="N49" i="31"/>
  <c r="M49" i="31"/>
  <c r="L49" i="31"/>
  <c r="K49" i="31"/>
  <c r="G49" i="31"/>
  <c r="F49" i="31"/>
  <c r="E49" i="31"/>
  <c r="D49" i="31"/>
  <c r="C49" i="31"/>
  <c r="B49" i="31"/>
  <c r="P48" i="31"/>
  <c r="O48" i="31"/>
  <c r="N48" i="31"/>
  <c r="M48" i="31"/>
  <c r="L48" i="31"/>
  <c r="K48" i="31"/>
  <c r="Q47" i="31"/>
  <c r="H47" i="31"/>
  <c r="P45" i="31"/>
  <c r="P50" i="31" s="1"/>
  <c r="O45" i="31"/>
  <c r="O50" i="31" s="1"/>
  <c r="N45" i="31"/>
  <c r="N50" i="31" s="1"/>
  <c r="M45" i="31"/>
  <c r="M50" i="31" s="1"/>
  <c r="L45" i="31"/>
  <c r="L50" i="31" s="1"/>
  <c r="K45" i="31"/>
  <c r="K50" i="31" s="1"/>
  <c r="G45" i="31"/>
  <c r="G50" i="31" s="1"/>
  <c r="F45" i="31"/>
  <c r="F50" i="31" s="1"/>
  <c r="E45" i="31"/>
  <c r="E50" i="31" s="1"/>
  <c r="D45" i="31"/>
  <c r="D50" i="31" s="1"/>
  <c r="C45" i="31"/>
  <c r="B45" i="31"/>
  <c r="B50" i="31" s="1"/>
  <c r="Q44" i="31"/>
  <c r="H44" i="31"/>
  <c r="Q43" i="31"/>
  <c r="H43" i="31"/>
  <c r="Q42" i="31"/>
  <c r="H42" i="31"/>
  <c r="Q41" i="31"/>
  <c r="H41" i="31"/>
  <c r="Q40" i="31"/>
  <c r="H40" i="31"/>
  <c r="Q39" i="31"/>
  <c r="H39" i="31"/>
  <c r="Q38" i="31"/>
  <c r="H38" i="31"/>
  <c r="K32" i="31"/>
  <c r="J32" i="31" s="1"/>
  <c r="E32" i="31"/>
  <c r="D32" i="31"/>
  <c r="M29" i="31"/>
  <c r="L29" i="31"/>
  <c r="K29" i="31"/>
  <c r="J29" i="31"/>
  <c r="I29" i="31"/>
  <c r="G29" i="31"/>
  <c r="F29" i="31"/>
  <c r="E29" i="31"/>
  <c r="D29" i="31"/>
  <c r="C29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G28" i="31"/>
  <c r="F28" i="31"/>
  <c r="E28" i="31"/>
  <c r="D28" i="31"/>
  <c r="C28" i="31"/>
  <c r="U27" i="31"/>
  <c r="T27" i="31"/>
  <c r="S27" i="31"/>
  <c r="R27" i="31"/>
  <c r="Q27" i="31"/>
  <c r="P27" i="31"/>
  <c r="O27" i="31"/>
  <c r="M27" i="31"/>
  <c r="L27" i="31"/>
  <c r="L30" i="31" s="1"/>
  <c r="K27" i="31"/>
  <c r="K30" i="31" s="1"/>
  <c r="J27" i="31"/>
  <c r="J30" i="31" s="1"/>
  <c r="I27" i="31"/>
  <c r="G27" i="31"/>
  <c r="F27" i="31"/>
  <c r="E27" i="31"/>
  <c r="E30" i="31" s="1"/>
  <c r="D27" i="31"/>
  <c r="C27" i="31"/>
  <c r="C30" i="31" s="1"/>
  <c r="V26" i="31"/>
  <c r="U24" i="31"/>
  <c r="U29" i="31" s="1"/>
  <c r="T24" i="31"/>
  <c r="T29" i="31" s="1"/>
  <c r="S24" i="31"/>
  <c r="S29" i="31" s="1"/>
  <c r="R24" i="31"/>
  <c r="R29" i="31" s="1"/>
  <c r="Q24" i="31"/>
  <c r="Q29" i="31" s="1"/>
  <c r="P24" i="31"/>
  <c r="P29" i="31" s="1"/>
  <c r="O24" i="31"/>
  <c r="O29" i="31" s="1"/>
  <c r="N24" i="31"/>
  <c r="N29" i="31" s="1"/>
  <c r="M24" i="31"/>
  <c r="L24" i="31"/>
  <c r="K24" i="31"/>
  <c r="J24" i="31"/>
  <c r="I24" i="31"/>
  <c r="H24" i="31"/>
  <c r="G24" i="31"/>
  <c r="F24" i="31"/>
  <c r="E24" i="31"/>
  <c r="D24" i="31"/>
  <c r="C24" i="31"/>
  <c r="B24" i="31"/>
  <c r="V23" i="31"/>
  <c r="V22" i="31"/>
  <c r="V21" i="31"/>
  <c r="V20" i="31"/>
  <c r="V19" i="31"/>
  <c r="V18" i="31"/>
  <c r="V17" i="31"/>
  <c r="T64" i="31" l="1"/>
  <c r="T67" i="31" s="1"/>
  <c r="H45" i="31"/>
  <c r="H48" i="31" s="1"/>
  <c r="V24" i="31"/>
  <c r="V25" i="31" s="1"/>
  <c r="K31" i="31"/>
  <c r="E31" i="31"/>
  <c r="C31" i="31"/>
  <c r="L31" i="31"/>
  <c r="M31" i="31"/>
  <c r="D30" i="31"/>
  <c r="D31" i="31" s="1"/>
  <c r="M30" i="31"/>
  <c r="D69" i="31"/>
  <c r="F30" i="31"/>
  <c r="F31" i="31" s="1"/>
  <c r="Q45" i="31"/>
  <c r="C50" i="31"/>
  <c r="G30" i="31"/>
  <c r="G31" i="31" s="1"/>
  <c r="I30" i="31"/>
  <c r="I31" i="31" s="1"/>
  <c r="J31" i="31"/>
  <c r="H24" i="2"/>
  <c r="T65" i="31" l="1"/>
  <c r="H46" i="31"/>
  <c r="W26" i="31"/>
  <c r="Q48" i="31"/>
  <c r="Q46" i="31"/>
  <c r="Q27" i="30"/>
  <c r="P27" i="30"/>
  <c r="O27" i="30"/>
  <c r="N27" i="30"/>
  <c r="U27" i="30"/>
  <c r="T27" i="30"/>
  <c r="S27" i="30"/>
  <c r="R27" i="30"/>
  <c r="S68" i="30" l="1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S67" i="30"/>
  <c r="R67" i="30"/>
  <c r="Q67" i="30"/>
  <c r="P67" i="30"/>
  <c r="O67" i="30"/>
  <c r="N67" i="30"/>
  <c r="M67" i="30"/>
  <c r="L67" i="30"/>
  <c r="K67" i="30"/>
  <c r="J67" i="30"/>
  <c r="I67" i="30"/>
  <c r="H67" i="30"/>
  <c r="G67" i="30"/>
  <c r="F67" i="30"/>
  <c r="E67" i="30"/>
  <c r="D67" i="30"/>
  <c r="C67" i="30"/>
  <c r="B67" i="30"/>
  <c r="T66" i="30"/>
  <c r="S64" i="30"/>
  <c r="S69" i="30" s="1"/>
  <c r="R64" i="30"/>
  <c r="R69" i="30" s="1"/>
  <c r="Q64" i="30"/>
  <c r="Q69" i="30" s="1"/>
  <c r="P64" i="30"/>
  <c r="P69" i="30" s="1"/>
  <c r="O64" i="30"/>
  <c r="O69" i="30" s="1"/>
  <c r="N64" i="30"/>
  <c r="N69" i="30" s="1"/>
  <c r="M64" i="30"/>
  <c r="M69" i="30" s="1"/>
  <c r="L64" i="30"/>
  <c r="L69" i="30" s="1"/>
  <c r="K64" i="30"/>
  <c r="K69" i="30" s="1"/>
  <c r="J64" i="30"/>
  <c r="J69" i="30" s="1"/>
  <c r="I64" i="30"/>
  <c r="I69" i="30" s="1"/>
  <c r="H64" i="30"/>
  <c r="H69" i="30" s="1"/>
  <c r="G64" i="30"/>
  <c r="G69" i="30" s="1"/>
  <c r="F64" i="30"/>
  <c r="F69" i="30" s="1"/>
  <c r="E64" i="30"/>
  <c r="E69" i="30" s="1"/>
  <c r="D64" i="30"/>
  <c r="C64" i="30"/>
  <c r="C69" i="30" s="1"/>
  <c r="B64" i="30"/>
  <c r="B69" i="30" s="1"/>
  <c r="T63" i="30"/>
  <c r="T62" i="30"/>
  <c r="T61" i="30"/>
  <c r="T60" i="30"/>
  <c r="T59" i="30"/>
  <c r="T58" i="30"/>
  <c r="T57" i="30"/>
  <c r="P49" i="30"/>
  <c r="O49" i="30"/>
  <c r="N49" i="30"/>
  <c r="M49" i="30"/>
  <c r="L49" i="30"/>
  <c r="K49" i="30"/>
  <c r="G49" i="30"/>
  <c r="F49" i="30"/>
  <c r="E49" i="30"/>
  <c r="D49" i="30"/>
  <c r="C49" i="30"/>
  <c r="B49" i="30"/>
  <c r="P48" i="30"/>
  <c r="O48" i="30"/>
  <c r="N48" i="30"/>
  <c r="M48" i="30"/>
  <c r="L48" i="30"/>
  <c r="K48" i="30"/>
  <c r="G48" i="30"/>
  <c r="F48" i="30"/>
  <c r="E48" i="30"/>
  <c r="D48" i="30"/>
  <c r="C48" i="30"/>
  <c r="B48" i="30"/>
  <c r="Q47" i="30"/>
  <c r="H47" i="30"/>
  <c r="P45" i="30"/>
  <c r="P50" i="30" s="1"/>
  <c r="O45" i="30"/>
  <c r="O50" i="30" s="1"/>
  <c r="N45" i="30"/>
  <c r="N50" i="30" s="1"/>
  <c r="M45" i="30"/>
  <c r="L45" i="30"/>
  <c r="L50" i="30" s="1"/>
  <c r="K45" i="30"/>
  <c r="K50" i="30" s="1"/>
  <c r="G45" i="30"/>
  <c r="G50" i="30" s="1"/>
  <c r="F45" i="30"/>
  <c r="F50" i="30" s="1"/>
  <c r="E45" i="30"/>
  <c r="E50" i="30" s="1"/>
  <c r="D45" i="30"/>
  <c r="D50" i="30" s="1"/>
  <c r="C45" i="30"/>
  <c r="C50" i="30" s="1"/>
  <c r="B45" i="30"/>
  <c r="B50" i="30" s="1"/>
  <c r="Q44" i="30"/>
  <c r="H44" i="30"/>
  <c r="Q43" i="30"/>
  <c r="H43" i="30"/>
  <c r="Q42" i="30"/>
  <c r="H42" i="30"/>
  <c r="Q41" i="30"/>
  <c r="H41" i="30"/>
  <c r="Q40" i="30"/>
  <c r="H40" i="30"/>
  <c r="Q39" i="30"/>
  <c r="H39" i="30"/>
  <c r="Q38" i="30"/>
  <c r="H38" i="30"/>
  <c r="K32" i="30"/>
  <c r="J32" i="30" s="1"/>
  <c r="E32" i="30"/>
  <c r="D32" i="30" s="1"/>
  <c r="M29" i="30"/>
  <c r="L29" i="30"/>
  <c r="K29" i="30"/>
  <c r="J29" i="30"/>
  <c r="I29" i="30"/>
  <c r="G29" i="30"/>
  <c r="F29" i="30"/>
  <c r="E29" i="30"/>
  <c r="D29" i="30"/>
  <c r="C29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G28" i="30"/>
  <c r="F28" i="30"/>
  <c r="E28" i="30"/>
  <c r="D28" i="30"/>
  <c r="C28" i="30"/>
  <c r="M27" i="30"/>
  <c r="M30" i="30" s="1"/>
  <c r="L27" i="30"/>
  <c r="L30" i="30" s="1"/>
  <c r="K27" i="30"/>
  <c r="K30" i="30" s="1"/>
  <c r="J27" i="30"/>
  <c r="I27" i="30"/>
  <c r="G27" i="30"/>
  <c r="G30" i="30" s="1"/>
  <c r="F27" i="30"/>
  <c r="F30" i="30" s="1"/>
  <c r="E27" i="30"/>
  <c r="D27" i="30"/>
  <c r="D30" i="30" s="1"/>
  <c r="C27" i="30"/>
  <c r="C30" i="30" s="1"/>
  <c r="V26" i="30"/>
  <c r="U24" i="30"/>
  <c r="U29" i="30" s="1"/>
  <c r="T24" i="30"/>
  <c r="T29" i="30" s="1"/>
  <c r="S24" i="30"/>
  <c r="S29" i="30" s="1"/>
  <c r="R24" i="30"/>
  <c r="R29" i="30" s="1"/>
  <c r="Q24" i="30"/>
  <c r="Q29" i="30" s="1"/>
  <c r="P24" i="30"/>
  <c r="P29" i="30" s="1"/>
  <c r="O24" i="30"/>
  <c r="O29" i="30" s="1"/>
  <c r="N24" i="30"/>
  <c r="N29" i="30" s="1"/>
  <c r="M24" i="30"/>
  <c r="L24" i="30"/>
  <c r="K24" i="30"/>
  <c r="J24" i="30"/>
  <c r="I24" i="30"/>
  <c r="H24" i="30"/>
  <c r="G24" i="30"/>
  <c r="F24" i="30"/>
  <c r="E24" i="30"/>
  <c r="D24" i="30"/>
  <c r="C24" i="30"/>
  <c r="B24" i="30"/>
  <c r="V23" i="30"/>
  <c r="V22" i="30"/>
  <c r="V21" i="30"/>
  <c r="V20" i="30"/>
  <c r="V19" i="30"/>
  <c r="V18" i="30"/>
  <c r="V17" i="30"/>
  <c r="T64" i="30" l="1"/>
  <c r="T65" i="30" s="1"/>
  <c r="Q45" i="30"/>
  <c r="Q48" i="30" s="1"/>
  <c r="V24" i="30"/>
  <c r="V25" i="30" s="1"/>
  <c r="G31" i="30"/>
  <c r="F31" i="30"/>
  <c r="D31" i="30"/>
  <c r="M31" i="30"/>
  <c r="D69" i="30"/>
  <c r="E30" i="30"/>
  <c r="E31" i="30" s="1"/>
  <c r="C31" i="30"/>
  <c r="L31" i="30"/>
  <c r="M50" i="30"/>
  <c r="H45" i="30"/>
  <c r="I30" i="30"/>
  <c r="I31" i="30" s="1"/>
  <c r="K31" i="30"/>
  <c r="J30" i="30"/>
  <c r="J31" i="30" s="1"/>
  <c r="T67" i="30" l="1"/>
  <c r="Q46" i="30"/>
  <c r="W26" i="30"/>
  <c r="H48" i="30"/>
  <c r="H46" i="30"/>
  <c r="Q29" i="2"/>
  <c r="Q30" i="2"/>
  <c r="T41" i="2"/>
  <c r="T42" i="2"/>
  <c r="T39" i="2" l="1"/>
  <c r="T40" i="2"/>
  <c r="Q27" i="2"/>
  <c r="Q28" i="2"/>
  <c r="T36" i="2"/>
  <c r="S68" i="29" l="1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B67" i="29"/>
  <c r="T66" i="29"/>
  <c r="S64" i="29"/>
  <c r="S69" i="29" s="1"/>
  <c r="R64" i="29"/>
  <c r="R69" i="29" s="1"/>
  <c r="Q64" i="29"/>
  <c r="Q69" i="29" s="1"/>
  <c r="P64" i="29"/>
  <c r="P69" i="29" s="1"/>
  <c r="O64" i="29"/>
  <c r="O69" i="29" s="1"/>
  <c r="N64" i="29"/>
  <c r="N69" i="29" s="1"/>
  <c r="M64" i="29"/>
  <c r="M69" i="29" s="1"/>
  <c r="L64" i="29"/>
  <c r="L69" i="29" s="1"/>
  <c r="K64" i="29"/>
  <c r="K69" i="29" s="1"/>
  <c r="J64" i="29"/>
  <c r="J69" i="29" s="1"/>
  <c r="I64" i="29"/>
  <c r="I69" i="29" s="1"/>
  <c r="H64" i="29"/>
  <c r="H69" i="29" s="1"/>
  <c r="G64" i="29"/>
  <c r="G69" i="29" s="1"/>
  <c r="F64" i="29"/>
  <c r="F69" i="29" s="1"/>
  <c r="E64" i="29"/>
  <c r="E69" i="29" s="1"/>
  <c r="D64" i="29"/>
  <c r="D69" i="29" s="1"/>
  <c r="C64" i="29"/>
  <c r="C69" i="29" s="1"/>
  <c r="B64" i="29"/>
  <c r="B69" i="29" s="1"/>
  <c r="T63" i="29"/>
  <c r="T62" i="29"/>
  <c r="T61" i="29"/>
  <c r="T60" i="29"/>
  <c r="T59" i="29"/>
  <c r="T58" i="29"/>
  <c r="T57" i="29"/>
  <c r="P49" i="29"/>
  <c r="O49" i="29"/>
  <c r="N49" i="29"/>
  <c r="M49" i="29"/>
  <c r="L49" i="29"/>
  <c r="K49" i="29"/>
  <c r="G49" i="29"/>
  <c r="F49" i="29"/>
  <c r="E49" i="29"/>
  <c r="D49" i="29"/>
  <c r="C49" i="29"/>
  <c r="B49" i="29"/>
  <c r="P48" i="29"/>
  <c r="O48" i="29"/>
  <c r="N48" i="29"/>
  <c r="M48" i="29"/>
  <c r="L48" i="29"/>
  <c r="K48" i="29"/>
  <c r="G48" i="29"/>
  <c r="F48" i="29"/>
  <c r="E48" i="29"/>
  <c r="D48" i="29"/>
  <c r="C48" i="29"/>
  <c r="B48" i="29"/>
  <c r="Q47" i="29"/>
  <c r="H47" i="29"/>
  <c r="P45" i="29"/>
  <c r="P50" i="29" s="1"/>
  <c r="O45" i="29"/>
  <c r="O50" i="29" s="1"/>
  <c r="N45" i="29"/>
  <c r="N50" i="29" s="1"/>
  <c r="M45" i="29"/>
  <c r="M50" i="29" s="1"/>
  <c r="L45" i="29"/>
  <c r="L50" i="29" s="1"/>
  <c r="K45" i="29"/>
  <c r="K50" i="29" s="1"/>
  <c r="G45" i="29"/>
  <c r="G50" i="29" s="1"/>
  <c r="F45" i="29"/>
  <c r="F50" i="29" s="1"/>
  <c r="E45" i="29"/>
  <c r="E50" i="29" s="1"/>
  <c r="D45" i="29"/>
  <c r="D50" i="29" s="1"/>
  <c r="C45" i="29"/>
  <c r="C50" i="29" s="1"/>
  <c r="B45" i="29"/>
  <c r="Q44" i="29"/>
  <c r="H44" i="29"/>
  <c r="Q43" i="29"/>
  <c r="H43" i="29"/>
  <c r="Q42" i="29"/>
  <c r="H42" i="29"/>
  <c r="Q41" i="29"/>
  <c r="H41" i="29"/>
  <c r="Q40" i="29"/>
  <c r="H40" i="29"/>
  <c r="Q39" i="29"/>
  <c r="H39" i="29"/>
  <c r="Q38" i="29"/>
  <c r="H38" i="29"/>
  <c r="K32" i="29"/>
  <c r="J32" i="29" s="1"/>
  <c r="E32" i="29"/>
  <c r="D32" i="29" s="1"/>
  <c r="M29" i="29"/>
  <c r="L29" i="29"/>
  <c r="K29" i="29"/>
  <c r="J29" i="29"/>
  <c r="I29" i="29"/>
  <c r="G29" i="29"/>
  <c r="F29" i="29"/>
  <c r="E29" i="29"/>
  <c r="D29" i="29"/>
  <c r="C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G28" i="29"/>
  <c r="F28" i="29"/>
  <c r="E28" i="29"/>
  <c r="D28" i="29"/>
  <c r="C28" i="29"/>
  <c r="U27" i="29"/>
  <c r="T27" i="29"/>
  <c r="S27" i="29"/>
  <c r="R27" i="29"/>
  <c r="Q27" i="29"/>
  <c r="P27" i="29"/>
  <c r="O27" i="29"/>
  <c r="N27" i="29"/>
  <c r="M27" i="29"/>
  <c r="M30" i="29" s="1"/>
  <c r="L27" i="29"/>
  <c r="L30" i="29" s="1"/>
  <c r="K27" i="29"/>
  <c r="K30" i="29" s="1"/>
  <c r="J27" i="29"/>
  <c r="I27" i="29"/>
  <c r="G27" i="29"/>
  <c r="F27" i="29"/>
  <c r="E27" i="29"/>
  <c r="D27" i="29"/>
  <c r="D30" i="29" s="1"/>
  <c r="C27" i="29"/>
  <c r="C30" i="29" s="1"/>
  <c r="V26" i="29"/>
  <c r="U24" i="29"/>
  <c r="U29" i="29" s="1"/>
  <c r="T24" i="29"/>
  <c r="T29" i="29" s="1"/>
  <c r="S24" i="29"/>
  <c r="S29" i="29" s="1"/>
  <c r="R24" i="29"/>
  <c r="R29" i="29" s="1"/>
  <c r="Q24" i="29"/>
  <c r="Q29" i="29" s="1"/>
  <c r="P24" i="29"/>
  <c r="P29" i="29" s="1"/>
  <c r="O24" i="29"/>
  <c r="O29" i="29" s="1"/>
  <c r="N24" i="29"/>
  <c r="N29" i="29" s="1"/>
  <c r="M24" i="29"/>
  <c r="L24" i="29"/>
  <c r="K24" i="29"/>
  <c r="J24" i="29"/>
  <c r="I24" i="29"/>
  <c r="H24" i="29"/>
  <c r="G24" i="29"/>
  <c r="F24" i="29"/>
  <c r="E24" i="29"/>
  <c r="D24" i="29"/>
  <c r="C24" i="29"/>
  <c r="B24" i="29"/>
  <c r="V23" i="29"/>
  <c r="V22" i="29"/>
  <c r="V21" i="29"/>
  <c r="V20" i="29"/>
  <c r="V19" i="29"/>
  <c r="V18" i="29"/>
  <c r="V17" i="29"/>
  <c r="Q45" i="29" l="1"/>
  <c r="Q48" i="29" s="1"/>
  <c r="H45" i="29"/>
  <c r="H46" i="29" s="1"/>
  <c r="D31" i="29"/>
  <c r="M31" i="29"/>
  <c r="V24" i="29"/>
  <c r="W26" i="29" s="1"/>
  <c r="K31" i="29"/>
  <c r="E30" i="29"/>
  <c r="E31" i="29" s="1"/>
  <c r="C31" i="29"/>
  <c r="L31" i="29"/>
  <c r="B50" i="29"/>
  <c r="F30" i="29"/>
  <c r="F31" i="29" s="1"/>
  <c r="G30" i="29"/>
  <c r="G31" i="29" s="1"/>
  <c r="I30" i="29"/>
  <c r="I31" i="29" s="1"/>
  <c r="J30" i="29"/>
  <c r="J31" i="29" s="1"/>
  <c r="T64" i="29"/>
  <c r="M18" i="2"/>
  <c r="L18" i="2"/>
  <c r="K18" i="2"/>
  <c r="J18" i="2"/>
  <c r="I18" i="2"/>
  <c r="H18" i="2"/>
  <c r="M28" i="28"/>
  <c r="L28" i="28"/>
  <c r="K28" i="28"/>
  <c r="J28" i="28"/>
  <c r="I28" i="28"/>
  <c r="K32" i="28"/>
  <c r="J32" i="28" s="1"/>
  <c r="M29" i="28"/>
  <c r="L29" i="28"/>
  <c r="K29" i="28"/>
  <c r="J29" i="28"/>
  <c r="I29" i="28"/>
  <c r="M27" i="28"/>
  <c r="M30" i="28" s="1"/>
  <c r="L27" i="28"/>
  <c r="L30" i="28" s="1"/>
  <c r="K27" i="28"/>
  <c r="J27" i="28"/>
  <c r="I27" i="28"/>
  <c r="I30" i="28" s="1"/>
  <c r="M24" i="28"/>
  <c r="L24" i="28"/>
  <c r="K24" i="28"/>
  <c r="J24" i="28"/>
  <c r="I24" i="28"/>
  <c r="H24" i="28"/>
  <c r="Q46" i="29" l="1"/>
  <c r="H48" i="29"/>
  <c r="V25" i="29"/>
  <c r="T65" i="29"/>
  <c r="T67" i="29"/>
  <c r="M31" i="28"/>
  <c r="L31" i="28"/>
  <c r="J30" i="28"/>
  <c r="J31" i="28" s="1"/>
  <c r="K30" i="28"/>
  <c r="K31" i="28" s="1"/>
  <c r="I31" i="28"/>
  <c r="V16" i="2"/>
  <c r="V15" i="2"/>
  <c r="V14" i="2"/>
  <c r="V13" i="2"/>
  <c r="V12" i="2"/>
  <c r="V11" i="2"/>
  <c r="V17" i="2"/>
  <c r="O48" i="28"/>
  <c r="O4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S67" i="28"/>
  <c r="R67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T66" i="28"/>
  <c r="S64" i="28"/>
  <c r="S69" i="28" s="1"/>
  <c r="R64" i="28"/>
  <c r="R69" i="28" s="1"/>
  <c r="Q64" i="28"/>
  <c r="Q69" i="28" s="1"/>
  <c r="P64" i="28"/>
  <c r="P69" i="28" s="1"/>
  <c r="O64" i="28"/>
  <c r="O69" i="28" s="1"/>
  <c r="N64" i="28"/>
  <c r="N69" i="28" s="1"/>
  <c r="M64" i="28"/>
  <c r="M69" i="28" s="1"/>
  <c r="L64" i="28"/>
  <c r="L69" i="28" s="1"/>
  <c r="K64" i="28"/>
  <c r="K69" i="28" s="1"/>
  <c r="J64" i="28"/>
  <c r="J69" i="28" s="1"/>
  <c r="I64" i="28"/>
  <c r="I69" i="28" s="1"/>
  <c r="H64" i="28"/>
  <c r="H69" i="28" s="1"/>
  <c r="G64" i="28"/>
  <c r="G69" i="28" s="1"/>
  <c r="F64" i="28"/>
  <c r="F69" i="28" s="1"/>
  <c r="E64" i="28"/>
  <c r="E69" i="28" s="1"/>
  <c r="D64" i="28"/>
  <c r="D69" i="28" s="1"/>
  <c r="C64" i="28"/>
  <c r="C69" i="28" s="1"/>
  <c r="B64" i="28"/>
  <c r="B69" i="28" s="1"/>
  <c r="T63" i="28"/>
  <c r="T62" i="28"/>
  <c r="T61" i="28"/>
  <c r="T60" i="28"/>
  <c r="T59" i="28"/>
  <c r="T58" i="28"/>
  <c r="T57" i="28"/>
  <c r="P49" i="28"/>
  <c r="N49" i="28"/>
  <c r="M49" i="28"/>
  <c r="L49" i="28"/>
  <c r="K49" i="28"/>
  <c r="G49" i="28"/>
  <c r="F49" i="28"/>
  <c r="E49" i="28"/>
  <c r="D49" i="28"/>
  <c r="C49" i="28"/>
  <c r="B49" i="28"/>
  <c r="P48" i="28"/>
  <c r="N48" i="28"/>
  <c r="M48" i="28"/>
  <c r="L48" i="28"/>
  <c r="K48" i="28"/>
  <c r="G48" i="28"/>
  <c r="F48" i="28"/>
  <c r="E48" i="28"/>
  <c r="D48" i="28"/>
  <c r="C48" i="28"/>
  <c r="B48" i="28"/>
  <c r="Q47" i="28"/>
  <c r="H47" i="28"/>
  <c r="P45" i="28"/>
  <c r="P50" i="28" s="1"/>
  <c r="O45" i="28"/>
  <c r="O50" i="28" s="1"/>
  <c r="N45" i="28"/>
  <c r="N50" i="28" s="1"/>
  <c r="M45" i="28"/>
  <c r="M50" i="28" s="1"/>
  <c r="L45" i="28"/>
  <c r="L50" i="28" s="1"/>
  <c r="K45" i="28"/>
  <c r="G45" i="28"/>
  <c r="G50" i="28" s="1"/>
  <c r="F45" i="28"/>
  <c r="F50" i="28" s="1"/>
  <c r="E45" i="28"/>
  <c r="E50" i="28" s="1"/>
  <c r="D45" i="28"/>
  <c r="D50" i="28" s="1"/>
  <c r="C45" i="28"/>
  <c r="C50" i="28" s="1"/>
  <c r="B45" i="28"/>
  <c r="Q44" i="28"/>
  <c r="H44" i="28"/>
  <c r="Q43" i="28"/>
  <c r="H43" i="28"/>
  <c r="Q42" i="28"/>
  <c r="H42" i="28"/>
  <c r="Q41" i="28"/>
  <c r="H41" i="28"/>
  <c r="Q40" i="28"/>
  <c r="H40" i="28"/>
  <c r="Q39" i="28"/>
  <c r="H39" i="28"/>
  <c r="Q38" i="28"/>
  <c r="H38" i="28"/>
  <c r="E32" i="28"/>
  <c r="D32" i="28" s="1"/>
  <c r="G29" i="28"/>
  <c r="F29" i="28"/>
  <c r="E29" i="28"/>
  <c r="D29" i="28"/>
  <c r="C29" i="28"/>
  <c r="U28" i="28"/>
  <c r="T28" i="28"/>
  <c r="S28" i="28"/>
  <c r="R28" i="28"/>
  <c r="Q28" i="28"/>
  <c r="P28" i="28"/>
  <c r="O28" i="28"/>
  <c r="N28" i="28"/>
  <c r="G28" i="28"/>
  <c r="F28" i="28"/>
  <c r="E28" i="28"/>
  <c r="D28" i="28"/>
  <c r="C28" i="28"/>
  <c r="U27" i="28"/>
  <c r="T27" i="28"/>
  <c r="S27" i="28"/>
  <c r="R27" i="28"/>
  <c r="Q27" i="28"/>
  <c r="P27" i="28"/>
  <c r="O27" i="28"/>
  <c r="N27" i="28"/>
  <c r="G27" i="28"/>
  <c r="G30" i="28" s="1"/>
  <c r="F27" i="28"/>
  <c r="F30" i="28" s="1"/>
  <c r="E27" i="28"/>
  <c r="D27" i="28"/>
  <c r="D30" i="28" s="1"/>
  <c r="C27" i="28"/>
  <c r="C30" i="28" s="1"/>
  <c r="V26" i="28"/>
  <c r="U24" i="28"/>
  <c r="U29" i="28" s="1"/>
  <c r="T24" i="28"/>
  <c r="T29" i="28" s="1"/>
  <c r="S24" i="28"/>
  <c r="S29" i="28" s="1"/>
  <c r="R24" i="28"/>
  <c r="R29" i="28" s="1"/>
  <c r="Q24" i="28"/>
  <c r="Q29" i="28" s="1"/>
  <c r="P24" i="28"/>
  <c r="P29" i="28" s="1"/>
  <c r="O24" i="28"/>
  <c r="O29" i="28" s="1"/>
  <c r="N24" i="28"/>
  <c r="N29" i="28" s="1"/>
  <c r="G24" i="28"/>
  <c r="F24" i="28"/>
  <c r="E24" i="28"/>
  <c r="D24" i="28"/>
  <c r="C24" i="28"/>
  <c r="B24" i="28"/>
  <c r="V23" i="28"/>
  <c r="V22" i="28"/>
  <c r="V21" i="28"/>
  <c r="V20" i="28"/>
  <c r="V19" i="28"/>
  <c r="V18" i="28"/>
  <c r="V17" i="28"/>
  <c r="Q45" i="28" l="1"/>
  <c r="Q48" i="28" s="1"/>
  <c r="H45" i="28"/>
  <c r="H48" i="28" s="1"/>
  <c r="D31" i="28"/>
  <c r="C31" i="28"/>
  <c r="F31" i="28"/>
  <c r="V24" i="28"/>
  <c r="W26" i="28" s="1"/>
  <c r="G31" i="28"/>
  <c r="E30" i="28"/>
  <c r="E31" i="28" s="1"/>
  <c r="K50" i="28"/>
  <c r="B50" i="28"/>
  <c r="T64" i="28"/>
  <c r="Q46" i="28" l="1"/>
  <c r="H46" i="28"/>
  <c r="V25" i="28"/>
  <c r="T67" i="28"/>
  <c r="T65" i="28"/>
  <c r="O45" i="27"/>
  <c r="B18" i="2"/>
  <c r="U26" i="27" l="1"/>
  <c r="U18" i="27"/>
  <c r="U19" i="27"/>
  <c r="U20" i="27"/>
  <c r="U21" i="27"/>
  <c r="U22" i="27"/>
  <c r="U23" i="27"/>
  <c r="U17" i="27"/>
  <c r="E32" i="27"/>
  <c r="D32" i="27" s="1"/>
  <c r="G29" i="27"/>
  <c r="F29" i="27"/>
  <c r="E29" i="27"/>
  <c r="D29" i="27"/>
  <c r="C29" i="27"/>
  <c r="G28" i="27"/>
  <c r="F28" i="27"/>
  <c r="E28" i="27"/>
  <c r="D28" i="27"/>
  <c r="C28" i="27"/>
  <c r="G27" i="27"/>
  <c r="G30" i="27" s="1"/>
  <c r="F27" i="27"/>
  <c r="F30" i="27" s="1"/>
  <c r="E27" i="27"/>
  <c r="E30" i="27" s="1"/>
  <c r="D27" i="27"/>
  <c r="D30" i="27" s="1"/>
  <c r="C27" i="27"/>
  <c r="C30" i="27" s="1"/>
  <c r="G24" i="27"/>
  <c r="F24" i="27"/>
  <c r="E24" i="27"/>
  <c r="D24" i="27"/>
  <c r="C24" i="27"/>
  <c r="B24" i="27"/>
  <c r="H24" i="27"/>
  <c r="H29" i="27" s="1"/>
  <c r="I24" i="27"/>
  <c r="I29" i="27" s="1"/>
  <c r="J24" i="27"/>
  <c r="J29" i="27" s="1"/>
  <c r="K24" i="27"/>
  <c r="K29" i="27" s="1"/>
  <c r="L24" i="27"/>
  <c r="L29" i="27" s="1"/>
  <c r="H27" i="27"/>
  <c r="I27" i="27"/>
  <c r="J27" i="27"/>
  <c r="K27" i="27"/>
  <c r="L27" i="27"/>
  <c r="H28" i="27"/>
  <c r="I28" i="27"/>
  <c r="J28" i="27"/>
  <c r="K28" i="27"/>
  <c r="L28" i="27"/>
  <c r="C31" i="27" l="1"/>
  <c r="D31" i="27"/>
  <c r="E31" i="27"/>
  <c r="F31" i="27"/>
  <c r="G31" i="27"/>
  <c r="U18" i="2" l="1"/>
  <c r="T18" i="2"/>
  <c r="S18" i="2"/>
  <c r="R18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T38" i="2"/>
  <c r="T37" i="2"/>
  <c r="V18" i="2" l="1"/>
  <c r="T43" i="2"/>
  <c r="E64" i="27" l="1"/>
  <c r="E69" i="27" s="1"/>
  <c r="F64" i="27"/>
  <c r="F69" i="27" s="1"/>
  <c r="G64" i="27"/>
  <c r="G69" i="27" s="1"/>
  <c r="H64" i="27"/>
  <c r="H69" i="27" s="1"/>
  <c r="I64" i="27"/>
  <c r="I69" i="27" s="1"/>
  <c r="J64" i="27"/>
  <c r="J69" i="27" s="1"/>
  <c r="K64" i="27"/>
  <c r="K69" i="27" s="1"/>
  <c r="L64" i="27"/>
  <c r="L69" i="27" s="1"/>
  <c r="M64" i="27"/>
  <c r="M69" i="27" s="1"/>
  <c r="N64" i="27"/>
  <c r="N69" i="27" s="1"/>
  <c r="O64" i="27"/>
  <c r="O69" i="27" s="1"/>
  <c r="P64" i="27"/>
  <c r="P69" i="27" s="1"/>
  <c r="E67" i="27"/>
  <c r="F67" i="27"/>
  <c r="G67" i="27"/>
  <c r="H67" i="27"/>
  <c r="I67" i="27"/>
  <c r="J67" i="27"/>
  <c r="K67" i="27"/>
  <c r="L67" i="27"/>
  <c r="M67" i="27"/>
  <c r="N67" i="27"/>
  <c r="O67" i="27"/>
  <c r="P67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S68" i="27" l="1"/>
  <c r="R68" i="27"/>
  <c r="Q68" i="27"/>
  <c r="D68" i="27"/>
  <c r="C68" i="27"/>
  <c r="B68" i="27"/>
  <c r="S67" i="27"/>
  <c r="R67" i="27"/>
  <c r="Q67" i="27"/>
  <c r="D67" i="27"/>
  <c r="C67" i="27"/>
  <c r="B67" i="27"/>
  <c r="T66" i="27"/>
  <c r="S64" i="27"/>
  <c r="S69" i="27" s="1"/>
  <c r="R64" i="27"/>
  <c r="R69" i="27" s="1"/>
  <c r="Q64" i="27"/>
  <c r="Q69" i="27" s="1"/>
  <c r="D64" i="27"/>
  <c r="D69" i="27" s="1"/>
  <c r="C64" i="27"/>
  <c r="C69" i="27" s="1"/>
  <c r="B64" i="27"/>
  <c r="B69" i="27" s="1"/>
  <c r="T63" i="27"/>
  <c r="T62" i="27"/>
  <c r="T61" i="27"/>
  <c r="T60" i="27"/>
  <c r="T59" i="27"/>
  <c r="T58" i="27"/>
  <c r="T57" i="27"/>
  <c r="P49" i="27"/>
  <c r="N49" i="27"/>
  <c r="M49" i="27"/>
  <c r="L49" i="27"/>
  <c r="K49" i="27"/>
  <c r="G49" i="27"/>
  <c r="F49" i="27"/>
  <c r="E49" i="27"/>
  <c r="D49" i="27"/>
  <c r="C49" i="27"/>
  <c r="B49" i="27"/>
  <c r="P48" i="27"/>
  <c r="N48" i="27"/>
  <c r="M48" i="27"/>
  <c r="L48" i="27"/>
  <c r="K48" i="27"/>
  <c r="G48" i="27"/>
  <c r="F48" i="27"/>
  <c r="E48" i="27"/>
  <c r="D48" i="27"/>
  <c r="C48" i="27"/>
  <c r="B48" i="27"/>
  <c r="Q47" i="27"/>
  <c r="H47" i="27"/>
  <c r="P45" i="27"/>
  <c r="P50" i="27" s="1"/>
  <c r="N45" i="27"/>
  <c r="N50" i="27" s="1"/>
  <c r="M45" i="27"/>
  <c r="M50" i="27" s="1"/>
  <c r="L45" i="27"/>
  <c r="L50" i="27" s="1"/>
  <c r="K45" i="27"/>
  <c r="G45" i="27"/>
  <c r="G50" i="27" s="1"/>
  <c r="F45" i="27"/>
  <c r="F50" i="27" s="1"/>
  <c r="E45" i="27"/>
  <c r="E50" i="27" s="1"/>
  <c r="D45" i="27"/>
  <c r="D50" i="27" s="1"/>
  <c r="C45" i="27"/>
  <c r="C50" i="27" s="1"/>
  <c r="B45" i="27"/>
  <c r="B50" i="27" s="1"/>
  <c r="Q44" i="27"/>
  <c r="H44" i="27"/>
  <c r="Q43" i="27"/>
  <c r="H43" i="27"/>
  <c r="Q42" i="27"/>
  <c r="H42" i="27"/>
  <c r="Q41" i="27"/>
  <c r="H41" i="27"/>
  <c r="Q40" i="27"/>
  <c r="H40" i="27"/>
  <c r="Q39" i="27"/>
  <c r="H39" i="27"/>
  <c r="Q38" i="27"/>
  <c r="H38" i="27"/>
  <c r="T28" i="27"/>
  <c r="S28" i="27"/>
  <c r="R28" i="27"/>
  <c r="Q28" i="27"/>
  <c r="P28" i="27"/>
  <c r="O28" i="27"/>
  <c r="N28" i="27"/>
  <c r="M28" i="27"/>
  <c r="T27" i="27"/>
  <c r="S27" i="27"/>
  <c r="R27" i="27"/>
  <c r="Q27" i="27"/>
  <c r="P27" i="27"/>
  <c r="O27" i="27"/>
  <c r="N27" i="27"/>
  <c r="M27" i="27"/>
  <c r="T24" i="27"/>
  <c r="T29" i="27" s="1"/>
  <c r="S24" i="27"/>
  <c r="S29" i="27" s="1"/>
  <c r="R24" i="27"/>
  <c r="R29" i="27" s="1"/>
  <c r="Q24" i="27"/>
  <c r="Q29" i="27" s="1"/>
  <c r="P24" i="27"/>
  <c r="P29" i="27" s="1"/>
  <c r="O24" i="27"/>
  <c r="O29" i="27" s="1"/>
  <c r="N24" i="27"/>
  <c r="N29" i="27" s="1"/>
  <c r="M24" i="27"/>
  <c r="U24" i="27" l="1"/>
  <c r="M29" i="27"/>
  <c r="Q45" i="27"/>
  <c r="Q46" i="27" s="1"/>
  <c r="K50" i="27"/>
  <c r="H45" i="27"/>
  <c r="T64" i="27"/>
  <c r="Q48" i="27" l="1"/>
  <c r="T67" i="27"/>
  <c r="T65" i="27"/>
  <c r="V26" i="27"/>
  <c r="U25" i="27"/>
  <c r="H46" i="27"/>
  <c r="H48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C65" i="26"/>
  <c r="C70" i="26" s="1"/>
  <c r="B65" i="26"/>
  <c r="B70" i="26" s="1"/>
  <c r="H64" i="26"/>
  <c r="H63" i="26"/>
  <c r="H62" i="26"/>
  <c r="H61" i="26"/>
  <c r="H60" i="26"/>
  <c r="H59" i="26"/>
  <c r="H58" i="26"/>
  <c r="Q50" i="26"/>
  <c r="P50" i="26"/>
  <c r="O50" i="26"/>
  <c r="N50" i="26"/>
  <c r="M50" i="26"/>
  <c r="I50" i="26"/>
  <c r="H50" i="26"/>
  <c r="G50" i="26"/>
  <c r="F50" i="26"/>
  <c r="E50" i="26"/>
  <c r="D50" i="26"/>
  <c r="C50" i="26"/>
  <c r="B50" i="26"/>
  <c r="Q49" i="26"/>
  <c r="P49" i="26"/>
  <c r="O49" i="26"/>
  <c r="N49" i="26"/>
  <c r="M49" i="26"/>
  <c r="I49" i="26"/>
  <c r="H49" i="26"/>
  <c r="G49" i="26"/>
  <c r="F49" i="26"/>
  <c r="E49" i="26"/>
  <c r="D49" i="26"/>
  <c r="C49" i="26"/>
  <c r="B49" i="26"/>
  <c r="R48" i="26"/>
  <c r="J48" i="26"/>
  <c r="Q46" i="26"/>
  <c r="Q51" i="26" s="1"/>
  <c r="P46" i="26"/>
  <c r="P51" i="26" s="1"/>
  <c r="O46" i="26"/>
  <c r="O51" i="26" s="1"/>
  <c r="N46" i="26"/>
  <c r="N51" i="26" s="1"/>
  <c r="M46" i="26"/>
  <c r="I46" i="26"/>
  <c r="I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R45" i="26"/>
  <c r="J45" i="26"/>
  <c r="R44" i="26"/>
  <c r="J44" i="26"/>
  <c r="R43" i="26"/>
  <c r="J43" i="26"/>
  <c r="R42" i="26"/>
  <c r="J42" i="26"/>
  <c r="R41" i="26"/>
  <c r="J41" i="26"/>
  <c r="R40" i="26"/>
  <c r="J40" i="26"/>
  <c r="R39" i="26"/>
  <c r="J39" i="26"/>
  <c r="AA29" i="26"/>
  <c r="Z29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AA28" i="26"/>
  <c r="Z28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AB27" i="26"/>
  <c r="AA25" i="26"/>
  <c r="AA30" i="26" s="1"/>
  <c r="Z25" i="26"/>
  <c r="Z30" i="26" s="1"/>
  <c r="Y25" i="26"/>
  <c r="Y30" i="26" s="1"/>
  <c r="X25" i="26"/>
  <c r="X30" i="26" s="1"/>
  <c r="W25" i="26"/>
  <c r="W30" i="26" s="1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C25" i="26"/>
  <c r="C30" i="26" s="1"/>
  <c r="B25" i="26"/>
  <c r="B30" i="26" s="1"/>
  <c r="AB24" i="26"/>
  <c r="AB23" i="26"/>
  <c r="AB22" i="26"/>
  <c r="AB21" i="26"/>
  <c r="AB20" i="26"/>
  <c r="AB19" i="26"/>
  <c r="AB18" i="26"/>
  <c r="H65" i="26" l="1"/>
  <c r="H68" i="26" s="1"/>
  <c r="R46" i="26"/>
  <c r="R49" i="26" s="1"/>
  <c r="D70" i="26"/>
  <c r="J46" i="26"/>
  <c r="J49" i="26" s="1"/>
  <c r="AB25" i="26"/>
  <c r="AC27" i="26" s="1"/>
  <c r="M51" i="26"/>
  <c r="D30" i="26"/>
  <c r="U28" i="25"/>
  <c r="R47" i="26" l="1"/>
  <c r="H66" i="26"/>
  <c r="J47" i="26"/>
  <c r="AB26" i="26"/>
  <c r="G69" i="25"/>
  <c r="F69" i="25"/>
  <c r="E69" i="25"/>
  <c r="D69" i="25"/>
  <c r="C69" i="25"/>
  <c r="B69" i="25"/>
  <c r="G68" i="25"/>
  <c r="F68" i="25"/>
  <c r="E68" i="25"/>
  <c r="D68" i="25"/>
  <c r="C68" i="25"/>
  <c r="B68" i="25"/>
  <c r="H67" i="25"/>
  <c r="G65" i="25"/>
  <c r="G70" i="25" s="1"/>
  <c r="F65" i="25"/>
  <c r="F70" i="25" s="1"/>
  <c r="E65" i="25"/>
  <c r="E70" i="25" s="1"/>
  <c r="D65" i="25"/>
  <c r="D70" i="25" s="1"/>
  <c r="C65" i="25"/>
  <c r="C70" i="25" s="1"/>
  <c r="B65" i="25"/>
  <c r="B70" i="25" s="1"/>
  <c r="H64" i="25"/>
  <c r="H63" i="25"/>
  <c r="H62" i="25"/>
  <c r="H61" i="25"/>
  <c r="H60" i="25"/>
  <c r="H59" i="25"/>
  <c r="H58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I46" i="25"/>
  <c r="I51" i="25" s="1"/>
  <c r="H46" i="25"/>
  <c r="H51" i="25" s="1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AA29" i="25"/>
  <c r="Z29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AA28" i="25"/>
  <c r="Z28" i="25"/>
  <c r="Y28" i="25"/>
  <c r="X28" i="25"/>
  <c r="W28" i="25"/>
  <c r="V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AB27" i="25"/>
  <c r="AA25" i="25"/>
  <c r="AA30" i="25" s="1"/>
  <c r="Z25" i="25"/>
  <c r="Z30" i="25" s="1"/>
  <c r="Y25" i="25"/>
  <c r="Y30" i="25" s="1"/>
  <c r="X25" i="25"/>
  <c r="X30" i="25" s="1"/>
  <c r="W25" i="25"/>
  <c r="W30" i="25" s="1"/>
  <c r="V25" i="25"/>
  <c r="V30" i="25" s="1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B25" i="25"/>
  <c r="B30" i="25" s="1"/>
  <c r="AB24" i="25"/>
  <c r="AB23" i="25"/>
  <c r="AB22" i="25"/>
  <c r="AB21" i="25"/>
  <c r="AB20" i="25"/>
  <c r="AB19" i="25"/>
  <c r="AB18" i="25"/>
  <c r="R46" i="25" l="1"/>
  <c r="M51" i="25"/>
  <c r="J46" i="25"/>
  <c r="J49" i="25" s="1"/>
  <c r="B51" i="25"/>
  <c r="AB25" i="25"/>
  <c r="AC27" i="25" s="1"/>
  <c r="R49" i="25"/>
  <c r="R47" i="25"/>
  <c r="C30" i="25"/>
  <c r="H65" i="25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Q51" i="24" s="1"/>
  <c r="P46" i="24"/>
  <c r="P51" i="24" s="1"/>
  <c r="O46" i="24"/>
  <c r="O51" i="24" s="1"/>
  <c r="N46" i="24"/>
  <c r="N51" i="24" s="1"/>
  <c r="M46" i="24"/>
  <c r="M51" i="24" s="1"/>
  <c r="I46" i="24"/>
  <c r="I51" i="24" s="1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B27" i="24"/>
  <c r="AA25" i="24"/>
  <c r="AA30" i="24" s="1"/>
  <c r="Z25" i="24"/>
  <c r="Z30" i="24" s="1"/>
  <c r="Y25" i="24"/>
  <c r="Y30" i="24" s="1"/>
  <c r="X25" i="24"/>
  <c r="X30" i="24" s="1"/>
  <c r="W25" i="24"/>
  <c r="W30" i="24" s="1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AB24" i="24"/>
  <c r="AB23" i="24"/>
  <c r="AB22" i="24"/>
  <c r="AB21" i="24"/>
  <c r="AB20" i="24"/>
  <c r="AB19" i="24"/>
  <c r="AB18" i="24"/>
  <c r="AB26" i="25" l="1"/>
  <c r="J47" i="25"/>
  <c r="H68" i="25"/>
  <c r="H66" i="25"/>
  <c r="J46" i="24"/>
  <c r="J47" i="24" s="1"/>
  <c r="B51" i="24"/>
  <c r="R46" i="24"/>
  <c r="AB25" i="24"/>
  <c r="H65" i="24"/>
  <c r="J49" i="24" l="1"/>
  <c r="AC27" i="24"/>
  <c r="AB26" i="24"/>
  <c r="H68" i="24"/>
  <c r="H66" i="24"/>
  <c r="R49" i="24"/>
  <c r="R47" i="24"/>
  <c r="H46" i="23"/>
  <c r="H51" i="23" s="1"/>
  <c r="H50" i="23"/>
  <c r="H49" i="23"/>
  <c r="G69" i="23" l="1"/>
  <c r="F69" i="23"/>
  <c r="E69" i="23"/>
  <c r="D69" i="23"/>
  <c r="C69" i="23"/>
  <c r="B69" i="23"/>
  <c r="G68" i="23"/>
  <c r="F68" i="23"/>
  <c r="E68" i="23"/>
  <c r="D68" i="23"/>
  <c r="C68" i="23"/>
  <c r="B68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Q50" i="23"/>
  <c r="P50" i="23"/>
  <c r="O50" i="23"/>
  <c r="N50" i="23"/>
  <c r="M50" i="23"/>
  <c r="I50" i="23"/>
  <c r="G50" i="23"/>
  <c r="F50" i="23"/>
  <c r="E50" i="23"/>
  <c r="D50" i="23"/>
  <c r="C50" i="23"/>
  <c r="B50" i="23"/>
  <c r="Q49" i="23"/>
  <c r="P49" i="23"/>
  <c r="O49" i="23"/>
  <c r="N49" i="23"/>
  <c r="M49" i="23"/>
  <c r="I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G46" i="23"/>
  <c r="G51" i="23" s="1"/>
  <c r="F46" i="23"/>
  <c r="F51" i="23" s="1"/>
  <c r="E46" i="23"/>
  <c r="E51" i="23" s="1"/>
  <c r="D46" i="23"/>
  <c r="C46" i="23"/>
  <c r="C51" i="23" s="1"/>
  <c r="B46" i="23"/>
  <c r="B51" i="23" s="1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AB27" i="23"/>
  <c r="AA25" i="23"/>
  <c r="AA30" i="23" s="1"/>
  <c r="Z25" i="23"/>
  <c r="Z30" i="23" s="1"/>
  <c r="Y25" i="23"/>
  <c r="Y30" i="23" s="1"/>
  <c r="X25" i="23"/>
  <c r="X30" i="23" s="1"/>
  <c r="W25" i="23"/>
  <c r="W30" i="23" s="1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AB24" i="23"/>
  <c r="AB23" i="23"/>
  <c r="AB22" i="23"/>
  <c r="AB21" i="23"/>
  <c r="AB20" i="23"/>
  <c r="AB19" i="23"/>
  <c r="AB18" i="23"/>
  <c r="H65" i="23" l="1"/>
  <c r="H68" i="23" s="1"/>
  <c r="J46" i="23"/>
  <c r="J49" i="23" s="1"/>
  <c r="D51" i="23"/>
  <c r="R46" i="23"/>
  <c r="AB25" i="23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H66" i="23" l="1"/>
  <c r="J47" i="23"/>
  <c r="AB26" i="23"/>
  <c r="AC27" i="23"/>
  <c r="R49" i="23"/>
  <c r="R47" i="23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G70" i="22" s="1"/>
  <c r="F65" i="22"/>
  <c r="F70" i="22" s="1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M51" i="22" s="1"/>
  <c r="L46" i="22"/>
  <c r="L51" i="22" s="1"/>
  <c r="H46" i="22"/>
  <c r="H51" i="22" s="1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A28" i="22"/>
  <c r="AB27" i="22"/>
  <c r="AA25" i="22"/>
  <c r="AA30" i="22" s="1"/>
  <c r="Z25" i="22"/>
  <c r="Z30" i="22" s="1"/>
  <c r="Y25" i="22"/>
  <c r="Y30" i="22" s="1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AB24" i="22"/>
  <c r="AB23" i="22"/>
  <c r="AB22" i="22"/>
  <c r="AB21" i="22"/>
  <c r="AB20" i="22"/>
  <c r="AB19" i="22"/>
  <c r="AB18" i="22"/>
  <c r="I46" i="22" l="1"/>
  <c r="I49" i="22" s="1"/>
  <c r="Q46" i="22"/>
  <c r="H65" i="22"/>
  <c r="AB25" i="22"/>
  <c r="G68" i="21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AA28" i="21"/>
  <c r="Z28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G65" i="21"/>
  <c r="G70" i="21" s="1"/>
  <c r="F65" i="21"/>
  <c r="F70" i="21" s="1"/>
  <c r="E65" i="21"/>
  <c r="E70" i="21" s="1"/>
  <c r="D65" i="21"/>
  <c r="D70" i="21" s="1"/>
  <c r="C65" i="21"/>
  <c r="C70" i="21" s="1"/>
  <c r="B65" i="21"/>
  <c r="B70" i="21" s="1"/>
  <c r="G69" i="21"/>
  <c r="F69" i="21"/>
  <c r="E69" i="21"/>
  <c r="D69" i="21"/>
  <c r="C69" i="21"/>
  <c r="B69" i="21"/>
  <c r="H67" i="21"/>
  <c r="H64" i="21"/>
  <c r="H63" i="21"/>
  <c r="H62" i="21"/>
  <c r="H61" i="21"/>
  <c r="H60" i="21"/>
  <c r="H59" i="21"/>
  <c r="H5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C46" i="21"/>
  <c r="C51" i="21" s="1"/>
  <c r="B46" i="21"/>
  <c r="B51" i="21" s="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AA25" i="21"/>
  <c r="AA30" i="21" s="1"/>
  <c r="Z25" i="21"/>
  <c r="Z30" i="21" s="1"/>
  <c r="Y25" i="21"/>
  <c r="Y30" i="21" s="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B25" i="21"/>
  <c r="B30" i="21" s="1"/>
  <c r="AA29" i="21"/>
  <c r="Z29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AB27" i="21"/>
  <c r="AB24" i="21"/>
  <c r="AB23" i="21"/>
  <c r="AB22" i="21"/>
  <c r="AB21" i="21"/>
  <c r="AB20" i="21"/>
  <c r="AB19" i="21"/>
  <c r="AB18" i="21"/>
  <c r="F68" i="20"/>
  <c r="E68" i="20"/>
  <c r="D68" i="20"/>
  <c r="C68" i="20"/>
  <c r="B68" i="20"/>
  <c r="P49" i="20"/>
  <c r="O49" i="20"/>
  <c r="N49" i="20"/>
  <c r="M49" i="20"/>
  <c r="L49" i="20"/>
  <c r="H49" i="20"/>
  <c r="G49" i="20"/>
  <c r="F49" i="20"/>
  <c r="E49" i="20"/>
  <c r="D49" i="20"/>
  <c r="C49" i="20"/>
  <c r="B49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G69" i="20"/>
  <c r="F69" i="20"/>
  <c r="E69" i="20"/>
  <c r="D69" i="20"/>
  <c r="C69" i="20"/>
  <c r="B69" i="20"/>
  <c r="H67" i="20"/>
  <c r="G68" i="20"/>
  <c r="H64" i="20"/>
  <c r="H63" i="20"/>
  <c r="H62" i="20"/>
  <c r="H61" i="20"/>
  <c r="H60" i="20"/>
  <c r="H59" i="20"/>
  <c r="H58" i="20"/>
  <c r="P46" i="20"/>
  <c r="P51" i="20" s="1"/>
  <c r="O46" i="20"/>
  <c r="O51" i="20" s="1"/>
  <c r="N46" i="20"/>
  <c r="N51" i="20" s="1"/>
  <c r="M46" i="20"/>
  <c r="M51" i="20" s="1"/>
  <c r="L46" i="20"/>
  <c r="L51" i="20" s="1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B51" i="20" s="1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AA25" i="20"/>
  <c r="AA30" i="20" s="1"/>
  <c r="Z25" i="20"/>
  <c r="Z30" i="20" s="1"/>
  <c r="Y25" i="20"/>
  <c r="Y30" i="20" s="1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AB27" i="20"/>
  <c r="AB24" i="20"/>
  <c r="AB23" i="20"/>
  <c r="AB22" i="20"/>
  <c r="AB21" i="20"/>
  <c r="AB20" i="20"/>
  <c r="AB19" i="20"/>
  <c r="AB18" i="20"/>
  <c r="P49" i="19"/>
  <c r="O49" i="19"/>
  <c r="N49" i="19"/>
  <c r="M49" i="19"/>
  <c r="L49" i="19"/>
  <c r="H49" i="19"/>
  <c r="G49" i="19"/>
  <c r="F49" i="19"/>
  <c r="E49" i="19"/>
  <c r="D49" i="19"/>
  <c r="C49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G18" i="2"/>
  <c r="G65" i="19"/>
  <c r="G70" i="19" s="1"/>
  <c r="F65" i="19"/>
  <c r="F70" i="19" s="1"/>
  <c r="E65" i="19"/>
  <c r="E70" i="19" s="1"/>
  <c r="D65" i="19"/>
  <c r="D70" i="19" s="1"/>
  <c r="C65" i="19"/>
  <c r="C70" i="19" s="1"/>
  <c r="B65" i="19"/>
  <c r="B70" i="19" s="1"/>
  <c r="G69" i="19"/>
  <c r="F69" i="19"/>
  <c r="E69" i="19"/>
  <c r="D69" i="19"/>
  <c r="C69" i="19"/>
  <c r="B69" i="19"/>
  <c r="H67" i="19"/>
  <c r="G68" i="19"/>
  <c r="F68" i="19"/>
  <c r="E68" i="19"/>
  <c r="D68" i="19"/>
  <c r="C68" i="19"/>
  <c r="B68" i="19"/>
  <c r="H64" i="19"/>
  <c r="H63" i="19"/>
  <c r="H62" i="19"/>
  <c r="H61" i="19"/>
  <c r="H60" i="19"/>
  <c r="H59" i="19"/>
  <c r="H5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B51" i="19" s="1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B49" i="19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AA25" i="19"/>
  <c r="AA30" i="19" s="1"/>
  <c r="Z25" i="19"/>
  <c r="Z30" i="19" s="1"/>
  <c r="Y25" i="19"/>
  <c r="Y30" i="19" s="1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B28" i="19"/>
  <c r="AB27" i="19"/>
  <c r="AB24" i="19"/>
  <c r="AB23" i="19"/>
  <c r="AB22" i="19"/>
  <c r="AB21" i="19"/>
  <c r="AB20" i="19"/>
  <c r="AB19" i="19"/>
  <c r="AB18" i="19"/>
  <c r="F25" i="18"/>
  <c r="F30" i="18" s="1"/>
  <c r="F29" i="18"/>
  <c r="F28" i="18"/>
  <c r="E25" i="18"/>
  <c r="E30" i="18" s="1"/>
  <c r="E29" i="18"/>
  <c r="E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D28" i="18"/>
  <c r="C28" i="18"/>
  <c r="H49" i="18"/>
  <c r="G49" i="18"/>
  <c r="F49" i="18"/>
  <c r="E49" i="18"/>
  <c r="D49" i="18"/>
  <c r="C49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G69" i="18"/>
  <c r="F69" i="18"/>
  <c r="E69" i="18"/>
  <c r="D69" i="18"/>
  <c r="C69" i="18"/>
  <c r="B69" i="18"/>
  <c r="H67" i="18"/>
  <c r="G68" i="18"/>
  <c r="F68" i="18"/>
  <c r="E68" i="18"/>
  <c r="D68" i="18"/>
  <c r="C68" i="18"/>
  <c r="B68" i="18"/>
  <c r="H64" i="18"/>
  <c r="H63" i="18"/>
  <c r="H62" i="18"/>
  <c r="H61" i="18"/>
  <c r="H60" i="18"/>
  <c r="H59" i="18"/>
  <c r="H58" i="18"/>
  <c r="P46" i="18"/>
  <c r="P51" i="18" s="1"/>
  <c r="O46" i="18"/>
  <c r="O51" i="18" s="1"/>
  <c r="N46" i="18"/>
  <c r="N51" i="18" s="1"/>
  <c r="M46" i="18"/>
  <c r="M51" i="18" s="1"/>
  <c r="L46" i="18"/>
  <c r="H46" i="18"/>
  <c r="H51" i="18" s="1"/>
  <c r="G46" i="18"/>
  <c r="G51" i="18" s="1"/>
  <c r="F46" i="18"/>
  <c r="F51" i="18" s="1"/>
  <c r="E46" i="18"/>
  <c r="E51" i="18" s="1"/>
  <c r="D46" i="18"/>
  <c r="C46" i="18"/>
  <c r="C51" i="18" s="1"/>
  <c r="B46" i="18"/>
  <c r="B51" i="18" s="1"/>
  <c r="P50" i="18"/>
  <c r="O50" i="18"/>
  <c r="N50" i="18"/>
  <c r="M50" i="18"/>
  <c r="L50" i="18"/>
  <c r="H50" i="18"/>
  <c r="G50" i="18"/>
  <c r="F50" i="18"/>
  <c r="E50" i="18"/>
  <c r="D50" i="18"/>
  <c r="C50" i="18"/>
  <c r="B50" i="18"/>
  <c r="Q48" i="18"/>
  <c r="P49" i="18"/>
  <c r="O49" i="18"/>
  <c r="I48" i="18"/>
  <c r="B49" i="18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AA25" i="18"/>
  <c r="AA30" i="18" s="1"/>
  <c r="Z25" i="18"/>
  <c r="Z30" i="18" s="1"/>
  <c r="Y25" i="18"/>
  <c r="Y30" i="18" s="1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D25" i="18"/>
  <c r="D30" i="18" s="1"/>
  <c r="C25" i="18"/>
  <c r="C30" i="18" s="1"/>
  <c r="B25" i="18"/>
  <c r="B30" i="18" s="1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D29" i="18"/>
  <c r="C29" i="18"/>
  <c r="B29" i="18"/>
  <c r="B28" i="18"/>
  <c r="AB27" i="18"/>
  <c r="AB24" i="18"/>
  <c r="AB23" i="18"/>
  <c r="AB22" i="18"/>
  <c r="AB21" i="18"/>
  <c r="AB20" i="18"/>
  <c r="AB19" i="18"/>
  <c r="AB18" i="18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O46" i="17"/>
  <c r="O51" i="17" s="1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N46" i="17"/>
  <c r="N51" i="17" s="1"/>
  <c r="M46" i="17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AB27" i="17"/>
  <c r="AA25" i="17"/>
  <c r="AA30" i="17" s="1"/>
  <c r="Z25" i="17"/>
  <c r="Z30" i="17" s="1"/>
  <c r="Y25" i="17"/>
  <c r="Y30" i="17" s="1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AB24" i="17"/>
  <c r="AB23" i="17"/>
  <c r="AB22" i="17"/>
  <c r="AB21" i="17"/>
  <c r="AB20" i="17"/>
  <c r="AB19" i="17"/>
  <c r="AB18" i="17"/>
  <c r="L25" i="16"/>
  <c r="L30" i="16" s="1"/>
  <c r="L28" i="16"/>
  <c r="L29" i="16"/>
  <c r="B49" i="16"/>
  <c r="F28" i="16"/>
  <c r="H49" i="16"/>
  <c r="G49" i="16"/>
  <c r="F49" i="16"/>
  <c r="E49" i="16"/>
  <c r="D49" i="16"/>
  <c r="C49" i="16"/>
  <c r="M28" i="16"/>
  <c r="K28" i="16"/>
  <c r="J28" i="16"/>
  <c r="I28" i="16"/>
  <c r="H28" i="16"/>
  <c r="G28" i="16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K29" i="16"/>
  <c r="J29" i="16"/>
  <c r="I29" i="16"/>
  <c r="H29" i="16"/>
  <c r="G29" i="16"/>
  <c r="F29" i="16"/>
  <c r="E29" i="16"/>
  <c r="D29" i="16"/>
  <c r="C29" i="16"/>
  <c r="B29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E28" i="16"/>
  <c r="D28" i="16"/>
  <c r="C28" i="16"/>
  <c r="B28" i="16"/>
  <c r="AB27" i="16"/>
  <c r="AA25" i="16"/>
  <c r="AA30" i="16" s="1"/>
  <c r="Z25" i="16"/>
  <c r="Z30" i="16" s="1"/>
  <c r="Y25" i="16"/>
  <c r="Y30" i="16" s="1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AB24" i="16"/>
  <c r="AB23" i="16"/>
  <c r="AB22" i="16"/>
  <c r="AB21" i="16"/>
  <c r="AB20" i="16"/>
  <c r="AB19" i="16"/>
  <c r="AB18" i="16"/>
  <c r="H49" i="15"/>
  <c r="G49" i="15"/>
  <c r="F49" i="15"/>
  <c r="E49" i="15"/>
  <c r="D49" i="15"/>
  <c r="C49" i="15"/>
  <c r="B49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A27" i="15"/>
  <c r="Z25" i="15"/>
  <c r="Z30" i="15" s="1"/>
  <c r="Y25" i="15"/>
  <c r="Y30" i="15" s="1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/>
  <c r="C25" i="15"/>
  <c r="C30" i="15" s="1"/>
  <c r="B25" i="15"/>
  <c r="B30" i="15" s="1"/>
  <c r="AA24" i="15"/>
  <c r="AA23" i="15"/>
  <c r="AA22" i="15"/>
  <c r="AA21" i="15"/>
  <c r="AA20" i="15"/>
  <c r="AA19" i="15"/>
  <c r="AA18" i="15"/>
  <c r="G65" i="14"/>
  <c r="G70" i="14" s="1"/>
  <c r="G69" i="14"/>
  <c r="F69" i="14"/>
  <c r="E69" i="14"/>
  <c r="D69" i="14"/>
  <c r="C69" i="14"/>
  <c r="B69" i="14"/>
  <c r="G68" i="14"/>
  <c r="F68" i="14"/>
  <c r="E68" i="14"/>
  <c r="D68" i="14"/>
  <c r="C68" i="14"/>
  <c r="B68" i="14"/>
  <c r="H67" i="14"/>
  <c r="F65" i="14"/>
  <c r="F70" i="14" s="1"/>
  <c r="E65" i="14"/>
  <c r="E70" i="14" s="1"/>
  <c r="D65" i="14"/>
  <c r="D70" i="14" s="1"/>
  <c r="C65" i="14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L46" i="14"/>
  <c r="L51" i="14" s="1"/>
  <c r="H46" i="14"/>
  <c r="H51" i="14" s="1"/>
  <c r="G46" i="14"/>
  <c r="G51" i="14" s="1"/>
  <c r="F46" i="14"/>
  <c r="E46" i="14"/>
  <c r="E51" i="14" s="1"/>
  <c r="D46" i="14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A27" i="14"/>
  <c r="Z25" i="14"/>
  <c r="Z30" i="14" s="1"/>
  <c r="Y25" i="14"/>
  <c r="Y30" i="14" s="1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AA24" i="14"/>
  <c r="AA23" i="14"/>
  <c r="AA22" i="14"/>
  <c r="AA21" i="14"/>
  <c r="AA20" i="14"/>
  <c r="AA19" i="14"/>
  <c r="AA18" i="14"/>
  <c r="D51" i="14"/>
  <c r="G69" i="13"/>
  <c r="F69" i="13"/>
  <c r="E69" i="13"/>
  <c r="D69" i="13"/>
  <c r="C69" i="13"/>
  <c r="B69" i="13"/>
  <c r="G68" i="13"/>
  <c r="F68" i="13"/>
  <c r="E68" i="13"/>
  <c r="D68" i="13"/>
  <c r="C68" i="13"/>
  <c r="B68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H64" i="13"/>
  <c r="H63" i="13"/>
  <c r="H62" i="13"/>
  <c r="H61" i="13"/>
  <c r="H60" i="13"/>
  <c r="H59" i="13"/>
  <c r="H58" i="13"/>
  <c r="P46" i="13"/>
  <c r="P51" i="13" s="1"/>
  <c r="O46" i="13"/>
  <c r="O51" i="13" s="1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A27" i="13"/>
  <c r="Z25" i="13"/>
  <c r="Z30" i="13" s="1"/>
  <c r="Y25" i="13"/>
  <c r="Y30" i="13" s="1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AA24" i="13"/>
  <c r="AA23" i="13"/>
  <c r="AA22" i="13"/>
  <c r="AA21" i="13"/>
  <c r="AA20" i="13"/>
  <c r="AA19" i="13"/>
  <c r="AA18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A27" i="12"/>
  <c r="Z25" i="12"/>
  <c r="Z30" i="12" s="1"/>
  <c r="Y25" i="12"/>
  <c r="Y30" i="12" s="1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AA24" i="12"/>
  <c r="AA23" i="12"/>
  <c r="AA22" i="12"/>
  <c r="AA21" i="12"/>
  <c r="AA20" i="12"/>
  <c r="AA19" i="12"/>
  <c r="AA18" i="12"/>
  <c r="B30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G70" i="11" s="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P49" i="11"/>
  <c r="O49" i="11"/>
  <c r="N49" i="11"/>
  <c r="M49" i="11"/>
  <c r="L49" i="11"/>
  <c r="H49" i="11"/>
  <c r="G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B46" i="1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A27" i="11"/>
  <c r="Z25" i="11"/>
  <c r="Z30" i="11" s="1"/>
  <c r="Y25" i="11"/>
  <c r="Y30" i="11" s="1"/>
  <c r="X25" i="11"/>
  <c r="X30" i="11" s="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AA24" i="11"/>
  <c r="AA23" i="11"/>
  <c r="AA22" i="11"/>
  <c r="AA21" i="11"/>
  <c r="AA20" i="11"/>
  <c r="AA19" i="11"/>
  <c r="AA18" i="11"/>
  <c r="B51" i="11"/>
  <c r="G68" i="9"/>
  <c r="F68" i="9"/>
  <c r="E68" i="9"/>
  <c r="D68" i="9"/>
  <c r="C68" i="9"/>
  <c r="B68" i="9"/>
  <c r="P49" i="9"/>
  <c r="O49" i="9"/>
  <c r="N49" i="9"/>
  <c r="M49" i="9"/>
  <c r="L49" i="9"/>
  <c r="H49" i="9"/>
  <c r="G49" i="9"/>
  <c r="F49" i="9"/>
  <c r="E49" i="9"/>
  <c r="D49" i="9"/>
  <c r="C49" i="9"/>
  <c r="B49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G69" i="9"/>
  <c r="F69" i="9"/>
  <c r="E69" i="9"/>
  <c r="D69" i="9"/>
  <c r="C69" i="9"/>
  <c r="B69" i="9"/>
  <c r="H67" i="9"/>
  <c r="G65" i="9"/>
  <c r="G70" i="9" s="1"/>
  <c r="F65" i="9"/>
  <c r="F70" i="9" s="1"/>
  <c r="E65" i="9"/>
  <c r="E70" i="9" s="1"/>
  <c r="D65" i="9"/>
  <c r="D70" i="9" s="1"/>
  <c r="C65" i="9"/>
  <c r="C70" i="9" s="1"/>
  <c r="B65" i="9"/>
  <c r="B70" i="9" s="1"/>
  <c r="H64" i="9"/>
  <c r="H63" i="9"/>
  <c r="H62" i="9"/>
  <c r="H61" i="9"/>
  <c r="H60" i="9"/>
  <c r="H59" i="9"/>
  <c r="H58" i="9"/>
  <c r="P46" i="9"/>
  <c r="P51" i="9" s="1"/>
  <c r="O46" i="9"/>
  <c r="O51" i="9" s="1"/>
  <c r="P50" i="9"/>
  <c r="O50" i="9"/>
  <c r="N50" i="9"/>
  <c r="M50" i="9"/>
  <c r="L50" i="9"/>
  <c r="H50" i="9"/>
  <c r="G50" i="9"/>
  <c r="F50" i="9"/>
  <c r="E50" i="9"/>
  <c r="D50" i="9"/>
  <c r="C50" i="9"/>
  <c r="B50" i="9"/>
  <c r="Q48" i="9"/>
  <c r="I48" i="9"/>
  <c r="N46" i="9"/>
  <c r="N51" i="9" s="1"/>
  <c r="M46" i="9"/>
  <c r="M51" i="9" s="1"/>
  <c r="L46" i="9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A27" i="9"/>
  <c r="Z25" i="9"/>
  <c r="Z30" i="9" s="1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AA24" i="9"/>
  <c r="AA23" i="9"/>
  <c r="AA22" i="9"/>
  <c r="AA21" i="9"/>
  <c r="AA20" i="9"/>
  <c r="AA19" i="9"/>
  <c r="AA18" i="9"/>
  <c r="L51" i="9"/>
  <c r="G68" i="8"/>
  <c r="F68" i="8"/>
  <c r="E68" i="8"/>
  <c r="D68" i="8"/>
  <c r="C68" i="8"/>
  <c r="B68" i="8"/>
  <c r="P49" i="8"/>
  <c r="O49" i="8"/>
  <c r="N49" i="8"/>
  <c r="M49" i="8"/>
  <c r="L49" i="8"/>
  <c r="H49" i="8"/>
  <c r="G49" i="8"/>
  <c r="F49" i="8"/>
  <c r="E49" i="8"/>
  <c r="D49" i="8"/>
  <c r="C49" i="8"/>
  <c r="B49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9" i="8"/>
  <c r="F69" i="8"/>
  <c r="E69" i="8"/>
  <c r="D69" i="8"/>
  <c r="C69" i="8"/>
  <c r="B69" i="8"/>
  <c r="H67" i="8"/>
  <c r="E65" i="8"/>
  <c r="E70" i="8" s="1"/>
  <c r="H64" i="8"/>
  <c r="H63" i="8"/>
  <c r="G65" i="8"/>
  <c r="G70" i="8" s="1"/>
  <c r="F65" i="8"/>
  <c r="F70" i="8" s="1"/>
  <c r="D65" i="8"/>
  <c r="D70" i="8" s="1"/>
  <c r="C65" i="8"/>
  <c r="C70" i="8" s="1"/>
  <c r="B65" i="8"/>
  <c r="B70" i="8" s="1"/>
  <c r="H61" i="8"/>
  <c r="H60" i="8"/>
  <c r="H59" i="8"/>
  <c r="H58" i="8"/>
  <c r="F46" i="8"/>
  <c r="F51" i="8" s="1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L46" i="8"/>
  <c r="L51" i="8" s="1"/>
  <c r="H46" i="8"/>
  <c r="H51" i="8" s="1"/>
  <c r="G46" i="8"/>
  <c r="G51" i="8" s="1"/>
  <c r="E46" i="8"/>
  <c r="D46" i="8"/>
  <c r="D51" i="8" s="1"/>
  <c r="C46" i="8"/>
  <c r="C51" i="8" s="1"/>
  <c r="B46" i="8"/>
  <c r="B51" i="8" s="1"/>
  <c r="Q45" i="8"/>
  <c r="I45" i="8"/>
  <c r="Q44" i="8"/>
  <c r="M46" i="8"/>
  <c r="M51" i="8" s="1"/>
  <c r="I44" i="8"/>
  <c r="Q43" i="8"/>
  <c r="O46" i="8"/>
  <c r="O51" i="8" s="1"/>
  <c r="N46" i="8"/>
  <c r="N51" i="8" s="1"/>
  <c r="I43" i="8"/>
  <c r="Q42" i="8"/>
  <c r="I42" i="8"/>
  <c r="Q41" i="8"/>
  <c r="I41" i="8"/>
  <c r="Q40" i="8"/>
  <c r="I40" i="8"/>
  <c r="Q39" i="8"/>
  <c r="I3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A27" i="8"/>
  <c r="Z25" i="8"/>
  <c r="Z30" i="8" s="1"/>
  <c r="Y25" i="8"/>
  <c r="Y30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AA24" i="8"/>
  <c r="AA23" i="8"/>
  <c r="AA22" i="8"/>
  <c r="AA21" i="8"/>
  <c r="AA20" i="8"/>
  <c r="AA19" i="8"/>
  <c r="AA18" i="8"/>
  <c r="P46" i="8"/>
  <c r="P51" i="8" s="1"/>
  <c r="H62" i="8"/>
  <c r="F62" i="7"/>
  <c r="F63" i="7"/>
  <c r="F64" i="7"/>
  <c r="F68" i="7"/>
  <c r="F69" i="7"/>
  <c r="H49" i="7"/>
  <c r="G49" i="7"/>
  <c r="F49" i="7"/>
  <c r="E49" i="7"/>
  <c r="D49" i="7"/>
  <c r="C49" i="7"/>
  <c r="B49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9" i="7"/>
  <c r="E69" i="7"/>
  <c r="D69" i="7"/>
  <c r="C69" i="7"/>
  <c r="B69" i="7"/>
  <c r="G68" i="7"/>
  <c r="E68" i="7"/>
  <c r="D68" i="7"/>
  <c r="C68" i="7"/>
  <c r="B68" i="7"/>
  <c r="H67" i="7"/>
  <c r="G64" i="7"/>
  <c r="E64" i="7"/>
  <c r="D64" i="7"/>
  <c r="C64" i="7"/>
  <c r="B64" i="7"/>
  <c r="G63" i="7"/>
  <c r="E63" i="7"/>
  <c r="D63" i="7"/>
  <c r="C63" i="7"/>
  <c r="B63" i="7"/>
  <c r="G62" i="7"/>
  <c r="E62" i="7"/>
  <c r="D62" i="7"/>
  <c r="C62" i="7"/>
  <c r="B62" i="7"/>
  <c r="H61" i="7"/>
  <c r="H58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I42" i="7"/>
  <c r="I41" i="7"/>
  <c r="I40" i="7"/>
  <c r="Q39" i="7"/>
  <c r="I3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A27" i="7"/>
  <c r="Z25" i="7"/>
  <c r="Z30" i="7" s="1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B30" i="7" s="1"/>
  <c r="AA24" i="7"/>
  <c r="AA23" i="7"/>
  <c r="AA22" i="7"/>
  <c r="AA21" i="7"/>
  <c r="AA20" i="7"/>
  <c r="AA19" i="7"/>
  <c r="AA18" i="7"/>
  <c r="H60" i="7"/>
  <c r="Q41" i="7"/>
  <c r="Q42" i="7"/>
  <c r="Q40" i="7"/>
  <c r="H59" i="7"/>
  <c r="X28" i="6"/>
  <c r="X29" i="6"/>
  <c r="X25" i="6"/>
  <c r="X30" i="6" s="1"/>
  <c r="Q25" i="6"/>
  <c r="Q30" i="6" s="1"/>
  <c r="Q28" i="6"/>
  <c r="Q29" i="6"/>
  <c r="B31" i="2"/>
  <c r="C31" i="2"/>
  <c r="D31" i="2"/>
  <c r="E31" i="2"/>
  <c r="F31" i="2"/>
  <c r="G31" i="2"/>
  <c r="I29" i="6"/>
  <c r="H29" i="6"/>
  <c r="G29" i="6"/>
  <c r="I28" i="6"/>
  <c r="H28" i="6"/>
  <c r="G28" i="6"/>
  <c r="I25" i="6"/>
  <c r="I30" i="6" s="1"/>
  <c r="H25" i="6"/>
  <c r="H30" i="6" s="1"/>
  <c r="G25" i="6"/>
  <c r="G30" i="6" s="1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F59" i="6"/>
  <c r="E59" i="6"/>
  <c r="D59" i="6"/>
  <c r="C59" i="6"/>
  <c r="B59" i="6"/>
  <c r="G58" i="6"/>
  <c r="P50" i="6"/>
  <c r="O50" i="6"/>
  <c r="N50" i="6"/>
  <c r="M50" i="6"/>
  <c r="L50" i="6"/>
  <c r="H50" i="6"/>
  <c r="G50" i="6"/>
  <c r="F50" i="6"/>
  <c r="E50" i="6"/>
  <c r="D50" i="6"/>
  <c r="C50" i="6"/>
  <c r="B50" i="6"/>
  <c r="P49" i="6"/>
  <c r="O49" i="6"/>
  <c r="N49" i="6"/>
  <c r="M49" i="6"/>
  <c r="L49" i="6"/>
  <c r="H49" i="6"/>
  <c r="G49" i="6"/>
  <c r="F49" i="6"/>
  <c r="E49" i="6"/>
  <c r="D49" i="6"/>
  <c r="C49" i="6"/>
  <c r="B49" i="6"/>
  <c r="Q48" i="6"/>
  <c r="I48" i="6"/>
  <c r="H46" i="6"/>
  <c r="H51" i="6" s="1"/>
  <c r="G46" i="6"/>
  <c r="G51" i="6" s="1"/>
  <c r="F46" i="6"/>
  <c r="F51" i="6" s="1"/>
  <c r="E46" i="6"/>
  <c r="E51" i="6" s="1"/>
  <c r="D46" i="6"/>
  <c r="D51" i="6" s="1"/>
  <c r="C46" i="6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P40" i="6"/>
  <c r="O40" i="6"/>
  <c r="N40" i="6"/>
  <c r="M40" i="6"/>
  <c r="L40" i="6"/>
  <c r="I40" i="6"/>
  <c r="Q39" i="6"/>
  <c r="I39" i="6"/>
  <c r="Z29" i="6"/>
  <c r="Y29" i="6"/>
  <c r="W29" i="6"/>
  <c r="V29" i="6"/>
  <c r="U29" i="6"/>
  <c r="T29" i="6"/>
  <c r="S29" i="6"/>
  <c r="R29" i="6"/>
  <c r="P29" i="6"/>
  <c r="O29" i="6"/>
  <c r="N29" i="6"/>
  <c r="M29" i="6"/>
  <c r="L29" i="6"/>
  <c r="K29" i="6"/>
  <c r="J29" i="6"/>
  <c r="F29" i="6"/>
  <c r="E29" i="6"/>
  <c r="D29" i="6"/>
  <c r="C29" i="6"/>
  <c r="B29" i="6"/>
  <c r="Z28" i="6"/>
  <c r="Y28" i="6"/>
  <c r="W28" i="6"/>
  <c r="V28" i="6"/>
  <c r="U28" i="6"/>
  <c r="T28" i="6"/>
  <c r="S28" i="6"/>
  <c r="R28" i="6"/>
  <c r="P28" i="6"/>
  <c r="O28" i="6"/>
  <c r="N28" i="6"/>
  <c r="M28" i="6"/>
  <c r="L28" i="6"/>
  <c r="K28" i="6"/>
  <c r="J28" i="6"/>
  <c r="F28" i="6"/>
  <c r="E28" i="6"/>
  <c r="D28" i="6"/>
  <c r="C28" i="6"/>
  <c r="B28" i="6"/>
  <c r="AA27" i="6"/>
  <c r="Z25" i="6"/>
  <c r="Z30" i="6" s="1"/>
  <c r="Y25" i="6"/>
  <c r="Y30" i="6" s="1"/>
  <c r="W25" i="6"/>
  <c r="W30" i="6" s="1"/>
  <c r="V25" i="6"/>
  <c r="V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25" i="6"/>
  <c r="J30" i="6" s="1"/>
  <c r="F25" i="6"/>
  <c r="F30" i="6" s="1"/>
  <c r="E25" i="6"/>
  <c r="E30" i="6" s="1"/>
  <c r="D25" i="6"/>
  <c r="D30" i="6" s="1"/>
  <c r="C25" i="6"/>
  <c r="C30" i="6" s="1"/>
  <c r="B25" i="6"/>
  <c r="B30" i="6" s="1"/>
  <c r="AA24" i="6"/>
  <c r="AA23" i="6"/>
  <c r="AA22" i="6"/>
  <c r="AA21" i="6"/>
  <c r="AA20" i="6"/>
  <c r="AA19" i="6"/>
  <c r="AA18" i="6"/>
  <c r="G50" i="4"/>
  <c r="G49" i="4"/>
  <c r="G46" i="4"/>
  <c r="G51" i="4" s="1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H49" i="4"/>
  <c r="F49" i="4"/>
  <c r="E49" i="4"/>
  <c r="D49" i="4"/>
  <c r="C49" i="4"/>
  <c r="B49" i="4"/>
  <c r="P45" i="4"/>
  <c r="O45" i="4"/>
  <c r="N45" i="4"/>
  <c r="M45" i="4"/>
  <c r="P44" i="4"/>
  <c r="O44" i="4"/>
  <c r="N44" i="4"/>
  <c r="M44" i="4"/>
  <c r="P43" i="4"/>
  <c r="O43" i="4"/>
  <c r="N43" i="4"/>
  <c r="M43" i="4"/>
  <c r="P42" i="4"/>
  <c r="O42" i="4"/>
  <c r="N42" i="4"/>
  <c r="M42" i="4"/>
  <c r="P41" i="4"/>
  <c r="O41" i="4"/>
  <c r="N41" i="4"/>
  <c r="M41" i="4"/>
  <c r="P40" i="4"/>
  <c r="O40" i="4"/>
  <c r="O46" i="4" s="1"/>
  <c r="O51" i="4" s="1"/>
  <c r="N40" i="4"/>
  <c r="M40" i="4"/>
  <c r="L45" i="4"/>
  <c r="L44" i="4"/>
  <c r="L43" i="4"/>
  <c r="L42" i="4"/>
  <c r="L41" i="4"/>
  <c r="L40" i="4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P50" i="4"/>
  <c r="O50" i="4"/>
  <c r="N50" i="4"/>
  <c r="M50" i="4"/>
  <c r="L50" i="4"/>
  <c r="H50" i="4"/>
  <c r="F50" i="4"/>
  <c r="E50" i="4"/>
  <c r="D50" i="4"/>
  <c r="C50" i="4"/>
  <c r="B50" i="4"/>
  <c r="P49" i="4"/>
  <c r="O49" i="4"/>
  <c r="N49" i="4"/>
  <c r="M49" i="4"/>
  <c r="L49" i="4"/>
  <c r="Q48" i="4"/>
  <c r="I48" i="4"/>
  <c r="B46" i="4"/>
  <c r="B51" i="4" s="1"/>
  <c r="I45" i="4"/>
  <c r="I44" i="4"/>
  <c r="I43" i="4"/>
  <c r="I42" i="4"/>
  <c r="I41" i="4"/>
  <c r="I40" i="4"/>
  <c r="Q39" i="4"/>
  <c r="D46" i="4"/>
  <c r="D51" i="4" s="1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7" i="4"/>
  <c r="Q25" i="4"/>
  <c r="Q30" i="4" s="1"/>
  <c r="P25" i="4"/>
  <c r="P30" i="4" s="1"/>
  <c r="O25" i="4"/>
  <c r="O30" i="4" s="1"/>
  <c r="I25" i="4"/>
  <c r="I30" i="4" s="1"/>
  <c r="H25" i="4"/>
  <c r="H30" i="4" s="1"/>
  <c r="G25" i="4"/>
  <c r="G30" i="4" s="1"/>
  <c r="V24" i="4"/>
  <c r="V23" i="4"/>
  <c r="V22" i="4"/>
  <c r="V21" i="4"/>
  <c r="V20" i="4"/>
  <c r="V19" i="4"/>
  <c r="R25" i="4"/>
  <c r="R30" i="4" s="1"/>
  <c r="L25" i="4"/>
  <c r="L30" i="4" s="1"/>
  <c r="J25" i="4"/>
  <c r="J30" i="4" s="1"/>
  <c r="B25" i="4"/>
  <c r="B30" i="4" s="1"/>
  <c r="V18" i="4"/>
  <c r="C25" i="4"/>
  <c r="C30" i="4" s="1"/>
  <c r="K25" i="4"/>
  <c r="K30" i="4" s="1"/>
  <c r="S25" i="4"/>
  <c r="S30" i="4" s="1"/>
  <c r="E46" i="4"/>
  <c r="E51" i="4" s="1"/>
  <c r="T25" i="4"/>
  <c r="T30" i="4" s="1"/>
  <c r="I39" i="4"/>
  <c r="F46" i="4"/>
  <c r="F51" i="4" s="1"/>
  <c r="C46" i="4"/>
  <c r="C51" i="4" s="1"/>
  <c r="E25" i="4"/>
  <c r="E30" i="4" s="1"/>
  <c r="M25" i="4"/>
  <c r="M30" i="4" s="1"/>
  <c r="U25" i="4"/>
  <c r="U30" i="4" s="1"/>
  <c r="H46" i="4"/>
  <c r="H51" i="4" s="1"/>
  <c r="D25" i="4"/>
  <c r="D30" i="4" s="1"/>
  <c r="F25" i="4"/>
  <c r="F30" i="4" s="1"/>
  <c r="N25" i="4"/>
  <c r="N30" i="4" s="1"/>
  <c r="G39" i="3"/>
  <c r="G49" i="3" s="1"/>
  <c r="F39" i="3"/>
  <c r="F49" i="3" s="1"/>
  <c r="E39" i="3"/>
  <c r="E49" i="3" s="1"/>
  <c r="D39" i="3"/>
  <c r="C39" i="3"/>
  <c r="C49" i="3" s="1"/>
  <c r="B39" i="3"/>
  <c r="B49" i="3" s="1"/>
  <c r="U18" i="3"/>
  <c r="U28" i="3" s="1"/>
  <c r="T18" i="3"/>
  <c r="T25" i="3" s="1"/>
  <c r="T30" i="3" s="1"/>
  <c r="S18" i="3"/>
  <c r="S28" i="3" s="1"/>
  <c r="R18" i="3"/>
  <c r="R28" i="3" s="1"/>
  <c r="Q18" i="3"/>
  <c r="Q28" i="3" s="1"/>
  <c r="P18" i="3"/>
  <c r="P28" i="3" s="1"/>
  <c r="O18" i="3"/>
  <c r="O28" i="3" s="1"/>
  <c r="N18" i="3"/>
  <c r="N28" i="3" s="1"/>
  <c r="M18" i="3"/>
  <c r="M28" i="3" s="1"/>
  <c r="L18" i="3"/>
  <c r="L25" i="3" s="1"/>
  <c r="L30" i="3" s="1"/>
  <c r="K18" i="3"/>
  <c r="K28" i="3" s="1"/>
  <c r="J18" i="3"/>
  <c r="J25" i="3" s="1"/>
  <c r="J30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C18" i="3"/>
  <c r="C28" i="3" s="1"/>
  <c r="B18" i="3"/>
  <c r="B28" i="3" s="1"/>
  <c r="O18" i="2"/>
  <c r="T29" i="3"/>
  <c r="N29" i="3"/>
  <c r="F46" i="3"/>
  <c r="F51" i="3" s="1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U29" i="3"/>
  <c r="S29" i="3"/>
  <c r="R29" i="3"/>
  <c r="Q29" i="3"/>
  <c r="P29" i="3"/>
  <c r="O29" i="3"/>
  <c r="M29" i="3"/>
  <c r="L29" i="3"/>
  <c r="K29" i="3"/>
  <c r="J29" i="3"/>
  <c r="I29" i="3"/>
  <c r="H29" i="3"/>
  <c r="G29" i="3"/>
  <c r="F29" i="3"/>
  <c r="E29" i="3"/>
  <c r="D29" i="3"/>
  <c r="C29" i="3"/>
  <c r="B29" i="3"/>
  <c r="V27" i="3"/>
  <c r="V24" i="3"/>
  <c r="V23" i="3"/>
  <c r="V22" i="3"/>
  <c r="V21" i="3"/>
  <c r="V20" i="3"/>
  <c r="V19" i="3"/>
  <c r="S25" i="3"/>
  <c r="S30" i="3" s="1"/>
  <c r="R25" i="3"/>
  <c r="R30" i="3" s="1"/>
  <c r="K25" i="3"/>
  <c r="K30" i="3" s="1"/>
  <c r="P39" i="3"/>
  <c r="G58" i="3"/>
  <c r="N18" i="2"/>
  <c r="J24" i="1"/>
  <c r="K24" i="1"/>
  <c r="L24" i="1"/>
  <c r="M24" i="1"/>
  <c r="N24" i="1"/>
  <c r="O24" i="1"/>
  <c r="P24" i="1"/>
  <c r="Q24" i="1"/>
  <c r="R24" i="1"/>
  <c r="S24" i="1"/>
  <c r="J23" i="1"/>
  <c r="K23" i="1"/>
  <c r="L23" i="1"/>
  <c r="M23" i="1"/>
  <c r="N23" i="1"/>
  <c r="O23" i="1"/>
  <c r="P23" i="1"/>
  <c r="Q23" i="1"/>
  <c r="R23" i="1"/>
  <c r="S23" i="1"/>
  <c r="J22" i="1"/>
  <c r="K22" i="1"/>
  <c r="L22" i="1"/>
  <c r="M22" i="1"/>
  <c r="N22" i="1"/>
  <c r="O22" i="1"/>
  <c r="P22" i="1"/>
  <c r="Q22" i="1"/>
  <c r="R22" i="1"/>
  <c r="S22" i="1"/>
  <c r="J21" i="1"/>
  <c r="K21" i="1"/>
  <c r="L21" i="1"/>
  <c r="M21" i="1"/>
  <c r="N21" i="1"/>
  <c r="O21" i="1"/>
  <c r="P21" i="1"/>
  <c r="Q21" i="1"/>
  <c r="R21" i="1"/>
  <c r="S21" i="1"/>
  <c r="J20" i="1"/>
  <c r="K20" i="1"/>
  <c r="L20" i="1"/>
  <c r="M20" i="1"/>
  <c r="N20" i="1"/>
  <c r="O20" i="1"/>
  <c r="P20" i="1"/>
  <c r="Q20" i="1"/>
  <c r="R20" i="1"/>
  <c r="S20" i="1"/>
  <c r="J19" i="1"/>
  <c r="K19" i="1"/>
  <c r="L19" i="1"/>
  <c r="M19" i="1"/>
  <c r="N19" i="1"/>
  <c r="O19" i="1"/>
  <c r="P19" i="1"/>
  <c r="Q19" i="1"/>
  <c r="R19" i="1"/>
  <c r="S19" i="1"/>
  <c r="J18" i="1"/>
  <c r="K18" i="1"/>
  <c r="L18" i="1"/>
  <c r="M18" i="1"/>
  <c r="N18" i="1"/>
  <c r="O18" i="1"/>
  <c r="P18" i="1"/>
  <c r="Q18" i="1"/>
  <c r="R18" i="1"/>
  <c r="S18" i="1"/>
  <c r="T27" i="1"/>
  <c r="R28" i="1"/>
  <c r="R29" i="1"/>
  <c r="M28" i="1"/>
  <c r="M29" i="1"/>
  <c r="F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K40" i="1"/>
  <c r="K39" i="1"/>
  <c r="C29" i="1"/>
  <c r="B29" i="1"/>
  <c r="C28" i="1"/>
  <c r="B28" i="1"/>
  <c r="G29" i="1"/>
  <c r="F29" i="1"/>
  <c r="E29" i="1"/>
  <c r="D29" i="1"/>
  <c r="G28" i="1"/>
  <c r="F28" i="1"/>
  <c r="E28" i="1"/>
  <c r="D28" i="1"/>
  <c r="I29" i="1"/>
  <c r="H29" i="1"/>
  <c r="I28" i="1"/>
  <c r="H28" i="1"/>
  <c r="B25" i="1"/>
  <c r="B30" i="1" s="1"/>
  <c r="Q18" i="2"/>
  <c r="P18" i="2"/>
  <c r="E18" i="2"/>
  <c r="D18" i="2"/>
  <c r="C18" i="2"/>
  <c r="F69" i="1"/>
  <c r="D69" i="1"/>
  <c r="C69" i="1"/>
  <c r="B69" i="1"/>
  <c r="F68" i="1"/>
  <c r="D68" i="1"/>
  <c r="C68" i="1"/>
  <c r="B68" i="1"/>
  <c r="G67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F46" i="1"/>
  <c r="F51" i="1" s="1"/>
  <c r="E46" i="1"/>
  <c r="E51" i="1" s="1"/>
  <c r="C46" i="1"/>
  <c r="C51" i="1" s="1"/>
  <c r="H43" i="1"/>
  <c r="H41" i="1"/>
  <c r="H40" i="1"/>
  <c r="H39" i="1"/>
  <c r="S29" i="1"/>
  <c r="Q29" i="1"/>
  <c r="P29" i="1"/>
  <c r="O29" i="1"/>
  <c r="N29" i="1"/>
  <c r="L29" i="1"/>
  <c r="K29" i="1"/>
  <c r="J29" i="1"/>
  <c r="S28" i="1"/>
  <c r="Q28" i="1"/>
  <c r="P28" i="1"/>
  <c r="O28" i="1"/>
  <c r="N28" i="1"/>
  <c r="L28" i="1"/>
  <c r="K28" i="1"/>
  <c r="J28" i="1"/>
  <c r="D46" i="1"/>
  <c r="D51" i="1" s="1"/>
  <c r="H44" i="1"/>
  <c r="H45" i="1"/>
  <c r="B46" i="1"/>
  <c r="B51" i="1" s="1"/>
  <c r="I25" i="1"/>
  <c r="I30" i="1" s="1"/>
  <c r="F25" i="1"/>
  <c r="F30" i="1" s="1"/>
  <c r="H25" i="1"/>
  <c r="H30" i="1" s="1"/>
  <c r="E25" i="1"/>
  <c r="E30" i="1" s="1"/>
  <c r="C25" i="1"/>
  <c r="C30" i="1" s="1"/>
  <c r="D25" i="1"/>
  <c r="D30" i="1" s="1"/>
  <c r="G25" i="1"/>
  <c r="G30" i="1" s="1"/>
  <c r="H42" i="1"/>
  <c r="G46" i="1"/>
  <c r="G51" i="1" s="1"/>
  <c r="O46" i="1" l="1"/>
  <c r="O51" i="1" s="1"/>
  <c r="J28" i="3"/>
  <c r="O25" i="3"/>
  <c r="O30" i="3" s="1"/>
  <c r="F25" i="3"/>
  <c r="F30" i="3" s="1"/>
  <c r="U25" i="3"/>
  <c r="U30" i="3" s="1"/>
  <c r="G25" i="3"/>
  <c r="G30" i="3" s="1"/>
  <c r="M25" i="3"/>
  <c r="M30" i="3" s="1"/>
  <c r="G60" i="4"/>
  <c r="E25" i="3"/>
  <c r="E30" i="3" s="1"/>
  <c r="G62" i="6"/>
  <c r="O46" i="7"/>
  <c r="O51" i="7" s="1"/>
  <c r="G65" i="7"/>
  <c r="G70" i="7" s="1"/>
  <c r="P43" i="3"/>
  <c r="G63" i="3"/>
  <c r="P42" i="1"/>
  <c r="G61" i="1"/>
  <c r="F65" i="1"/>
  <c r="F70" i="1" s="1"/>
  <c r="Q25" i="3"/>
  <c r="Q30" i="3" s="1"/>
  <c r="M46" i="4"/>
  <c r="M51" i="4" s="1"/>
  <c r="P25" i="1"/>
  <c r="P30" i="1" s="1"/>
  <c r="Q45" i="7"/>
  <c r="H46" i="1"/>
  <c r="H49" i="1" s="1"/>
  <c r="E46" i="3"/>
  <c r="E51" i="3" s="1"/>
  <c r="M46" i="7"/>
  <c r="M51" i="7" s="1"/>
  <c r="M25" i="1"/>
  <c r="M30" i="1" s="1"/>
  <c r="G59" i="4"/>
  <c r="D65" i="4"/>
  <c r="D70" i="4" s="1"/>
  <c r="AA25" i="11"/>
  <c r="AB27" i="11" s="1"/>
  <c r="G61" i="3"/>
  <c r="AA25" i="7"/>
  <c r="AB27" i="7" s="1"/>
  <c r="AA25" i="12"/>
  <c r="AB27" i="12" s="1"/>
  <c r="H65" i="21"/>
  <c r="H68" i="21" s="1"/>
  <c r="T24" i="1"/>
  <c r="Q42" i="6"/>
  <c r="D65" i="6"/>
  <c r="D70" i="6" s="1"/>
  <c r="AB25" i="19"/>
  <c r="AC27" i="19" s="1"/>
  <c r="N25" i="3"/>
  <c r="N30" i="3" s="1"/>
  <c r="Q43" i="7"/>
  <c r="AA25" i="8"/>
  <c r="AB27" i="8" s="1"/>
  <c r="AA25" i="15"/>
  <c r="AA26" i="15" s="1"/>
  <c r="H65" i="17"/>
  <c r="H68" i="17" s="1"/>
  <c r="I46" i="19"/>
  <c r="I49" i="19" s="1"/>
  <c r="C46" i="3"/>
  <c r="C51" i="3" s="1"/>
  <c r="Q42" i="4"/>
  <c r="Q43" i="6"/>
  <c r="D65" i="7"/>
  <c r="D70" i="7" s="1"/>
  <c r="Q46" i="19"/>
  <c r="Q49" i="19" s="1"/>
  <c r="T20" i="1"/>
  <c r="P41" i="3"/>
  <c r="G59" i="3"/>
  <c r="C65" i="3"/>
  <c r="C70" i="3" s="1"/>
  <c r="P46" i="6"/>
  <c r="P51" i="6" s="1"/>
  <c r="F65" i="6"/>
  <c r="F70" i="6" s="1"/>
  <c r="E65" i="7"/>
  <c r="E70" i="7" s="1"/>
  <c r="AA25" i="13"/>
  <c r="AA26" i="13" s="1"/>
  <c r="Q25" i="1"/>
  <c r="Q30" i="1" s="1"/>
  <c r="P45" i="3"/>
  <c r="E65" i="3"/>
  <c r="E70" i="3" s="1"/>
  <c r="G62" i="1"/>
  <c r="B25" i="3"/>
  <c r="B30" i="3" s="1"/>
  <c r="C65" i="4"/>
  <c r="C70" i="4" s="1"/>
  <c r="G62" i="4"/>
  <c r="L46" i="4"/>
  <c r="L51" i="4" s="1"/>
  <c r="T23" i="1"/>
  <c r="V18" i="3"/>
  <c r="G63" i="4"/>
  <c r="O25" i="1"/>
  <c r="O30" i="1" s="1"/>
  <c r="L25" i="1"/>
  <c r="L30" i="1" s="1"/>
  <c r="P44" i="3"/>
  <c r="C25" i="3"/>
  <c r="C30" i="3" s="1"/>
  <c r="F65" i="4"/>
  <c r="F70" i="4" s="1"/>
  <c r="M46" i="6"/>
  <c r="M51" i="6" s="1"/>
  <c r="O46" i="6"/>
  <c r="O51" i="6" s="1"/>
  <c r="G59" i="6"/>
  <c r="G64" i="6"/>
  <c r="H63" i="7"/>
  <c r="F65" i="7"/>
  <c r="F70" i="7" s="1"/>
  <c r="G62" i="3"/>
  <c r="K46" i="1"/>
  <c r="K51" i="1" s="1"/>
  <c r="P44" i="1"/>
  <c r="P40" i="1"/>
  <c r="B65" i="1"/>
  <c r="B70" i="1" s="1"/>
  <c r="G63" i="1"/>
  <c r="C65" i="1"/>
  <c r="C70" i="1" s="1"/>
  <c r="N25" i="1"/>
  <c r="N30" i="1" s="1"/>
  <c r="P40" i="3"/>
  <c r="N46" i="3"/>
  <c r="N51" i="3" s="1"/>
  <c r="D25" i="3"/>
  <c r="D30" i="3" s="1"/>
  <c r="H39" i="3"/>
  <c r="Q45" i="4"/>
  <c r="Q40" i="6"/>
  <c r="N46" i="6"/>
  <c r="N51" i="6" s="1"/>
  <c r="Q44" i="6"/>
  <c r="Q45" i="6"/>
  <c r="G61" i="6"/>
  <c r="I46" i="8"/>
  <c r="I49" i="8" s="1"/>
  <c r="H65" i="8"/>
  <c r="H65" i="13"/>
  <c r="H68" i="13" s="1"/>
  <c r="H65" i="15"/>
  <c r="S25" i="1"/>
  <c r="S30" i="1" s="1"/>
  <c r="T21" i="1"/>
  <c r="M46" i="3"/>
  <c r="M51" i="3" s="1"/>
  <c r="O46" i="3"/>
  <c r="O51" i="3" s="1"/>
  <c r="F65" i="3"/>
  <c r="F70" i="3" s="1"/>
  <c r="G64" i="3"/>
  <c r="Q44" i="4"/>
  <c r="AA26" i="11"/>
  <c r="I46" i="12"/>
  <c r="H65" i="20"/>
  <c r="H66" i="20" s="1"/>
  <c r="N46" i="1"/>
  <c r="N51" i="1" s="1"/>
  <c r="G60" i="3"/>
  <c r="B46" i="3"/>
  <c r="B51" i="3" s="1"/>
  <c r="N46" i="4"/>
  <c r="N51" i="4" s="1"/>
  <c r="G63" i="6"/>
  <c r="I46" i="7"/>
  <c r="I49" i="7" s="1"/>
  <c r="H62" i="7"/>
  <c r="I46" i="11"/>
  <c r="I47" i="11" s="1"/>
  <c r="T19" i="1"/>
  <c r="G46" i="3"/>
  <c r="G51" i="3" s="1"/>
  <c r="Q43" i="4"/>
  <c r="P45" i="1"/>
  <c r="P43" i="1"/>
  <c r="P41" i="1"/>
  <c r="M46" i="1"/>
  <c r="M51" i="1" s="1"/>
  <c r="G64" i="1"/>
  <c r="D65" i="1"/>
  <c r="D70" i="1" s="1"/>
  <c r="G59" i="1"/>
  <c r="E65" i="1"/>
  <c r="E70" i="1" s="1"/>
  <c r="T22" i="1"/>
  <c r="P42" i="3"/>
  <c r="G61" i="4"/>
  <c r="Q41" i="4"/>
  <c r="G60" i="6"/>
  <c r="E65" i="6"/>
  <c r="E70" i="6" s="1"/>
  <c r="C65" i="6"/>
  <c r="C70" i="6" s="1"/>
  <c r="Q44" i="7"/>
  <c r="H64" i="7"/>
  <c r="I46" i="16"/>
  <c r="I47" i="16" s="1"/>
  <c r="H66" i="17"/>
  <c r="B65" i="4"/>
  <c r="B70" i="4" s="1"/>
  <c r="R25" i="1"/>
  <c r="R30" i="1" s="1"/>
  <c r="J25" i="1"/>
  <c r="J30" i="1" s="1"/>
  <c r="D65" i="3"/>
  <c r="D70" i="3" s="1"/>
  <c r="E65" i="4"/>
  <c r="E70" i="4" s="1"/>
  <c r="G64" i="4"/>
  <c r="P46" i="4"/>
  <c r="P51" i="4" s="1"/>
  <c r="I46" i="6"/>
  <c r="I47" i="6" s="1"/>
  <c r="N46" i="7"/>
  <c r="N51" i="7" s="1"/>
  <c r="P46" i="7"/>
  <c r="P51" i="7" s="1"/>
  <c r="H65" i="9"/>
  <c r="H68" i="9" s="1"/>
  <c r="AA25" i="14"/>
  <c r="AA26" i="14" s="1"/>
  <c r="I46" i="15"/>
  <c r="I47" i="15" s="1"/>
  <c r="Q46" i="20"/>
  <c r="H66" i="8"/>
  <c r="H68" i="8"/>
  <c r="L46" i="1"/>
  <c r="L51" i="1" s="1"/>
  <c r="K46" i="3"/>
  <c r="L46" i="3"/>
  <c r="L51" i="3" s="1"/>
  <c r="H25" i="3"/>
  <c r="H30" i="3" s="1"/>
  <c r="L46" i="6"/>
  <c r="B65" i="7"/>
  <c r="L46" i="7"/>
  <c r="Q46" i="8"/>
  <c r="AA25" i="9"/>
  <c r="Q46" i="11"/>
  <c r="M51" i="17"/>
  <c r="Q46" i="17"/>
  <c r="B65" i="3"/>
  <c r="P25" i="3"/>
  <c r="P30" i="3" s="1"/>
  <c r="V25" i="4"/>
  <c r="B65" i="6"/>
  <c r="C65" i="7"/>
  <c r="C70" i="7" s="1"/>
  <c r="F51" i="14"/>
  <c r="I46" i="14"/>
  <c r="Q46" i="21"/>
  <c r="G58" i="1"/>
  <c r="T18" i="1"/>
  <c r="D46" i="3"/>
  <c r="Q40" i="4"/>
  <c r="AA25" i="6"/>
  <c r="Q41" i="6"/>
  <c r="Q46" i="9"/>
  <c r="Q46" i="16"/>
  <c r="L51" i="16"/>
  <c r="Q46" i="18"/>
  <c r="H65" i="19"/>
  <c r="B30" i="20"/>
  <c r="AB25" i="20"/>
  <c r="K25" i="1"/>
  <c r="K30" i="1" s="1"/>
  <c r="P39" i="1"/>
  <c r="G60" i="1"/>
  <c r="D28" i="3"/>
  <c r="L28" i="3"/>
  <c r="T28" i="3"/>
  <c r="D49" i="3"/>
  <c r="C51" i="6"/>
  <c r="E51" i="8"/>
  <c r="H65" i="11"/>
  <c r="C51" i="11"/>
  <c r="I47" i="19"/>
  <c r="H65" i="14"/>
  <c r="AB25" i="17"/>
  <c r="D51" i="18"/>
  <c r="I46" i="18"/>
  <c r="Q49" i="20"/>
  <c r="Q47" i="20"/>
  <c r="C30" i="21"/>
  <c r="AB25" i="21"/>
  <c r="D51" i="21"/>
  <c r="I46" i="21"/>
  <c r="I25" i="3"/>
  <c r="I30" i="3" s="1"/>
  <c r="I46" i="4"/>
  <c r="L51" i="13"/>
  <c r="Q46" i="13"/>
  <c r="M51" i="14"/>
  <c r="Q46" i="14"/>
  <c r="D70" i="16"/>
  <c r="H65" i="16"/>
  <c r="I46" i="9"/>
  <c r="M51" i="12"/>
  <c r="Q46" i="12"/>
  <c r="AB25" i="16"/>
  <c r="B51" i="17"/>
  <c r="I46" i="17"/>
  <c r="L51" i="15"/>
  <c r="Q46" i="15"/>
  <c r="H65" i="12"/>
  <c r="I46" i="13"/>
  <c r="B30" i="17"/>
  <c r="L51" i="18"/>
  <c r="B30" i="19"/>
  <c r="L51" i="21"/>
  <c r="C70" i="14"/>
  <c r="H65" i="18"/>
  <c r="B70" i="13"/>
  <c r="AB25" i="18"/>
  <c r="I46" i="20"/>
  <c r="Q31" i="2"/>
  <c r="H31" i="2"/>
  <c r="I47" i="22"/>
  <c r="AC27" i="22"/>
  <c r="AB26" i="22"/>
  <c r="H68" i="22"/>
  <c r="H66" i="22"/>
  <c r="Q49" i="22"/>
  <c r="Q47" i="22"/>
  <c r="AA26" i="12" l="1"/>
  <c r="H66" i="13"/>
  <c r="H47" i="1"/>
  <c r="H68" i="20"/>
  <c r="AA26" i="8"/>
  <c r="I49" i="15"/>
  <c r="AB26" i="19"/>
  <c r="AB27" i="14"/>
  <c r="H66" i="21"/>
  <c r="I49" i="11"/>
  <c r="Q47" i="19"/>
  <c r="AA26" i="7"/>
  <c r="G65" i="4"/>
  <c r="G68" i="4" s="1"/>
  <c r="AB27" i="15"/>
  <c r="H66" i="9"/>
  <c r="AB27" i="13"/>
  <c r="V25" i="3"/>
  <c r="W27" i="3" s="1"/>
  <c r="Q46" i="4"/>
  <c r="Q47" i="4" s="1"/>
  <c r="I47" i="12"/>
  <c r="I49" i="12"/>
  <c r="T25" i="1"/>
  <c r="U27" i="1" s="1"/>
  <c r="I49" i="16"/>
  <c r="I47" i="7"/>
  <c r="I49" i="6"/>
  <c r="I47" i="8"/>
  <c r="H68" i="15"/>
  <c r="H66" i="15"/>
  <c r="G65" i="1"/>
  <c r="G66" i="1" s="1"/>
  <c r="AB26" i="17"/>
  <c r="AC27" i="17"/>
  <c r="I47" i="13"/>
  <c r="I49" i="13"/>
  <c r="AC27" i="20"/>
  <c r="AB26" i="20"/>
  <c r="Q49" i="21"/>
  <c r="Q47" i="21"/>
  <c r="H65" i="7"/>
  <c r="B70" i="7"/>
  <c r="AC27" i="16"/>
  <c r="AB26" i="16"/>
  <c r="G65" i="6"/>
  <c r="B70" i="6"/>
  <c r="I49" i="4"/>
  <c r="I47" i="4"/>
  <c r="AB27" i="6"/>
  <c r="AA26" i="6"/>
  <c r="I49" i="14"/>
  <c r="I47" i="14"/>
  <c r="G65" i="3"/>
  <c r="B70" i="3"/>
  <c r="L51" i="6"/>
  <c r="Q46" i="6"/>
  <c r="Q49" i="15"/>
  <c r="Q47" i="15"/>
  <c r="H68" i="16"/>
  <c r="H66" i="16"/>
  <c r="H66" i="19"/>
  <c r="H68" i="19"/>
  <c r="Q49" i="17"/>
  <c r="Q47" i="17"/>
  <c r="Q49" i="13"/>
  <c r="Q47" i="13"/>
  <c r="Q49" i="8"/>
  <c r="Q47" i="8"/>
  <c r="Q49" i="12"/>
  <c r="Q47" i="12"/>
  <c r="H66" i="14"/>
  <c r="H68" i="14"/>
  <c r="H66" i="12"/>
  <c r="H68" i="12"/>
  <c r="I49" i="9"/>
  <c r="I47" i="9"/>
  <c r="Q47" i="18"/>
  <c r="Q49" i="18"/>
  <c r="D51" i="3"/>
  <c r="H46" i="3"/>
  <c r="V26" i="4"/>
  <c r="W27" i="4"/>
  <c r="Q49" i="14"/>
  <c r="Q47" i="14"/>
  <c r="Q49" i="11"/>
  <c r="Q47" i="11"/>
  <c r="K51" i="3"/>
  <c r="P46" i="3"/>
  <c r="AC27" i="18"/>
  <c r="AB26" i="18"/>
  <c r="AB26" i="21"/>
  <c r="AC27" i="21"/>
  <c r="Q49" i="9"/>
  <c r="Q47" i="9"/>
  <c r="Q46" i="7"/>
  <c r="L51" i="7"/>
  <c r="H66" i="18"/>
  <c r="H68" i="18"/>
  <c r="I49" i="17"/>
  <c r="I47" i="17"/>
  <c r="I47" i="21"/>
  <c r="I49" i="21"/>
  <c r="I49" i="18"/>
  <c r="I47" i="18"/>
  <c r="I49" i="20"/>
  <c r="I47" i="20"/>
  <c r="H66" i="11"/>
  <c r="H68" i="11"/>
  <c r="Q49" i="16"/>
  <c r="Q47" i="16"/>
  <c r="AA26" i="9"/>
  <c r="AB27" i="9"/>
  <c r="P46" i="1"/>
  <c r="Q49" i="4" l="1"/>
  <c r="V26" i="3"/>
  <c r="T26" i="1"/>
  <c r="G68" i="1"/>
  <c r="G66" i="4"/>
  <c r="P49" i="3"/>
  <c r="P47" i="3"/>
  <c r="H49" i="3"/>
  <c r="H47" i="3"/>
  <c r="H68" i="7"/>
  <c r="H66" i="7"/>
  <c r="Q47" i="6"/>
  <c r="Q49" i="6"/>
  <c r="P47" i="1"/>
  <c r="P49" i="1"/>
  <c r="Q47" i="7"/>
  <c r="Q49" i="7"/>
  <c r="G66" i="3"/>
  <c r="G68" i="3"/>
  <c r="G66" i="6"/>
  <c r="G68" i="6"/>
</calcChain>
</file>

<file path=xl/sharedStrings.xml><?xml version="1.0" encoding="utf-8"?>
<sst xmlns="http://schemas.openxmlformats.org/spreadsheetml/2006/main" count="5492" uniqueCount="139">
  <si>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</si>
  <si>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</si>
  <si>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</si>
  <si>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</si>
  <si>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</si>
  <si>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</si>
  <si>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</si>
  <si>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</si>
  <si>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</si>
  <si>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</si>
  <si>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</si>
  <si>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</si>
  <si>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</si>
  <si>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</si>
  <si>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</si>
  <si>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</si>
  <si>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</si>
  <si>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</si>
  <si>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</si>
  <si>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</si>
  <si>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</si>
  <si>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</si>
  <si>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</si>
  <si>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</si>
  <si>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</si>
  <si>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</si>
  <si>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</si>
  <si>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</si>
  <si>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</si>
  <si>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</si>
  <si>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</si>
  <si>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</si>
  <si>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</si>
  <si>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</si>
  <si>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</si>
  <si>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</si>
  <si>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</si>
  <si>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</si>
  <si>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</si>
  <si>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</si>
  <si>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</si>
  <si>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</si>
  <si>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</si>
  <si>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</si>
  <si>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</si>
  <si>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</si>
  <si>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</si>
  <si>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</si>
  <si>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</si>
  <si>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</si>
  <si>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CASETA C</t>
  </si>
  <si>
    <t>F571 - M572</t>
  </si>
  <si>
    <t>T2</t>
  </si>
  <si>
    <t>T3</t>
  </si>
  <si>
    <t>CEPA 4</t>
  </si>
  <si>
    <t>SEMANA 2</t>
  </si>
  <si>
    <t>SEMANA 3</t>
  </si>
  <si>
    <t>SEMANA 4</t>
  </si>
  <si>
    <t>SEMANA 5</t>
  </si>
  <si>
    <t>DESC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</si>
  <si>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</si>
  <si>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</si>
  <si>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</si>
  <si>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</si>
  <si>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</si>
  <si>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</si>
  <si>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</si>
  <si>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</si>
  <si>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</si>
  <si>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</si>
  <si>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</si>
  <si>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|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</si>
  <si>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</si>
  <si>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</si>
  <si>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</si>
  <si>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</si>
  <si>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</si>
  <si>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</si>
  <si>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</si>
  <si>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</si>
  <si>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TOLVA</t>
  </si>
  <si>
    <t>Caseta B (12)</t>
  </si>
  <si>
    <t>DOM</t>
  </si>
  <si>
    <t>LUN</t>
  </si>
  <si>
    <t>MAR</t>
  </si>
  <si>
    <t>MIE</t>
  </si>
  <si>
    <t>JUE</t>
  </si>
  <si>
    <t>VIE</t>
  </si>
  <si>
    <t>SAB</t>
  </si>
  <si>
    <t>SEMANA 25</t>
  </si>
  <si>
    <t>Caseta C (12)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</si>
  <si>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</si>
  <si>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</si>
  <si>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</si>
  <si>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</si>
  <si>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</si>
  <si>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</si>
  <si>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</si>
  <si>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</si>
  <si>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</si>
  <si>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</si>
  <si>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</si>
  <si>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</si>
  <si>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</si>
  <si>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</si>
  <si>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</si>
  <si>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</si>
  <si>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</si>
  <si>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</si>
  <si>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</si>
  <si>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</si>
  <si>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</si>
  <si>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</si>
  <si>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</si>
  <si>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</si>
  <si>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</si>
  <si>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SEMANA 53</t>
  </si>
  <si>
    <t>SEMANA 54</t>
  </si>
  <si>
    <t>POR FAVOR EL MIERCOLES FUMIGAR CON VIRKONS LAS PAREDES HUMEDAS DE TODAS LAS CASETAS</t>
  </si>
  <si>
    <t>SEMANA 55</t>
  </si>
  <si>
    <t>SEMANA 56</t>
  </si>
  <si>
    <t>CEPA 9</t>
  </si>
  <si>
    <t>CEPA 1</t>
  </si>
  <si>
    <t>CEPA 7</t>
  </si>
  <si>
    <t>SEMANA 57</t>
  </si>
  <si>
    <t>Por favor contar los machos TODAS  las semanas</t>
  </si>
  <si>
    <t>SEMANA 58</t>
  </si>
  <si>
    <t>SEMANA 59</t>
  </si>
  <si>
    <t>SEMANA 60</t>
  </si>
  <si>
    <t>F4 - F3 - Machos</t>
  </si>
  <si>
    <t>SEMANA 61</t>
  </si>
  <si>
    <t>SEMANA 62</t>
  </si>
  <si>
    <t>SEMANA 63</t>
  </si>
  <si>
    <t>Principal - 74</t>
  </si>
  <si>
    <t>SEMANA 64</t>
  </si>
  <si>
    <t>15 AL 21 OCT</t>
  </si>
  <si>
    <t>Auxiliar - 38,1</t>
  </si>
  <si>
    <t>Principal - 77</t>
  </si>
  <si>
    <t>Auxiliar - 37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</si>
</sst>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3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indexed="10"/>
      <name val="Arial"/>
      <family val="2"/>
    </font>
    <font>
      <u/>
      <sz val="26"/>
      <name val="Arial"/>
      <family val="2"/>
    </font>
    <font>
      <sz val="26"/>
      <color theme="1"/>
      <name val="Calibri"/>
      <family val="2"/>
      <scheme val="minor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u/>
      <sz val="16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7" fillId="0" borderId="0"/>
    <xf numFmtId="0" fontId="7" fillId="0" borderId="0"/>
    <xf numFmtId="0" fontId="7" fillId="0" borderId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</cellStyleXfs>
  <cellXfs count="65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6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1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2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5" xfId="0" applyFont="1" applyFill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0" fontId="3" fillId="0" borderId="46" xfId="0" applyFont="1" applyFill="1" applyBorder="1" applyAlignment="1">
      <alignment horizontal="center" vertical="center"/>
    </xf>
    <xf numFmtId="0" fontId="2" fillId="5" borderId="46" xfId="0" applyFont="1" applyFill="1" applyBorder="1" applyAlignment="1">
      <alignment horizontal="center" vertical="center"/>
    </xf>
    <xf numFmtId="0" fontId="2" fillId="6" borderId="46" xfId="0" applyFont="1" applyFill="1" applyBorder="1" applyAlignment="1">
      <alignment horizontal="center" vertical="center"/>
    </xf>
    <xf numFmtId="0" fontId="2" fillId="7" borderId="46" xfId="0" applyFont="1" applyFill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5" xfId="0" applyFont="1" applyFill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17" fillId="0" borderId="46" xfId="0" applyFont="1" applyBorder="1" applyAlignment="1">
      <alignment horizontal="center" vertical="center"/>
    </xf>
    <xf numFmtId="0" fontId="19" fillId="5" borderId="46" xfId="0" applyFont="1" applyFill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8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5" xfId="0" applyFont="1" applyFill="1" applyBorder="1" applyAlignment="1">
      <alignment horizontal="center" vertical="center"/>
    </xf>
    <xf numFmtId="0" fontId="10" fillId="0" borderId="46" xfId="0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164" fontId="2" fillId="3" borderId="0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64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0" fontId="11" fillId="0" borderId="32" xfId="1" applyFont="1" applyBorder="1" applyAlignment="1">
      <alignment horizontal="center" vertical="center"/>
    </xf>
    <xf numFmtId="0" fontId="25" fillId="8" borderId="33" xfId="2" applyFont="1" applyFill="1" applyBorder="1" applyAlignment="1">
      <alignment horizontal="center" vertical="center"/>
    </xf>
    <xf numFmtId="0" fontId="26" fillId="0" borderId="6" xfId="1" applyFont="1" applyBorder="1" applyAlignment="1">
      <alignment horizontal="center" vertical="center"/>
    </xf>
    <xf numFmtId="1" fontId="26" fillId="0" borderId="7" xfId="1" applyNumberFormat="1" applyFont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6" borderId="6" xfId="1" applyFont="1" applyFill="1" applyBorder="1" applyAlignment="1">
      <alignment horizontal="center" vertical="center"/>
    </xf>
    <xf numFmtId="164" fontId="6" fillId="16" borderId="7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164" fontId="27" fillId="0" borderId="7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27" fillId="3" borderId="13" xfId="1" applyNumberFormat="1" applyFont="1" applyFill="1" applyBorder="1" applyAlignment="1">
      <alignment horizontal="center" vertical="center"/>
    </xf>
    <xf numFmtId="2" fontId="27" fillId="0" borderId="13" xfId="1" applyNumberFormat="1" applyFont="1" applyFill="1" applyBorder="1" applyAlignment="1">
      <alignment horizontal="center" vertical="center"/>
    </xf>
    <xf numFmtId="1" fontId="27" fillId="3" borderId="13" xfId="1" applyNumberFormat="1" applyFont="1" applyFill="1" applyBorder="1" applyAlignment="1">
      <alignment horizontal="center" vertical="center"/>
    </xf>
    <xf numFmtId="164" fontId="27" fillId="0" borderId="13" xfId="1" applyNumberFormat="1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28" fillId="2" borderId="0" xfId="0" applyFont="1" applyFill="1" applyBorder="1" applyAlignment="1">
      <alignment horizontal="center" vertical="center"/>
    </xf>
    <xf numFmtId="164" fontId="28" fillId="2" borderId="0" xfId="0" applyNumberFormat="1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4" fontId="11" fillId="0" borderId="1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164" fontId="27" fillId="0" borderId="10" xfId="0" applyNumberFormat="1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1" fontId="30" fillId="7" borderId="10" xfId="0" applyNumberFormat="1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38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6" fillId="2" borderId="46" xfId="0" applyFont="1" applyFill="1" applyBorder="1" applyAlignment="1">
      <alignment horizontal="center" vertical="center"/>
    </xf>
    <xf numFmtId="0" fontId="6" fillId="0" borderId="46" xfId="0" applyFont="1" applyFill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11" fillId="5" borderId="46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2" fontId="27" fillId="5" borderId="9" xfId="0" applyNumberFormat="1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0" fontId="11" fillId="6" borderId="46" xfId="0" applyFont="1" applyFill="1" applyBorder="1" applyAlignment="1">
      <alignment horizontal="center" vertical="center"/>
    </xf>
    <xf numFmtId="1" fontId="30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30" fillId="6" borderId="9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11" fillId="7" borderId="46" xfId="0" applyFont="1" applyFill="1" applyBorder="1" applyAlignment="1">
      <alignment horizontal="center" vertical="center"/>
    </xf>
    <xf numFmtId="2" fontId="30" fillId="7" borderId="9" xfId="0" applyNumberFormat="1" applyFont="1" applyFill="1" applyBorder="1" applyAlignment="1">
      <alignment horizontal="center" vertical="center"/>
    </xf>
    <xf numFmtId="2" fontId="30" fillId="0" borderId="9" xfId="0" applyNumberFormat="1" applyFont="1" applyFill="1" applyBorder="1" applyAlignment="1">
      <alignment horizontal="center" vertical="center"/>
    </xf>
    <xf numFmtId="0" fontId="29" fillId="0" borderId="9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4" fontId="29" fillId="0" borderId="0" xfId="0" applyNumberFormat="1" applyFont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6" fillId="0" borderId="32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34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2" fontId="27" fillId="5" borderId="10" xfId="0" applyNumberFormat="1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0" fillId="6" borderId="10" xfId="0" applyFont="1" applyFill="1" applyBorder="1" applyAlignment="1">
      <alignment horizontal="center" vertical="center"/>
    </xf>
    <xf numFmtId="0" fontId="30" fillId="7" borderId="10" xfId="0" applyFont="1" applyFill="1" applyBorder="1" applyAlignment="1">
      <alignment horizontal="center" vertical="center"/>
    </xf>
    <xf numFmtId="0" fontId="29" fillId="0" borderId="55" xfId="0" applyFont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164" fontId="25" fillId="8" borderId="33" xfId="2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164" fontId="29" fillId="0" borderId="0" xfId="0" applyNumberFormat="1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0" fontId="25" fillId="8" borderId="34" xfId="2" applyFont="1" applyFill="1" applyBorder="1" applyAlignment="1">
      <alignment horizontal="center" vertical="center"/>
    </xf>
    <xf numFmtId="1" fontId="26" fillId="0" borderId="9" xfId="1" applyNumberFormat="1" applyFont="1" applyBorder="1" applyAlignment="1">
      <alignment horizontal="center" vertical="center"/>
    </xf>
    <xf numFmtId="164" fontId="6" fillId="16" borderId="9" xfId="1" applyNumberFormat="1" applyFont="1" applyFill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27" fillId="0" borderId="9" xfId="1" applyNumberFormat="1" applyFont="1" applyBorder="1" applyAlignment="1">
      <alignment horizontal="center" vertical="center"/>
    </xf>
    <xf numFmtId="164" fontId="27" fillId="0" borderId="14" xfId="1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0" fillId="2" borderId="48" xfId="0" applyFont="1" applyFill="1" applyBorder="1" applyAlignment="1">
      <alignment horizontal="center" vertical="center"/>
    </xf>
    <xf numFmtId="0" fontId="20" fillId="2" borderId="24" xfId="0" applyFont="1" applyFill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8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32" fillId="2" borderId="0" xfId="0" applyFont="1" applyFill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10" fillId="0" borderId="55" xfId="0" applyFont="1" applyFill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34" xfId="0" quotePrefix="1" applyFont="1" applyFill="1" applyBorder="1" applyAlignment="1">
      <alignment horizontal="center" vertical="center"/>
    </xf>
    <xf numFmtId="0" fontId="10" fillId="3" borderId="31" xfId="0" quotePrefix="1" applyFont="1" applyFill="1" applyBorder="1" applyAlignment="1">
      <alignment horizontal="center" vertical="center"/>
    </xf>
    <xf numFmtId="0" fontId="10" fillId="3" borderId="20" xfId="0" quotePrefix="1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10" fillId="3" borderId="53" xfId="0" applyFont="1" applyFill="1" applyBorder="1" applyAlignment="1">
      <alignment horizontal="center" vertical="center"/>
    </xf>
    <xf numFmtId="0" fontId="10" fillId="10" borderId="45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9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8" xfId="0" applyNumberFormat="1" applyFont="1" applyFill="1" applyBorder="1" applyAlignment="1">
      <alignment horizontal="center" vertical="center"/>
    </xf>
    <xf numFmtId="0" fontId="20" fillId="0" borderId="26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164" fontId="20" fillId="0" borderId="35" xfId="0" applyNumberFormat="1" applyFont="1" applyFill="1" applyBorder="1" applyAlignment="1">
      <alignment horizontal="center" vertical="center"/>
    </xf>
    <xf numFmtId="164" fontId="20" fillId="0" borderId="36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164" fontId="20" fillId="0" borderId="13" xfId="0" applyNumberFormat="1" applyFont="1" applyFill="1" applyBorder="1" applyAlignment="1">
      <alignment horizontal="center" vertical="center"/>
    </xf>
    <xf numFmtId="164" fontId="20" fillId="0" borderId="56" xfId="0" applyNumberFormat="1" applyFont="1" applyFill="1" applyBorder="1" applyAlignment="1">
      <alignment horizontal="center" vertical="center"/>
    </xf>
    <xf numFmtId="164" fontId="20" fillId="0" borderId="49" xfId="0" applyNumberFormat="1" applyFont="1" applyFill="1" applyBorder="1" applyAlignment="1">
      <alignment horizontal="center" vertical="center"/>
    </xf>
    <xf numFmtId="0" fontId="10" fillId="10" borderId="17" xfId="0" applyFont="1" applyFill="1" applyBorder="1" applyAlignment="1">
      <alignment horizontal="center" vertical="center"/>
    </xf>
    <xf numFmtId="164" fontId="10" fillId="0" borderId="37" xfId="0" applyNumberFormat="1" applyFont="1" applyFill="1" applyBorder="1" applyAlignment="1">
      <alignment horizontal="center" vertical="center"/>
    </xf>
    <xf numFmtId="164" fontId="10" fillId="0" borderId="39" xfId="0" applyNumberFormat="1" applyFont="1" applyFill="1" applyBorder="1" applyAlignment="1">
      <alignment horizontal="center" vertical="center"/>
    </xf>
    <xf numFmtId="164" fontId="10" fillId="0" borderId="40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0" fontId="10" fillId="0" borderId="47" xfId="0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vertical="center" wrapText="1"/>
    </xf>
    <xf numFmtId="0" fontId="10" fillId="0" borderId="5" xfId="0" applyFont="1" applyFill="1" applyBorder="1" applyAlignment="1">
      <alignment horizontal="center" vertical="center"/>
    </xf>
    <xf numFmtId="0" fontId="10" fillId="3" borderId="31" xfId="0" applyFont="1" applyFill="1" applyBorder="1" applyAlignment="1">
      <alignment horizontal="center" vertical="center"/>
    </xf>
    <xf numFmtId="0" fontId="10" fillId="3" borderId="38" xfId="0" applyFont="1" applyFill="1" applyBorder="1" applyAlignment="1">
      <alignment horizontal="center" vertical="center"/>
    </xf>
    <xf numFmtId="0" fontId="10" fillId="10" borderId="22" xfId="0" applyFont="1" applyFill="1" applyBorder="1" applyAlignment="1">
      <alignment horizontal="center" vertical="center"/>
    </xf>
    <xf numFmtId="164" fontId="20" fillId="17" borderId="6" xfId="0" applyNumberFormat="1" applyFont="1" applyFill="1" applyBorder="1" applyAlignment="1">
      <alignment horizontal="center" vertical="center"/>
    </xf>
    <xf numFmtId="164" fontId="20" fillId="17" borderId="16" xfId="0" applyNumberFormat="1" applyFont="1" applyFill="1" applyBorder="1" applyAlignment="1">
      <alignment horizontal="center" vertical="center"/>
    </xf>
    <xf numFmtId="164" fontId="20" fillId="17" borderId="10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left" vertical="center"/>
    </xf>
    <xf numFmtId="164" fontId="20" fillId="0" borderId="7" xfId="0" applyNumberFormat="1" applyFont="1" applyFill="1" applyBorder="1" applyAlignment="1">
      <alignment horizontal="left" vertical="center"/>
    </xf>
    <xf numFmtId="164" fontId="20" fillId="0" borderId="9" xfId="0" applyNumberFormat="1" applyFont="1" applyFill="1" applyBorder="1" applyAlignment="1">
      <alignment horizontal="left" vertical="center"/>
    </xf>
    <xf numFmtId="164" fontId="20" fillId="0" borderId="10" xfId="0" applyNumberFormat="1" applyFont="1" applyFill="1" applyBorder="1" applyAlignment="1">
      <alignment horizontal="left" vertical="center"/>
    </xf>
    <xf numFmtId="0" fontId="10" fillId="0" borderId="11" xfId="0" applyFont="1" applyBorder="1" applyAlignment="1">
      <alignment horizontal="center" vertical="center"/>
    </xf>
    <xf numFmtId="164" fontId="20" fillId="0" borderId="64" xfId="0" applyNumberFormat="1" applyFont="1" applyFill="1" applyBorder="1" applyAlignment="1">
      <alignment horizontal="center" vertical="center"/>
    </xf>
    <xf numFmtId="164" fontId="20" fillId="0" borderId="15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left" vertical="center"/>
    </xf>
    <xf numFmtId="164" fontId="20" fillId="0" borderId="13" xfId="0" applyNumberFormat="1" applyFont="1" applyFill="1" applyBorder="1" applyAlignment="1">
      <alignment horizontal="left" vertical="center"/>
    </xf>
    <xf numFmtId="164" fontId="20" fillId="0" borderId="14" xfId="0" applyNumberFormat="1" applyFont="1" applyFill="1" applyBorder="1" applyAlignment="1">
      <alignment horizontal="left" vertical="center"/>
    </xf>
    <xf numFmtId="164" fontId="20" fillId="0" borderId="15" xfId="0" applyNumberFormat="1" applyFont="1" applyFill="1" applyBorder="1" applyAlignment="1">
      <alignment horizontal="left" vertical="center"/>
    </xf>
    <xf numFmtId="164" fontId="10" fillId="2" borderId="37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164" fontId="10" fillId="0" borderId="60" xfId="0" applyNumberFormat="1" applyFont="1" applyFill="1" applyBorder="1" applyAlignment="1">
      <alignment horizontal="center" vertical="center"/>
    </xf>
    <xf numFmtId="164" fontId="10" fillId="0" borderId="50" xfId="0" applyNumberFormat="1" applyFont="1" applyFill="1" applyBorder="1" applyAlignment="1">
      <alignment horizontal="center" vertical="center"/>
    </xf>
    <xf numFmtId="164" fontId="10" fillId="0" borderId="59" xfId="0" applyNumberFormat="1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20" fillId="2" borderId="0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164" fontId="10" fillId="2" borderId="0" xfId="0" applyNumberFormat="1" applyFont="1" applyFill="1" applyBorder="1" applyAlignment="1">
      <alignment horizontal="center" vertical="center"/>
    </xf>
    <xf numFmtId="0" fontId="10" fillId="8" borderId="17" xfId="0" applyFont="1" applyFill="1" applyBorder="1" applyAlignment="1">
      <alignment vertical="center"/>
    </xf>
    <xf numFmtId="0" fontId="10" fillId="8" borderId="0" xfId="0" applyFont="1" applyFill="1" applyBorder="1" applyAlignment="1">
      <alignment horizontal="center" vertical="center"/>
    </xf>
    <xf numFmtId="0" fontId="10" fillId="8" borderId="26" xfId="0" applyFont="1" applyFill="1" applyBorder="1" applyAlignment="1">
      <alignment horizontal="center" vertical="center"/>
    </xf>
    <xf numFmtId="0" fontId="10" fillId="3" borderId="37" xfId="0" applyFont="1" applyFill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10" fillId="3" borderId="40" xfId="0" applyFont="1" applyFill="1" applyBorder="1" applyAlignment="1">
      <alignment horizontal="center" vertical="center"/>
    </xf>
    <xf numFmtId="0" fontId="10" fillId="3" borderId="63" xfId="0" applyFont="1" applyFill="1" applyBorder="1" applyAlignment="1">
      <alignment horizontal="center" vertical="center"/>
    </xf>
    <xf numFmtId="164" fontId="20" fillId="17" borderId="32" xfId="0" applyNumberFormat="1" applyFont="1" applyFill="1" applyBorder="1" applyAlignment="1">
      <alignment horizontal="center" vertical="center"/>
    </xf>
    <xf numFmtId="164" fontId="20" fillId="17" borderId="33" xfId="0" applyNumberFormat="1" applyFont="1" applyFill="1" applyBorder="1" applyAlignment="1">
      <alignment horizontal="center" vertical="center"/>
    </xf>
    <xf numFmtId="164" fontId="20" fillId="17" borderId="34" xfId="0" applyNumberFormat="1" applyFont="1" applyFill="1" applyBorder="1" applyAlignment="1">
      <alignment horizontal="center" vertical="center"/>
    </xf>
    <xf numFmtId="164" fontId="20" fillId="17" borderId="27" xfId="0" applyNumberFormat="1" applyFont="1" applyFill="1" applyBorder="1" applyAlignment="1">
      <alignment horizontal="center" vertical="center"/>
    </xf>
    <xf numFmtId="164" fontId="20" fillId="17" borderId="54" xfId="0" applyNumberFormat="1" applyFont="1" applyFill="1" applyBorder="1" applyAlignment="1">
      <alignment horizontal="center" vertical="center"/>
    </xf>
    <xf numFmtId="164" fontId="20" fillId="17" borderId="62" xfId="0" applyNumberFormat="1" applyFont="1" applyFill="1" applyBorder="1" applyAlignment="1">
      <alignment horizontal="center" vertical="center"/>
    </xf>
    <xf numFmtId="164" fontId="20" fillId="17" borderId="7" xfId="0" applyNumberFormat="1" applyFont="1" applyFill="1" applyBorder="1" applyAlignment="1">
      <alignment horizontal="center" vertical="center"/>
    </xf>
    <xf numFmtId="164" fontId="20" fillId="17" borderId="9" xfId="0" applyNumberFormat="1" applyFont="1" applyFill="1" applyBorder="1" applyAlignment="1">
      <alignment horizontal="center" vertical="center"/>
    </xf>
    <xf numFmtId="164" fontId="20" fillId="17" borderId="8" xfId="0" applyNumberFormat="1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left" vertical="center"/>
    </xf>
    <xf numFmtId="164" fontId="20" fillId="0" borderId="51" xfId="0" applyNumberFormat="1" applyFont="1" applyFill="1" applyBorder="1" applyAlignment="1">
      <alignment horizontal="left" vertical="center"/>
    </xf>
    <xf numFmtId="0" fontId="10" fillId="0" borderId="58" xfId="0" applyFont="1" applyBorder="1" applyAlignment="1">
      <alignment horizontal="center" vertical="center"/>
    </xf>
    <xf numFmtId="164" fontId="20" fillId="0" borderId="52" xfId="0" applyNumberFormat="1" applyFont="1" applyFill="1" applyBorder="1" applyAlignment="1">
      <alignment horizontal="left" vertical="center"/>
    </xf>
    <xf numFmtId="164" fontId="20" fillId="0" borderId="61" xfId="0" applyNumberFormat="1" applyFont="1" applyFill="1" applyBorder="1" applyAlignment="1">
      <alignment horizontal="left" vertical="center"/>
    </xf>
    <xf numFmtId="164" fontId="20" fillId="0" borderId="49" xfId="0" applyNumberFormat="1" applyFont="1" applyFill="1" applyBorder="1" applyAlignment="1">
      <alignment horizontal="left" vertical="center"/>
    </xf>
    <xf numFmtId="0" fontId="10" fillId="11" borderId="17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3" fillId="0" borderId="41" xfId="0" applyFont="1" applyBorder="1" applyAlignment="1">
      <alignment vertical="center"/>
    </xf>
    <xf numFmtId="0" fontId="3" fillId="0" borderId="42" xfId="0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21" fillId="9" borderId="17" xfId="0" applyFont="1" applyFill="1" applyBorder="1" applyAlignment="1">
      <alignment horizontal="center" vertical="center"/>
    </xf>
    <xf numFmtId="0" fontId="21" fillId="9" borderId="45" xfId="0" applyFont="1" applyFill="1" applyBorder="1" applyAlignment="1">
      <alignment horizontal="center" vertical="center"/>
    </xf>
    <xf numFmtId="0" fontId="21" fillId="9" borderId="4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10" fillId="2" borderId="26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10" fillId="3" borderId="22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left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3" borderId="46" xfId="0" applyNumberFormat="1" applyFont="1" applyFill="1" applyBorder="1" applyAlignment="1">
      <alignment horizontal="center" vertical="center"/>
    </xf>
    <xf numFmtId="164" fontId="20" fillId="3" borderId="46" xfId="0" applyNumberFormat="1" applyFont="1" applyFill="1" applyBorder="1" applyAlignment="1">
      <alignment horizontal="left" vertical="center"/>
    </xf>
    <xf numFmtId="164" fontId="20" fillId="3" borderId="10" xfId="0" applyNumberFormat="1" applyFont="1" applyFill="1" applyBorder="1" applyAlignment="1">
      <alignment horizontal="center" vertical="center"/>
    </xf>
    <xf numFmtId="164" fontId="20" fillId="3" borderId="16" xfId="0" applyNumberFormat="1" applyFont="1" applyFill="1" applyBorder="1" applyAlignment="1">
      <alignment horizontal="center" vertical="center"/>
    </xf>
    <xf numFmtId="164" fontId="20" fillId="3" borderId="10" xfId="0" applyNumberFormat="1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164" fontId="1" fillId="14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20" xfId="0" applyFont="1" applyFill="1" applyBorder="1" applyAlignment="1">
      <alignment horizontal="center" vertical="center"/>
    </xf>
    <xf numFmtId="0" fontId="6" fillId="12" borderId="38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6" fillId="15" borderId="3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6" fillId="2" borderId="29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20" fillId="2" borderId="44" xfId="0" applyFont="1" applyFill="1" applyBorder="1" applyAlignment="1">
      <alignment horizontal="center" vertical="center"/>
    </xf>
    <xf numFmtId="0" fontId="20" fillId="2" borderId="47" xfId="0" applyFont="1" applyFill="1" applyBorder="1" applyAlignment="1">
      <alignment horizontal="center" vertical="center"/>
    </xf>
    <xf numFmtId="0" fontId="20" fillId="2" borderId="5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0" fontId="20" fillId="2" borderId="5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10" fillId="2" borderId="27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21" fillId="8" borderId="28" xfId="0" applyFont="1" applyFill="1" applyBorder="1" applyAlignment="1">
      <alignment horizontal="center" vertical="center"/>
    </xf>
    <xf numFmtId="0" fontId="21" fillId="8" borderId="29" xfId="0" applyFont="1" applyFill="1" applyBorder="1" applyAlignment="1">
      <alignment horizontal="center" vertical="center"/>
    </xf>
    <xf numFmtId="0" fontId="21" fillId="8" borderId="30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8" borderId="18" xfId="0" applyFont="1" applyFill="1" applyBorder="1" applyAlignment="1">
      <alignment horizontal="center" vertical="center"/>
    </xf>
    <xf numFmtId="0" fontId="21" fillId="8" borderId="21" xfId="0" applyFont="1" applyFill="1" applyBorder="1" applyAlignment="1">
      <alignment horizontal="center" vertical="center"/>
    </xf>
    <xf numFmtId="0" fontId="21" fillId="8" borderId="22" xfId="0" applyFont="1" applyFill="1" applyBorder="1" applyAlignment="1">
      <alignment horizontal="center" vertical="center"/>
    </xf>
    <xf numFmtId="0" fontId="21" fillId="8" borderId="41" xfId="0" applyFont="1" applyFill="1" applyBorder="1" applyAlignment="1">
      <alignment horizontal="center" vertical="center"/>
    </xf>
    <xf numFmtId="0" fontId="21" fillId="8" borderId="42" xfId="0" applyFont="1" applyFill="1" applyBorder="1" applyAlignment="1">
      <alignment horizontal="center" vertical="center"/>
    </xf>
    <xf numFmtId="0" fontId="21" fillId="8" borderId="43" xfId="0" applyFont="1" applyFill="1" applyBorder="1" applyAlignment="1">
      <alignment horizontal="center" vertical="center"/>
    </xf>
    <xf numFmtId="0" fontId="20" fillId="0" borderId="41" xfId="0" applyFont="1" applyBorder="1" applyAlignment="1">
      <alignment horizontal="center" vertical="center" wrapText="1"/>
    </xf>
    <xf numFmtId="0" fontId="20" fillId="0" borderId="42" xfId="0" applyFont="1" applyBorder="1" applyAlignment="1">
      <alignment horizontal="center" vertical="center" wrapText="1"/>
    </xf>
    <xf numFmtId="0" fontId="20" fillId="0" borderId="43" xfId="0" applyFont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3" fillId="0" borderId="26" xfId="0" applyFont="1" applyFill="1" applyBorder="1" applyAlignment="1">
      <alignment horizontal="center" vertical="center" wrapText="1"/>
    </xf>
    <xf numFmtId="164" fontId="22" fillId="0" borderId="18" xfId="0" applyNumberFormat="1" applyFont="1" applyFill="1" applyBorder="1" applyAlignment="1">
      <alignment horizontal="center" vertical="center"/>
    </xf>
    <xf numFmtId="164" fontId="22" fillId="0" borderId="21" xfId="0" applyNumberFormat="1" applyFont="1" applyFill="1" applyBorder="1" applyAlignment="1">
      <alignment horizontal="center" vertical="center"/>
    </xf>
    <xf numFmtId="164" fontId="22" fillId="0" borderId="22" xfId="0" applyNumberFormat="1" applyFont="1" applyFill="1" applyBorder="1" applyAlignment="1">
      <alignment horizontal="center" vertical="center"/>
    </xf>
    <xf numFmtId="164" fontId="22" fillId="0" borderId="23" xfId="0" applyNumberFormat="1" applyFont="1" applyFill="1" applyBorder="1" applyAlignment="1">
      <alignment horizontal="center" vertical="center"/>
    </xf>
    <xf numFmtId="164" fontId="22" fillId="0" borderId="0" xfId="0" applyNumberFormat="1" applyFont="1" applyFill="1" applyBorder="1" applyAlignment="1">
      <alignment horizontal="center" vertical="center"/>
    </xf>
    <xf numFmtId="164" fontId="22" fillId="0" borderId="26" xfId="0" applyNumberFormat="1" applyFont="1" applyFill="1" applyBorder="1" applyAlignment="1">
      <alignment horizontal="center" vertical="center"/>
    </xf>
  </cellXfs>
  <cellStyles count="7">
    <cellStyle name="Millares 2" xfId="5"/>
    <cellStyle name="Millares 3" xfId="6"/>
    <cellStyle name="Millares 4" xfId="4"/>
    <cellStyle name="Normal" xfId="0" builtinId="0"/>
    <cellStyle name="Normal 10" xfId="1"/>
    <cellStyle name="Normal 2 2" xfId="3"/>
    <cellStyle name="Normal 21" xfId="2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189039</xdr:colOff>
      <xdr:row>0</xdr:row>
      <xdr:rowOff>47041</xdr:rowOff>
    </xdr:from>
    <xdr:to>
      <xdr:col>0</xdr:col>
      <xdr:colOff>2290635</xdr:colOff>
      <xdr:row>2</xdr:row>
      <xdr:rowOff>284429</xdr:rowOff>
    </xdr:to>
    <xdr:pic>
      <xdr:nvPicPr>
        <xdr:cNvPr id="4" name="1 Imagen">
          <a:extLst>
            <a:ext uri="{FF2B5EF4-FFF2-40B4-BE49-F238E27FC236}">
              <a16:creationId xmlns:a16="http://schemas.microsoft.com/office/drawing/2014/main" id="{2F2B34FE-22B6-45B1-B8DD-220B517C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39" y="47041"/>
          <a:ext cx="2101596" cy="840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2" zoomScale="30" zoomScaleNormal="30" workbookViewId="0">
      <selection activeCell="H48" sqref="H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579" t="s">
        <v>5</v>
      </c>
      <c r="L11" s="57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3"/>
      <c r="J15" s="584" t="s">
        <v>9</v>
      </c>
      <c r="K15" s="585"/>
      <c r="L15" s="585"/>
      <c r="M15" s="585"/>
      <c r="N15" s="586"/>
      <c r="O15" s="587" t="s">
        <v>30</v>
      </c>
      <c r="P15" s="588"/>
      <c r="Q15" s="588"/>
      <c r="R15" s="588"/>
      <c r="S15" s="589"/>
      <c r="T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21"/>
      <c r="I16" s="17"/>
      <c r="J16" s="78"/>
      <c r="K16" s="15"/>
      <c r="L16" s="15"/>
      <c r="M16" s="15"/>
      <c r="N16" s="15"/>
      <c r="O16" s="16"/>
      <c r="P16" s="15"/>
      <c r="Q16" s="75"/>
      <c r="R16" s="120"/>
      <c r="S16" s="17"/>
      <c r="T16" s="18" t="s">
        <v>11</v>
      </c>
      <c r="V16" s="20"/>
      <c r="W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2">
        <v>8</v>
      </c>
      <c r="J17" s="78">
        <v>1</v>
      </c>
      <c r="K17" s="21">
        <v>2</v>
      </c>
      <c r="L17" s="21">
        <v>3</v>
      </c>
      <c r="M17" s="21">
        <v>4</v>
      </c>
      <c r="N17" s="21">
        <v>5</v>
      </c>
      <c r="O17" s="14">
        <v>1</v>
      </c>
      <c r="P17" s="21">
        <v>2</v>
      </c>
      <c r="Q17" s="21">
        <v>3</v>
      </c>
      <c r="R17" s="21">
        <v>4</v>
      </c>
      <c r="S17" s="22">
        <v>5</v>
      </c>
      <c r="T17" s="18"/>
      <c r="V17" s="2"/>
      <c r="W17" s="20"/>
    </row>
    <row r="18" spans="1:30" ht="39.950000000000003" customHeight="1" x14ac:dyDescent="0.25">
      <c r="A18" s="91" t="s">
        <v>15</v>
      </c>
      <c r="B18" s="23">
        <v>10.192</v>
      </c>
      <c r="C18" s="24">
        <v>10.192</v>
      </c>
      <c r="D18" s="24">
        <v>10.192</v>
      </c>
      <c r="E18" s="24">
        <v>10.192</v>
      </c>
      <c r="F18" s="24">
        <v>10.192</v>
      </c>
      <c r="G18" s="24">
        <v>10.192</v>
      </c>
      <c r="H18" s="24">
        <v>10.192</v>
      </c>
      <c r="I18" s="25">
        <v>10.192</v>
      </c>
      <c r="J18" s="79">
        <f t="shared" ref="J18:S18" si="0">J27*$V$18/1000</f>
        <v>10.444000000000001</v>
      </c>
      <c r="K18" s="24">
        <f t="shared" si="0"/>
        <v>10.444000000000001</v>
      </c>
      <c r="L18" s="24">
        <f t="shared" si="0"/>
        <v>10.444000000000001</v>
      </c>
      <c r="M18" s="24">
        <f t="shared" si="0"/>
        <v>10.444000000000001</v>
      </c>
      <c r="N18" s="24">
        <f t="shared" si="0"/>
        <v>10.458</v>
      </c>
      <c r="O18" s="23">
        <f t="shared" si="0"/>
        <v>10.192</v>
      </c>
      <c r="P18" s="24">
        <f t="shared" si="0"/>
        <v>10.192</v>
      </c>
      <c r="Q18" s="24">
        <f t="shared" si="0"/>
        <v>10.192</v>
      </c>
      <c r="R18" s="24">
        <f t="shared" si="0"/>
        <v>10.192</v>
      </c>
      <c r="S18" s="25">
        <f t="shared" si="0"/>
        <v>10.206</v>
      </c>
      <c r="T18" s="26">
        <f t="shared" ref="T18:T24" si="1">SUM(B18:S18)</f>
        <v>184.74400000000003</v>
      </c>
      <c r="V18" s="2">
        <v>14</v>
      </c>
      <c r="W18" s="20"/>
    </row>
    <row r="19" spans="1:30" ht="39.950000000000003" customHeight="1" x14ac:dyDescent="0.25">
      <c r="A19" s="92" t="s">
        <v>16</v>
      </c>
      <c r="B19" s="23">
        <v>12.012</v>
      </c>
      <c r="C19" s="24">
        <v>12.012</v>
      </c>
      <c r="D19" s="24">
        <v>12.012</v>
      </c>
      <c r="E19" s="24">
        <v>12.012</v>
      </c>
      <c r="F19" s="24">
        <v>12.012</v>
      </c>
      <c r="G19" s="24">
        <v>12.012</v>
      </c>
      <c r="H19" s="24">
        <v>12.012</v>
      </c>
      <c r="I19" s="25">
        <v>12.012</v>
      </c>
      <c r="J19" s="79">
        <f t="shared" ref="J19:S19" si="2">J27*$V$19/1000</f>
        <v>12.308999999999999</v>
      </c>
      <c r="K19" s="24">
        <f t="shared" si="2"/>
        <v>12.308999999999999</v>
      </c>
      <c r="L19" s="24">
        <f t="shared" si="2"/>
        <v>12.308999999999999</v>
      </c>
      <c r="M19" s="24">
        <f t="shared" si="2"/>
        <v>12.308999999999999</v>
      </c>
      <c r="N19" s="24">
        <f t="shared" si="2"/>
        <v>12.3255</v>
      </c>
      <c r="O19" s="23">
        <f t="shared" si="2"/>
        <v>12.012</v>
      </c>
      <c r="P19" s="24">
        <f t="shared" si="2"/>
        <v>12.012</v>
      </c>
      <c r="Q19" s="24">
        <f t="shared" si="2"/>
        <v>12.012</v>
      </c>
      <c r="R19" s="24">
        <f t="shared" si="2"/>
        <v>12.012</v>
      </c>
      <c r="S19" s="25">
        <f t="shared" si="2"/>
        <v>12.028499999999999</v>
      </c>
      <c r="T19" s="26">
        <f t="shared" si="1"/>
        <v>217.73400000000001</v>
      </c>
      <c r="V19" s="2">
        <v>16.5</v>
      </c>
      <c r="W19" s="20"/>
    </row>
    <row r="20" spans="1:30" ht="39.75" customHeight="1" x14ac:dyDescent="0.25">
      <c r="A20" s="91" t="s">
        <v>17</v>
      </c>
      <c r="B20" s="76">
        <v>14.923999999999999</v>
      </c>
      <c r="C20" s="24">
        <v>14.923999999999999</v>
      </c>
      <c r="D20" s="24">
        <v>14.923999999999999</v>
      </c>
      <c r="E20" s="24">
        <v>14.923999999999999</v>
      </c>
      <c r="F20" s="24">
        <v>14.923999999999999</v>
      </c>
      <c r="G20" s="24">
        <v>14.923999999999999</v>
      </c>
      <c r="H20" s="24">
        <v>14.923999999999999</v>
      </c>
      <c r="I20" s="25">
        <v>14.923999999999999</v>
      </c>
      <c r="J20" s="80">
        <f t="shared" ref="J20:S20" si="3">J27*$V$20/1000</f>
        <v>15.292999999999999</v>
      </c>
      <c r="K20" s="24">
        <f t="shared" si="3"/>
        <v>15.292999999999999</v>
      </c>
      <c r="L20" s="24">
        <f t="shared" si="3"/>
        <v>15.292999999999999</v>
      </c>
      <c r="M20" s="24">
        <f t="shared" si="3"/>
        <v>15.292999999999999</v>
      </c>
      <c r="N20" s="24">
        <f t="shared" si="3"/>
        <v>15.313499999999999</v>
      </c>
      <c r="O20" s="76">
        <f t="shared" si="3"/>
        <v>14.923999999999999</v>
      </c>
      <c r="P20" s="24">
        <f t="shared" si="3"/>
        <v>14.923999999999999</v>
      </c>
      <c r="Q20" s="24">
        <f t="shared" si="3"/>
        <v>14.923999999999999</v>
      </c>
      <c r="R20" s="24">
        <f t="shared" si="3"/>
        <v>14.923999999999999</v>
      </c>
      <c r="S20" s="25">
        <f t="shared" si="3"/>
        <v>14.9445</v>
      </c>
      <c r="T20" s="26">
        <f t="shared" si="1"/>
        <v>270.51800000000009</v>
      </c>
      <c r="V20" s="2">
        <v>20.5</v>
      </c>
      <c r="W20" s="20"/>
    </row>
    <row r="21" spans="1:30" ht="39.950000000000003" customHeight="1" x14ac:dyDescent="0.25">
      <c r="A21" s="92" t="s">
        <v>18</v>
      </c>
      <c r="B21" s="23">
        <v>17.108000000000001</v>
      </c>
      <c r="C21" s="24">
        <v>17.108000000000001</v>
      </c>
      <c r="D21" s="24">
        <v>17.108000000000001</v>
      </c>
      <c r="E21" s="24">
        <v>17.108000000000001</v>
      </c>
      <c r="F21" s="24">
        <v>17.108000000000001</v>
      </c>
      <c r="G21" s="24">
        <v>17.108000000000001</v>
      </c>
      <c r="H21" s="24">
        <v>17.108000000000001</v>
      </c>
      <c r="I21" s="25">
        <v>17.108000000000001</v>
      </c>
      <c r="J21" s="79">
        <f t="shared" ref="J21:S21" si="4">J27*$V$21/1000</f>
        <v>17.530999999999999</v>
      </c>
      <c r="K21" s="24">
        <f t="shared" si="4"/>
        <v>17.530999999999999</v>
      </c>
      <c r="L21" s="24">
        <f t="shared" si="4"/>
        <v>17.530999999999999</v>
      </c>
      <c r="M21" s="24">
        <f t="shared" si="4"/>
        <v>17.530999999999999</v>
      </c>
      <c r="N21" s="24">
        <f t="shared" si="4"/>
        <v>17.554500000000001</v>
      </c>
      <c r="O21" s="23">
        <f t="shared" si="4"/>
        <v>17.108000000000001</v>
      </c>
      <c r="P21" s="24">
        <f t="shared" si="4"/>
        <v>17.108000000000001</v>
      </c>
      <c r="Q21" s="24">
        <f t="shared" si="4"/>
        <v>17.108000000000001</v>
      </c>
      <c r="R21" s="24">
        <f t="shared" si="4"/>
        <v>17.108000000000001</v>
      </c>
      <c r="S21" s="25">
        <f t="shared" si="4"/>
        <v>17.131499999999999</v>
      </c>
      <c r="T21" s="26">
        <f t="shared" si="1"/>
        <v>310.10600000000005</v>
      </c>
      <c r="V21" s="2">
        <v>23.5</v>
      </c>
      <c r="W21" s="20"/>
    </row>
    <row r="22" spans="1:30" ht="39.950000000000003" customHeight="1" x14ac:dyDescent="0.25">
      <c r="A22" s="91" t="s">
        <v>19</v>
      </c>
      <c r="B22" s="23">
        <v>19.655999999999999</v>
      </c>
      <c r="C22" s="24">
        <v>19.655999999999999</v>
      </c>
      <c r="D22" s="24">
        <v>19.655999999999999</v>
      </c>
      <c r="E22" s="24">
        <v>19.655999999999999</v>
      </c>
      <c r="F22" s="24">
        <v>19.655999999999999</v>
      </c>
      <c r="G22" s="24">
        <v>19.655999999999999</v>
      </c>
      <c r="H22" s="24">
        <v>19.655999999999999</v>
      </c>
      <c r="I22" s="25">
        <v>19.655999999999999</v>
      </c>
      <c r="J22" s="79">
        <f t="shared" ref="J22:S22" si="5">J27*$V$22/1000</f>
        <v>20.141999999999999</v>
      </c>
      <c r="K22" s="24">
        <f t="shared" si="5"/>
        <v>20.141999999999999</v>
      </c>
      <c r="L22" s="24">
        <f t="shared" si="5"/>
        <v>20.141999999999999</v>
      </c>
      <c r="M22" s="24">
        <f t="shared" si="5"/>
        <v>20.141999999999999</v>
      </c>
      <c r="N22" s="24">
        <f t="shared" si="5"/>
        <v>20.169</v>
      </c>
      <c r="O22" s="23">
        <f t="shared" si="5"/>
        <v>19.655999999999999</v>
      </c>
      <c r="P22" s="24">
        <f t="shared" si="5"/>
        <v>19.655999999999999</v>
      </c>
      <c r="Q22" s="24">
        <f t="shared" si="5"/>
        <v>19.655999999999999</v>
      </c>
      <c r="R22" s="24">
        <f t="shared" si="5"/>
        <v>19.655999999999999</v>
      </c>
      <c r="S22" s="25">
        <f t="shared" si="5"/>
        <v>19.683</v>
      </c>
      <c r="T22" s="26">
        <f t="shared" si="1"/>
        <v>356.29200000000003</v>
      </c>
      <c r="V22" s="2">
        <v>27</v>
      </c>
      <c r="W22" s="20"/>
    </row>
    <row r="23" spans="1:30" ht="39.950000000000003" customHeight="1" x14ac:dyDescent="0.25">
      <c r="A23" s="92" t="s">
        <v>13</v>
      </c>
      <c r="B23" s="23">
        <v>21.475999999999999</v>
      </c>
      <c r="C23" s="24">
        <v>21.475999999999999</v>
      </c>
      <c r="D23" s="24">
        <v>21.475999999999999</v>
      </c>
      <c r="E23" s="24">
        <v>21.475999999999999</v>
      </c>
      <c r="F23" s="24">
        <v>21.475999999999999</v>
      </c>
      <c r="G23" s="24">
        <v>21.475999999999999</v>
      </c>
      <c r="H23" s="24">
        <v>21.475999999999999</v>
      </c>
      <c r="I23" s="25">
        <v>21.475999999999999</v>
      </c>
      <c r="J23" s="79">
        <f t="shared" ref="J23:S23" si="6">J27*$V$23/1000</f>
        <v>22.007000000000001</v>
      </c>
      <c r="K23" s="24">
        <f t="shared" si="6"/>
        <v>22.007000000000001</v>
      </c>
      <c r="L23" s="24">
        <f t="shared" si="6"/>
        <v>22.007000000000001</v>
      </c>
      <c r="M23" s="24">
        <f t="shared" si="6"/>
        <v>22.007000000000001</v>
      </c>
      <c r="N23" s="24">
        <f t="shared" si="6"/>
        <v>22.0365</v>
      </c>
      <c r="O23" s="23">
        <f t="shared" si="6"/>
        <v>21.475999999999999</v>
      </c>
      <c r="P23" s="24">
        <f t="shared" si="6"/>
        <v>21.475999999999999</v>
      </c>
      <c r="Q23" s="24">
        <f t="shared" si="6"/>
        <v>21.475999999999999</v>
      </c>
      <c r="R23" s="24">
        <f t="shared" si="6"/>
        <v>21.475999999999999</v>
      </c>
      <c r="S23" s="25">
        <f t="shared" si="6"/>
        <v>21.505500000000001</v>
      </c>
      <c r="T23" s="26">
        <f t="shared" si="1"/>
        <v>389.28199999999998</v>
      </c>
      <c r="V23" s="2">
        <v>29.5</v>
      </c>
      <c r="W23" s="20"/>
    </row>
    <row r="24" spans="1:30" ht="39.950000000000003" customHeight="1" x14ac:dyDescent="0.25">
      <c r="A24" s="91" t="s">
        <v>14</v>
      </c>
      <c r="B24" s="23">
        <v>11.488</v>
      </c>
      <c r="C24" s="24">
        <v>26.495999999999999</v>
      </c>
      <c r="D24" s="24">
        <v>30.111999999999998</v>
      </c>
      <c r="E24" s="24">
        <v>30.111999999999998</v>
      </c>
      <c r="F24" s="24">
        <v>22.847999999999999</v>
      </c>
      <c r="G24" s="24">
        <v>22.847999999999999</v>
      </c>
      <c r="H24" s="24">
        <v>30.943999999999999</v>
      </c>
      <c r="I24" s="25">
        <v>9.1839999999999993</v>
      </c>
      <c r="J24" s="79">
        <f t="shared" ref="J24:S24" si="7">J27*$V$24/1000</f>
        <v>23.872</v>
      </c>
      <c r="K24" s="24">
        <f t="shared" si="7"/>
        <v>23.872</v>
      </c>
      <c r="L24" s="24">
        <f t="shared" si="7"/>
        <v>23.872</v>
      </c>
      <c r="M24" s="24">
        <f t="shared" si="7"/>
        <v>23.872</v>
      </c>
      <c r="N24" s="24">
        <f t="shared" si="7"/>
        <v>23.904</v>
      </c>
      <c r="O24" s="23">
        <f t="shared" si="7"/>
        <v>23.295999999999999</v>
      </c>
      <c r="P24" s="24">
        <f t="shared" si="7"/>
        <v>23.295999999999999</v>
      </c>
      <c r="Q24" s="24">
        <f t="shared" si="7"/>
        <v>23.295999999999999</v>
      </c>
      <c r="R24" s="24">
        <f t="shared" si="7"/>
        <v>23.295999999999999</v>
      </c>
      <c r="S24" s="25">
        <f t="shared" si="7"/>
        <v>23.327999999999999</v>
      </c>
      <c r="T24" s="26">
        <f t="shared" si="1"/>
        <v>419.93599999999998</v>
      </c>
      <c r="V24" s="2">
        <v>32</v>
      </c>
    </row>
    <row r="25" spans="1:30" ht="41.45" customHeight="1" x14ac:dyDescent="0.25">
      <c r="A25" s="92" t="s">
        <v>11</v>
      </c>
      <c r="B25" s="27">
        <f t="shared" ref="B25:C25" si="8">SUM(B18:B24)</f>
        <v>106.85599999999999</v>
      </c>
      <c r="C25" s="28">
        <f t="shared" si="8"/>
        <v>121.86399999999999</v>
      </c>
      <c r="D25" s="28">
        <f>SUM(D18:D24)</f>
        <v>125.47999999999999</v>
      </c>
      <c r="E25" s="28">
        <f t="shared" ref="E25:G25" si="9">SUM(E18:E24)</f>
        <v>125.47999999999999</v>
      </c>
      <c r="F25" s="28">
        <f t="shared" si="9"/>
        <v>118.21599999999999</v>
      </c>
      <c r="G25" s="28">
        <f t="shared" si="9"/>
        <v>118.21599999999999</v>
      </c>
      <c r="H25" s="28">
        <f>SUM(H18:H24)</f>
        <v>126.312</v>
      </c>
      <c r="I25" s="29">
        <f t="shared" ref="I25" si="10">SUM(I18:I24)</f>
        <v>104.55199999999999</v>
      </c>
      <c r="J25" s="81">
        <f>SUM(J18:J24)</f>
        <v>121.598</v>
      </c>
      <c r="K25" s="28">
        <f t="shared" ref="K25:N25" si="11">SUM(K18:K24)</f>
        <v>121.598</v>
      </c>
      <c r="L25" s="28">
        <f t="shared" si="11"/>
        <v>121.598</v>
      </c>
      <c r="M25" s="28">
        <f t="shared" ref="M25" si="12">SUM(M18:M24)</f>
        <v>121.598</v>
      </c>
      <c r="N25" s="28">
        <f t="shared" si="11"/>
        <v>121.761</v>
      </c>
      <c r="O25" s="27">
        <f>SUM(O18:O24)</f>
        <v>118.66399999999999</v>
      </c>
      <c r="P25" s="28">
        <f t="shared" ref="P25:S25" si="13">SUM(P18:P24)</f>
        <v>118.66399999999999</v>
      </c>
      <c r="Q25" s="28">
        <f t="shared" si="13"/>
        <v>118.66399999999999</v>
      </c>
      <c r="R25" s="28">
        <f t="shared" ref="R25" si="14">SUM(R18:R24)</f>
        <v>118.66399999999999</v>
      </c>
      <c r="S25" s="29">
        <f t="shared" si="13"/>
        <v>118.82699999999998</v>
      </c>
      <c r="T25" s="26">
        <f>SUM(B25:S25)</f>
        <v>2148.6119999999996</v>
      </c>
    </row>
    <row r="26" spans="1:30" s="2" customFormat="1" ht="36.75" customHeight="1" x14ac:dyDescent="0.25">
      <c r="A26" s="93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2">
        <v>23.5</v>
      </c>
      <c r="J26" s="82">
        <v>23.5</v>
      </c>
      <c r="K26" s="31">
        <v>23.5</v>
      </c>
      <c r="L26" s="31">
        <v>23.5</v>
      </c>
      <c r="M26" s="31">
        <v>24.5</v>
      </c>
      <c r="N26" s="31">
        <v>23.5</v>
      </c>
      <c r="O26" s="30">
        <v>23.5</v>
      </c>
      <c r="P26" s="31">
        <v>23.5</v>
      </c>
      <c r="Q26" s="31">
        <v>23.5</v>
      </c>
      <c r="R26" s="31">
        <v>24.5</v>
      </c>
      <c r="S26" s="32">
        <v>23.5</v>
      </c>
      <c r="T26" s="33">
        <f>+((T25/T27)/7)*1000</f>
        <v>23.389817223849075</v>
      </c>
    </row>
    <row r="27" spans="1:30" s="2" customFormat="1" ht="33" customHeight="1" x14ac:dyDescent="0.25">
      <c r="A27" s="94" t="s">
        <v>21</v>
      </c>
      <c r="B27" s="34">
        <v>359</v>
      </c>
      <c r="C27" s="35">
        <v>828</v>
      </c>
      <c r="D27" s="35">
        <v>941</v>
      </c>
      <c r="E27" s="35">
        <v>941</v>
      </c>
      <c r="F27" s="35">
        <v>714</v>
      </c>
      <c r="G27" s="35">
        <v>714</v>
      </c>
      <c r="H27" s="35">
        <v>967</v>
      </c>
      <c r="I27" s="36">
        <v>287</v>
      </c>
      <c r="J27" s="83">
        <v>746</v>
      </c>
      <c r="K27" s="35">
        <v>746</v>
      </c>
      <c r="L27" s="35">
        <v>746</v>
      </c>
      <c r="M27" s="35">
        <v>746</v>
      </c>
      <c r="N27" s="35">
        <v>747</v>
      </c>
      <c r="O27" s="34">
        <v>728</v>
      </c>
      <c r="P27" s="35">
        <v>728</v>
      </c>
      <c r="Q27" s="35">
        <v>728</v>
      </c>
      <c r="R27" s="35">
        <v>728</v>
      </c>
      <c r="S27" s="36">
        <v>729</v>
      </c>
      <c r="T27" s="37">
        <f>SUM(B27:S27)</f>
        <v>13123</v>
      </c>
      <c r="U27" s="2">
        <f>((T25*1000)/T27)/7</f>
        <v>23.389817223849072</v>
      </c>
    </row>
    <row r="28" spans="1:30" s="2" customFormat="1" ht="33" customHeight="1" x14ac:dyDescent="0.25">
      <c r="A28" s="95" t="s">
        <v>22</v>
      </c>
      <c r="B28" s="38">
        <f t="shared" ref="B28:C28" si="15">(B27*B26)/1000</f>
        <v>8.4365000000000006</v>
      </c>
      <c r="C28" s="39">
        <f t="shared" si="15"/>
        <v>19.457999999999998</v>
      </c>
      <c r="D28" s="39">
        <f>(D27*D26)/1000</f>
        <v>22.113499999999998</v>
      </c>
      <c r="E28" s="39">
        <f>(E27*E26)/1000</f>
        <v>22.113499999999998</v>
      </c>
      <c r="F28" s="39">
        <f t="shared" ref="F28:G28" si="16">(F27*F26)/1000</f>
        <v>16.779</v>
      </c>
      <c r="G28" s="39">
        <f t="shared" si="16"/>
        <v>16.779</v>
      </c>
      <c r="H28" s="39">
        <f>(H27*H26)/1000</f>
        <v>22.724499999999999</v>
      </c>
      <c r="I28" s="40">
        <f>(I27*I26)/1000</f>
        <v>6.7445000000000004</v>
      </c>
      <c r="J28" s="84">
        <f>(J27*J26)/1000</f>
        <v>17.530999999999999</v>
      </c>
      <c r="K28" s="39">
        <f>(K27*K26)/1000</f>
        <v>17.530999999999999</v>
      </c>
      <c r="L28" s="39">
        <f t="shared" ref="L28:S28" si="17">(L27*L26)/1000</f>
        <v>17.530999999999999</v>
      </c>
      <c r="M28" s="39">
        <f t="shared" ref="M28" si="18">(M27*M26)/1000</f>
        <v>18.277000000000001</v>
      </c>
      <c r="N28" s="39">
        <f t="shared" si="17"/>
        <v>17.554500000000001</v>
      </c>
      <c r="O28" s="38">
        <f t="shared" si="17"/>
        <v>17.108000000000001</v>
      </c>
      <c r="P28" s="39">
        <f t="shared" si="17"/>
        <v>17.108000000000001</v>
      </c>
      <c r="Q28" s="39">
        <f t="shared" si="17"/>
        <v>17.108000000000001</v>
      </c>
      <c r="R28" s="39">
        <f t="shared" ref="R28" si="19">(R27*R26)/1000</f>
        <v>17.835999999999999</v>
      </c>
      <c r="S28" s="40">
        <f t="shared" si="17"/>
        <v>17.131499999999999</v>
      </c>
      <c r="T28" s="41"/>
    </row>
    <row r="29" spans="1:30" ht="33.75" customHeight="1" x14ac:dyDescent="0.25">
      <c r="A29" s="96" t="s">
        <v>23</v>
      </c>
      <c r="B29" s="42">
        <f t="shared" ref="B29:C29" si="20">((B27*B26)*7)/1000</f>
        <v>59.055500000000002</v>
      </c>
      <c r="C29" s="43">
        <f t="shared" si="20"/>
        <v>136.20599999999999</v>
      </c>
      <c r="D29" s="43">
        <f>((D27*D26)*7)/1000</f>
        <v>154.7945</v>
      </c>
      <c r="E29" s="43">
        <f>((E27*E26)*7)/1000</f>
        <v>154.7945</v>
      </c>
      <c r="F29" s="43">
        <f t="shared" ref="F29:G29" si="21">((F27*F26)*7)/1000</f>
        <v>117.453</v>
      </c>
      <c r="G29" s="43">
        <f t="shared" si="21"/>
        <v>117.453</v>
      </c>
      <c r="H29" s="43">
        <f>((H27*H26)*7)/1000</f>
        <v>159.07149999999999</v>
      </c>
      <c r="I29" s="87">
        <f>((I27*I26)*7)/1000</f>
        <v>47.211500000000001</v>
      </c>
      <c r="J29" s="85">
        <f>((J27*J26)*7)/1000</f>
        <v>122.717</v>
      </c>
      <c r="K29" s="43">
        <f>((K27*K26)*7)/1000</f>
        <v>122.717</v>
      </c>
      <c r="L29" s="43">
        <f t="shared" ref="L29:S29" si="22">((L27*L26)*7)/1000</f>
        <v>122.717</v>
      </c>
      <c r="M29" s="43">
        <f t="shared" ref="M29" si="23">((M27*M26)*7)/1000</f>
        <v>127.93899999999999</v>
      </c>
      <c r="N29" s="43">
        <f t="shared" si="22"/>
        <v>122.8815</v>
      </c>
      <c r="O29" s="44">
        <f t="shared" si="22"/>
        <v>119.756</v>
      </c>
      <c r="P29" s="45">
        <f t="shared" si="22"/>
        <v>119.756</v>
      </c>
      <c r="Q29" s="45">
        <f t="shared" si="22"/>
        <v>119.756</v>
      </c>
      <c r="R29" s="45">
        <f t="shared" ref="R29" si="24">((R27*R26)*7)/1000</f>
        <v>124.852</v>
      </c>
      <c r="S29" s="46">
        <f t="shared" si="22"/>
        <v>119.9205</v>
      </c>
      <c r="T29" s="47"/>
    </row>
    <row r="30" spans="1:30" ht="33.75" customHeight="1" thickBot="1" x14ac:dyDescent="0.3">
      <c r="A30" s="97" t="s">
        <v>24</v>
      </c>
      <c r="B30" s="48">
        <f t="shared" ref="B30:C30" si="25">+(B25/B27)/7*1000</f>
        <v>42.521289295662555</v>
      </c>
      <c r="C30" s="49">
        <f t="shared" si="25"/>
        <v>21.025534851621806</v>
      </c>
      <c r="D30" s="49">
        <f>+(D25/D27)/7*1000</f>
        <v>19.049643236678303</v>
      </c>
      <c r="E30" s="49">
        <f t="shared" ref="E30:G30" si="26">+(E25/E27)/7*1000</f>
        <v>19.049643236678303</v>
      </c>
      <c r="F30" s="49">
        <f t="shared" si="26"/>
        <v>23.652661064425768</v>
      </c>
      <c r="G30" s="49">
        <f t="shared" si="26"/>
        <v>23.652661064425768</v>
      </c>
      <c r="H30" s="49">
        <f>+(H25/H27)/7*1000</f>
        <v>18.660363421480277</v>
      </c>
      <c r="I30" s="50">
        <f t="shared" ref="I30" si="27">+(I25/I27)/7*1000</f>
        <v>52.041811846689889</v>
      </c>
      <c r="J30" s="86">
        <f>+(J25/J27)/7*1000</f>
        <v>23.285714285714288</v>
      </c>
      <c r="K30" s="49">
        <f t="shared" ref="K30:S30" si="28">+(K25/K27)/7*1000</f>
        <v>23.285714285714288</v>
      </c>
      <c r="L30" s="49">
        <f t="shared" si="28"/>
        <v>23.285714285714288</v>
      </c>
      <c r="M30" s="49">
        <f t="shared" ref="M30" si="29">+(M25/M27)/7*1000</f>
        <v>23.285714285714288</v>
      </c>
      <c r="N30" s="49">
        <f t="shared" si="28"/>
        <v>23.285714285714288</v>
      </c>
      <c r="O30" s="48">
        <f t="shared" si="28"/>
        <v>23.285714285714281</v>
      </c>
      <c r="P30" s="49">
        <f t="shared" si="28"/>
        <v>23.285714285714281</v>
      </c>
      <c r="Q30" s="49">
        <f t="shared" si="28"/>
        <v>23.285714285714281</v>
      </c>
      <c r="R30" s="49">
        <f t="shared" ref="R30" si="30">+(R25/R27)/7*1000</f>
        <v>23.285714285714281</v>
      </c>
      <c r="S30" s="50">
        <f t="shared" si="28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4" t="s">
        <v>26</v>
      </c>
      <c r="C36" s="580"/>
      <c r="D36" s="580"/>
      <c r="E36" s="580"/>
      <c r="F36" s="580"/>
      <c r="G36" s="580"/>
      <c r="H36" s="99"/>
      <c r="I36" s="55" t="s">
        <v>27</v>
      </c>
      <c r="J36" s="107"/>
      <c r="K36" s="573" t="s">
        <v>26</v>
      </c>
      <c r="L36" s="573"/>
      <c r="M36" s="573"/>
      <c r="N36" s="573"/>
      <c r="O36" s="574"/>
      <c r="P36" s="111"/>
      <c r="Q36" s="56"/>
      <c r="R36" s="56"/>
      <c r="S36" s="576" t="s">
        <v>54</v>
      </c>
      <c r="T36" s="576"/>
      <c r="U36" s="57"/>
      <c r="V36" s="3"/>
      <c r="W36" s="56"/>
      <c r="X36" s="56"/>
      <c r="Y36" s="56"/>
      <c r="Z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00" t="s">
        <v>11</v>
      </c>
      <c r="J37" s="108"/>
      <c r="K37" s="98"/>
      <c r="L37" s="15"/>
      <c r="M37" s="15"/>
      <c r="N37" s="15"/>
      <c r="O37" s="15"/>
      <c r="P37" s="100" t="s">
        <v>11</v>
      </c>
      <c r="Q37" s="59"/>
      <c r="R37" s="59"/>
      <c r="S37" s="124" t="s">
        <v>52</v>
      </c>
      <c r="T37" s="125" t="s">
        <v>53</v>
      </c>
      <c r="U37" s="3"/>
      <c r="V37" s="57"/>
      <c r="W37" s="3"/>
      <c r="X37" s="56"/>
      <c r="Y37" s="56"/>
      <c r="Z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0"/>
      <c r="J38" s="109" t="s">
        <v>12</v>
      </c>
      <c r="K38" s="98">
        <v>1</v>
      </c>
      <c r="L38" s="58">
        <v>2</v>
      </c>
      <c r="M38" s="58">
        <v>3</v>
      </c>
      <c r="N38" s="58">
        <v>4</v>
      </c>
      <c r="O38" s="58">
        <v>5</v>
      </c>
      <c r="P38" s="100"/>
      <c r="Q38" s="59"/>
      <c r="R38" s="59"/>
      <c r="S38" s="121">
        <v>14</v>
      </c>
      <c r="T38" s="122">
        <v>13</v>
      </c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15</v>
      </c>
      <c r="B39" s="79">
        <v>9.2119999999999997</v>
      </c>
      <c r="C39" s="79">
        <v>9.2119999999999997</v>
      </c>
      <c r="D39" s="79">
        <v>9.2119999999999997</v>
      </c>
      <c r="E39" s="79">
        <v>9.2260000000000009</v>
      </c>
      <c r="F39" s="79">
        <v>9.2260000000000009</v>
      </c>
      <c r="G39" s="79">
        <v>8.5670000000000002</v>
      </c>
      <c r="H39" s="101">
        <f t="shared" ref="H39:H46" si="31">SUM(B39:G39)</f>
        <v>54.655000000000001</v>
      </c>
      <c r="I39" s="2">
        <v>14</v>
      </c>
      <c r="J39" s="91" t="s">
        <v>15</v>
      </c>
      <c r="K39" s="79">
        <f>K48*$Q$39/1000</f>
        <v>10.65</v>
      </c>
      <c r="L39" s="79">
        <f t="shared" ref="L39:O39" si="32">L48*$Q$39/1000</f>
        <v>10.65</v>
      </c>
      <c r="M39" s="79">
        <f t="shared" si="32"/>
        <v>10.65</v>
      </c>
      <c r="N39" s="79">
        <f t="shared" si="32"/>
        <v>10.65</v>
      </c>
      <c r="O39" s="79">
        <f t="shared" si="32"/>
        <v>10.664999999999999</v>
      </c>
      <c r="P39" s="101">
        <f t="shared" ref="P39:P46" si="33">SUM(K39:O39)</f>
        <v>53.265000000000001</v>
      </c>
      <c r="Q39" s="2">
        <v>15</v>
      </c>
      <c r="R39" s="61"/>
      <c r="S39" s="123">
        <v>16</v>
      </c>
      <c r="T39" s="122">
        <v>16</v>
      </c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16</v>
      </c>
      <c r="B40" s="79">
        <v>10.528</v>
      </c>
      <c r="C40" s="79">
        <v>10.528</v>
      </c>
      <c r="D40" s="79">
        <v>10.528</v>
      </c>
      <c r="E40" s="79">
        <v>10.544</v>
      </c>
      <c r="F40" s="79">
        <v>10.544</v>
      </c>
      <c r="G40" s="79">
        <v>10.544</v>
      </c>
      <c r="H40" s="101">
        <f t="shared" si="31"/>
        <v>63.215999999999994</v>
      </c>
      <c r="I40" s="2">
        <v>16</v>
      </c>
      <c r="J40" s="92" t="s">
        <v>16</v>
      </c>
      <c r="K40" s="79">
        <f>K48*$Q$40/1000</f>
        <v>12.78</v>
      </c>
      <c r="L40" s="79">
        <f t="shared" ref="L40:O40" si="34">L48*$Q$40/1000</f>
        <v>12.78</v>
      </c>
      <c r="M40" s="79">
        <f t="shared" si="34"/>
        <v>12.78</v>
      </c>
      <c r="N40" s="79">
        <f t="shared" si="34"/>
        <v>12.78</v>
      </c>
      <c r="O40" s="79">
        <f t="shared" si="34"/>
        <v>12.798</v>
      </c>
      <c r="P40" s="101">
        <f t="shared" si="33"/>
        <v>63.917999999999999</v>
      </c>
      <c r="Q40" s="2">
        <v>18</v>
      </c>
      <c r="R40" s="61"/>
      <c r="S40" s="123">
        <v>19</v>
      </c>
      <c r="T40" s="122">
        <v>18</v>
      </c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17</v>
      </c>
      <c r="B41" s="80">
        <v>12.502000000000001</v>
      </c>
      <c r="C41" s="24">
        <v>12.502000000000001</v>
      </c>
      <c r="D41" s="24">
        <v>12.502000000000001</v>
      </c>
      <c r="E41" s="24">
        <v>12.521000000000001</v>
      </c>
      <c r="F41" s="24">
        <v>12.521000000000001</v>
      </c>
      <c r="G41" s="24">
        <v>11.862</v>
      </c>
      <c r="H41" s="101">
        <f t="shared" si="31"/>
        <v>74.41</v>
      </c>
      <c r="I41" s="2">
        <v>19</v>
      </c>
      <c r="J41" s="91" t="s">
        <v>17</v>
      </c>
      <c r="K41" s="80">
        <f>K48*$Q$41/1000</f>
        <v>16.329999999999998</v>
      </c>
      <c r="L41" s="24">
        <f t="shared" ref="L41:O41" si="35">L48*$Q$41/1000</f>
        <v>16.329999999999998</v>
      </c>
      <c r="M41" s="24">
        <f t="shared" si="35"/>
        <v>16.329999999999998</v>
      </c>
      <c r="N41" s="24">
        <f t="shared" si="35"/>
        <v>16.329999999999998</v>
      </c>
      <c r="O41" s="24">
        <f t="shared" si="35"/>
        <v>16.353000000000002</v>
      </c>
      <c r="P41" s="101">
        <f t="shared" si="33"/>
        <v>81.673000000000002</v>
      </c>
      <c r="Q41" s="2">
        <v>23</v>
      </c>
      <c r="R41" s="61"/>
      <c r="S41" s="123">
        <v>22</v>
      </c>
      <c r="T41" s="122">
        <v>20.5</v>
      </c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18</v>
      </c>
      <c r="B42" s="79">
        <v>14.476000000000001</v>
      </c>
      <c r="C42" s="79">
        <v>14.476000000000001</v>
      </c>
      <c r="D42" s="79">
        <v>14.476000000000001</v>
      </c>
      <c r="E42" s="79">
        <v>14.497999999999999</v>
      </c>
      <c r="F42" s="79">
        <v>14.497999999999999</v>
      </c>
      <c r="G42" s="79">
        <v>13.509499999999999</v>
      </c>
      <c r="H42" s="101">
        <f t="shared" si="31"/>
        <v>85.933500000000009</v>
      </c>
      <c r="I42" s="2">
        <v>22</v>
      </c>
      <c r="J42" s="92" t="s">
        <v>18</v>
      </c>
      <c r="K42" s="79">
        <f>K48*$Q$42/1000</f>
        <v>20.59</v>
      </c>
      <c r="L42" s="79">
        <f t="shared" ref="L42:O42" si="36">L48*$Q$42/1000</f>
        <v>20.59</v>
      </c>
      <c r="M42" s="79">
        <f t="shared" si="36"/>
        <v>20.59</v>
      </c>
      <c r="N42" s="79">
        <f t="shared" si="36"/>
        <v>20.59</v>
      </c>
      <c r="O42" s="79">
        <f t="shared" si="36"/>
        <v>20.619</v>
      </c>
      <c r="P42" s="101">
        <f t="shared" si="33"/>
        <v>102.979</v>
      </c>
      <c r="Q42" s="2">
        <v>29</v>
      </c>
      <c r="R42" s="61"/>
      <c r="S42" s="123">
        <v>25</v>
      </c>
      <c r="T42" s="122">
        <v>23.5</v>
      </c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19</v>
      </c>
      <c r="B43" s="79">
        <v>16.45</v>
      </c>
      <c r="C43" s="79">
        <v>16.45</v>
      </c>
      <c r="D43" s="79">
        <v>16.45</v>
      </c>
      <c r="E43" s="79">
        <v>16.475000000000001</v>
      </c>
      <c r="F43" s="79">
        <v>16.475000000000001</v>
      </c>
      <c r="G43" s="79">
        <v>15.486499999999999</v>
      </c>
      <c r="H43" s="101">
        <f t="shared" si="31"/>
        <v>97.78649999999999</v>
      </c>
      <c r="I43" s="2">
        <v>25</v>
      </c>
      <c r="J43" s="91" t="s">
        <v>19</v>
      </c>
      <c r="K43" s="79">
        <f>K48*$Q$43/1000</f>
        <v>24.85</v>
      </c>
      <c r="L43" s="79">
        <f t="shared" ref="L43:O43" si="37">L48*$Q$43/1000</f>
        <v>24.85</v>
      </c>
      <c r="M43" s="79">
        <f t="shared" si="37"/>
        <v>24.85</v>
      </c>
      <c r="N43" s="79">
        <f t="shared" si="37"/>
        <v>24.85</v>
      </c>
      <c r="O43" s="79">
        <f t="shared" si="37"/>
        <v>24.885000000000002</v>
      </c>
      <c r="P43" s="101">
        <f t="shared" si="33"/>
        <v>124.28500000000001</v>
      </c>
      <c r="Q43" s="2">
        <v>35</v>
      </c>
      <c r="R43" s="61"/>
      <c r="S43" s="123">
        <v>27.5</v>
      </c>
      <c r="T43" s="122">
        <v>26.5</v>
      </c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13</v>
      </c>
      <c r="B44" s="79">
        <v>18.094999999999999</v>
      </c>
      <c r="C44" s="79">
        <v>18.094999999999999</v>
      </c>
      <c r="D44" s="79">
        <v>18.094999999999999</v>
      </c>
      <c r="E44" s="79">
        <v>18.122499999999999</v>
      </c>
      <c r="F44" s="79">
        <v>18.122499999999999</v>
      </c>
      <c r="G44" s="79">
        <v>17.4635</v>
      </c>
      <c r="H44" s="101">
        <f t="shared" si="31"/>
        <v>107.9935</v>
      </c>
      <c r="I44" s="2">
        <v>27.5</v>
      </c>
      <c r="J44" s="92" t="s">
        <v>13</v>
      </c>
      <c r="K44" s="79">
        <f>K48*$Q$44/1000</f>
        <v>29.11</v>
      </c>
      <c r="L44" s="79">
        <f t="shared" ref="L44:O44" si="38">L48*$Q$44/1000</f>
        <v>29.11</v>
      </c>
      <c r="M44" s="79">
        <f t="shared" si="38"/>
        <v>29.11</v>
      </c>
      <c r="N44" s="79">
        <f t="shared" si="38"/>
        <v>29.11</v>
      </c>
      <c r="O44" s="79">
        <f t="shared" si="38"/>
        <v>29.151</v>
      </c>
      <c r="P44" s="101">
        <f t="shared" si="33"/>
        <v>145.59100000000001</v>
      </c>
      <c r="Q44" s="2">
        <v>41</v>
      </c>
      <c r="R44" s="61"/>
      <c r="S44" s="123">
        <v>28.5</v>
      </c>
      <c r="T44" s="122">
        <v>27.5</v>
      </c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14</v>
      </c>
      <c r="B45" s="79">
        <v>11.9</v>
      </c>
      <c r="C45" s="79">
        <v>25.3</v>
      </c>
      <c r="D45" s="79">
        <v>19.100000000000001</v>
      </c>
      <c r="E45" s="79">
        <v>19.100000000000001</v>
      </c>
      <c r="F45" s="79">
        <v>25.6</v>
      </c>
      <c r="G45" s="79">
        <v>10.6</v>
      </c>
      <c r="H45" s="101">
        <f t="shared" si="31"/>
        <v>111.6</v>
      </c>
      <c r="I45" s="2">
        <v>28.5</v>
      </c>
      <c r="J45" s="91" t="s">
        <v>14</v>
      </c>
      <c r="K45" s="79">
        <f>K48*$Q$45/1000</f>
        <v>33.369999999999997</v>
      </c>
      <c r="L45" s="79">
        <f t="shared" ref="L45:O45" si="39">L48*$Q$45/1000</f>
        <v>33.369999999999997</v>
      </c>
      <c r="M45" s="79">
        <f t="shared" si="39"/>
        <v>33.369999999999997</v>
      </c>
      <c r="N45" s="79">
        <f t="shared" si="39"/>
        <v>33.369999999999997</v>
      </c>
      <c r="O45" s="79">
        <f t="shared" si="39"/>
        <v>33.417000000000002</v>
      </c>
      <c r="P45" s="101">
        <f t="shared" si="33"/>
        <v>166.89699999999999</v>
      </c>
      <c r="Q45" s="2">
        <v>47</v>
      </c>
      <c r="R45" s="61"/>
      <c r="S45" s="60"/>
      <c r="T45" s="60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11</v>
      </c>
      <c r="B46" s="81">
        <f t="shared" ref="B46:G46" si="40">SUM(B39:B45)</f>
        <v>93.163000000000011</v>
      </c>
      <c r="C46" s="28">
        <f t="shared" si="40"/>
        <v>106.563</v>
      </c>
      <c r="D46" s="28">
        <f t="shared" si="40"/>
        <v>100.363</v>
      </c>
      <c r="E46" s="28">
        <f t="shared" si="40"/>
        <v>100.48650000000001</v>
      </c>
      <c r="F46" s="28">
        <f t="shared" si="40"/>
        <v>106.98650000000001</v>
      </c>
      <c r="G46" s="28">
        <f t="shared" si="40"/>
        <v>88.032499999999999</v>
      </c>
      <c r="H46" s="101">
        <f t="shared" si="31"/>
        <v>595.59450000000004</v>
      </c>
      <c r="J46" s="77" t="s">
        <v>11</v>
      </c>
      <c r="K46" s="81">
        <f>SUM(K39:K45)</f>
        <v>147.67999999999998</v>
      </c>
      <c r="L46" s="28">
        <f>SUM(L39:L45)</f>
        <v>147.67999999999998</v>
      </c>
      <c r="M46" s="28">
        <f>SUM(M39:M45)</f>
        <v>147.67999999999998</v>
      </c>
      <c r="N46" s="28">
        <f>SUM(N39:N45)</f>
        <v>147.67999999999998</v>
      </c>
      <c r="O46" s="28">
        <f>SUM(O39:O45)</f>
        <v>147.88800000000001</v>
      </c>
      <c r="P46" s="101">
        <f t="shared" si="33"/>
        <v>738.60799999999995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20</v>
      </c>
      <c r="B47" s="82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2">
        <f>+((H46/H48)/7)*1000</f>
        <v>21.71087741041811</v>
      </c>
      <c r="J47" s="110" t="s">
        <v>20</v>
      </c>
      <c r="K47" s="82">
        <v>30</v>
      </c>
      <c r="L47" s="31">
        <v>30</v>
      </c>
      <c r="M47" s="31">
        <v>30</v>
      </c>
      <c r="N47" s="31">
        <v>30</v>
      </c>
      <c r="O47" s="31">
        <v>30</v>
      </c>
      <c r="P47" s="102">
        <f>+((P46/P48)/7)*1000</f>
        <v>29.714285714285715</v>
      </c>
      <c r="Q47" s="62"/>
      <c r="R47" s="62"/>
    </row>
    <row r="48" spans="1:30" ht="33.75" customHeight="1" x14ac:dyDescent="0.25">
      <c r="A48" s="94" t="s">
        <v>21</v>
      </c>
      <c r="B48" s="83">
        <v>419</v>
      </c>
      <c r="C48" s="35">
        <v>889</v>
      </c>
      <c r="D48" s="35">
        <v>669</v>
      </c>
      <c r="E48" s="35">
        <v>669</v>
      </c>
      <c r="F48" s="35">
        <v>900</v>
      </c>
      <c r="G48" s="35">
        <v>373</v>
      </c>
      <c r="H48" s="103">
        <f>SUM(B48:G48)</f>
        <v>3919</v>
      </c>
      <c r="I48" s="63"/>
      <c r="J48" s="94" t="s">
        <v>21</v>
      </c>
      <c r="K48" s="106">
        <v>710</v>
      </c>
      <c r="L48" s="64">
        <v>710</v>
      </c>
      <c r="M48" s="64">
        <v>710</v>
      </c>
      <c r="N48" s="64">
        <v>710</v>
      </c>
      <c r="O48" s="64">
        <v>711</v>
      </c>
      <c r="P48" s="112">
        <f>SUM(K48:O48)</f>
        <v>3551</v>
      </c>
      <c r="Q48" s="65"/>
      <c r="R48" s="65"/>
    </row>
    <row r="49" spans="1:30" ht="33.75" customHeight="1" x14ac:dyDescent="0.25">
      <c r="A49" s="95" t="s">
        <v>22</v>
      </c>
      <c r="B49" s="84">
        <f t="shared" ref="B49:G49" si="41">(B48*B47)/1000</f>
        <v>9.218</v>
      </c>
      <c r="C49" s="39">
        <f t="shared" si="41"/>
        <v>19.558</v>
      </c>
      <c r="D49" s="39">
        <f t="shared" si="41"/>
        <v>14.718</v>
      </c>
      <c r="E49" s="39">
        <f t="shared" si="41"/>
        <v>14.718</v>
      </c>
      <c r="F49" s="39">
        <f t="shared" si="41"/>
        <v>19.8</v>
      </c>
      <c r="G49" s="39">
        <f t="shared" si="41"/>
        <v>8.2059999999999995</v>
      </c>
      <c r="H49" s="104">
        <f>((H46*1000)/H48)/7</f>
        <v>21.71087741041811</v>
      </c>
      <c r="J49" s="95" t="s">
        <v>22</v>
      </c>
      <c r="K49" s="84">
        <f>(K48*K47)/1000</f>
        <v>21.3</v>
      </c>
      <c r="L49" s="39">
        <f>(L48*L47)/1000</f>
        <v>21.3</v>
      </c>
      <c r="M49" s="39">
        <f>(M48*M47)/1000</f>
        <v>21.3</v>
      </c>
      <c r="N49" s="39">
        <f>(N48*N47)/1000</f>
        <v>21.3</v>
      </c>
      <c r="O49" s="39">
        <f>(O48*O47)/1000</f>
        <v>21.33</v>
      </c>
      <c r="P49" s="113">
        <f>((P46*1000)/P48)/7</f>
        <v>29.714285714285715</v>
      </c>
      <c r="Q49" s="65"/>
      <c r="R49" s="65"/>
    </row>
    <row r="50" spans="1:30" ht="33.75" customHeight="1" x14ac:dyDescent="0.25">
      <c r="A50" s="96" t="s">
        <v>23</v>
      </c>
      <c r="B50" s="85">
        <f t="shared" ref="B50:G50" si="42">((B48*B47)*7)/1000</f>
        <v>64.525999999999996</v>
      </c>
      <c r="C50" s="43">
        <f t="shared" si="42"/>
        <v>136.90600000000001</v>
      </c>
      <c r="D50" s="43">
        <f t="shared" si="42"/>
        <v>103.026</v>
      </c>
      <c r="E50" s="43">
        <f t="shared" si="42"/>
        <v>103.026</v>
      </c>
      <c r="F50" s="43">
        <f t="shared" si="42"/>
        <v>138.6</v>
      </c>
      <c r="G50" s="43">
        <f t="shared" si="42"/>
        <v>57.442</v>
      </c>
      <c r="H50" s="87"/>
      <c r="J50" s="96" t="s">
        <v>23</v>
      </c>
      <c r="K50" s="85">
        <f>((K48*K47)*7)/1000</f>
        <v>149.1</v>
      </c>
      <c r="L50" s="43">
        <f>((L48*L47)*7)/1000</f>
        <v>149.1</v>
      </c>
      <c r="M50" s="43">
        <f>((M48*M47)*7)/1000</f>
        <v>149.1</v>
      </c>
      <c r="N50" s="43">
        <f>((N48*N47)*7)/1000</f>
        <v>149.1</v>
      </c>
      <c r="O50" s="43">
        <f>((O48*O47)*7)/1000</f>
        <v>149.31</v>
      </c>
      <c r="P50" s="114"/>
    </row>
    <row r="51" spans="1:30" ht="33.75" customHeight="1" thickBot="1" x14ac:dyDescent="0.3">
      <c r="A51" s="97" t="s">
        <v>24</v>
      </c>
      <c r="B51" s="86">
        <f t="shared" ref="B51:G51" si="43">+(B46/B48)/7*1000</f>
        <v>31.763723150357997</v>
      </c>
      <c r="C51" s="49">
        <f t="shared" si="43"/>
        <v>17.124055921581231</v>
      </c>
      <c r="D51" s="49">
        <f t="shared" si="43"/>
        <v>21.43134742686312</v>
      </c>
      <c r="E51" s="49">
        <f t="shared" si="43"/>
        <v>21.457719410634212</v>
      </c>
      <c r="F51" s="49">
        <f t="shared" si="43"/>
        <v>16.981984126984127</v>
      </c>
      <c r="G51" s="49">
        <f t="shared" si="43"/>
        <v>33.716009191880509</v>
      </c>
      <c r="H51" s="105"/>
      <c r="I51" s="52"/>
      <c r="J51" s="97" t="s">
        <v>24</v>
      </c>
      <c r="K51" s="86">
        <f>+(K46/K48)/7*1000</f>
        <v>29.714285714285712</v>
      </c>
      <c r="L51" s="49">
        <f>+(L46/L48)/7*1000</f>
        <v>29.714285714285712</v>
      </c>
      <c r="M51" s="49">
        <f>+(M46/M48)/7*1000</f>
        <v>29.714285714285712</v>
      </c>
      <c r="N51" s="49">
        <f>+(N46/N48)/7*1000</f>
        <v>29.714285714285712</v>
      </c>
      <c r="O51" s="49">
        <f>+(O46/O48)/7*1000</f>
        <v>29.714285714285719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4"/>
      <c r="G55" s="115"/>
      <c r="H55" s="69"/>
      <c r="I55" s="69"/>
      <c r="J55" s="70"/>
      <c r="K55" s="70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00" t="s">
        <v>11</v>
      </c>
      <c r="I56" s="56"/>
      <c r="J56" s="56"/>
      <c r="K56" s="56"/>
      <c r="L56" s="56"/>
      <c r="M56" s="71"/>
      <c r="N56" s="71"/>
      <c r="O56" s="71"/>
      <c r="P56" s="56"/>
      <c r="Q56" s="56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100"/>
      <c r="H57" s="56"/>
      <c r="I57" s="56"/>
      <c r="J57" s="56"/>
      <c r="K57" s="56"/>
      <c r="L57" s="56"/>
      <c r="M57" s="71"/>
      <c r="N57" s="71"/>
      <c r="O57" s="71"/>
      <c r="P57" s="56"/>
      <c r="Q57" s="56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f>B67*$I$58/1000</f>
        <v>10.14</v>
      </c>
      <c r="C58" s="79">
        <f>C67*$I$58/1000</f>
        <v>10.08</v>
      </c>
      <c r="D58" s="79">
        <f>D67*$I$58/1000</f>
        <v>10.29</v>
      </c>
      <c r="E58" s="79">
        <f>E67*$I$58/1000</f>
        <v>10.26</v>
      </c>
      <c r="F58" s="79">
        <f>F67*$I$58/1000</f>
        <v>10.035</v>
      </c>
      <c r="G58" s="101">
        <f t="shared" ref="G58:G65" si="44">SUM(B58:F58)</f>
        <v>50.804999999999993</v>
      </c>
      <c r="H58" s="73"/>
      <c r="I58" s="56">
        <v>15</v>
      </c>
      <c r="J58" s="56"/>
      <c r="K58" s="56"/>
      <c r="L58" s="56"/>
      <c r="M58" s="71"/>
      <c r="N58" s="71"/>
      <c r="O58" s="71"/>
      <c r="P58" s="56"/>
      <c r="Q58" s="56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f>B67*$I$59/1000</f>
        <v>12.167999999999999</v>
      </c>
      <c r="C59" s="79">
        <f>C67*$I$59/1000</f>
        <v>12.096</v>
      </c>
      <c r="D59" s="79">
        <f>D67*$I$59/1000</f>
        <v>12.348000000000001</v>
      </c>
      <c r="E59" s="79">
        <f>E67*$I$59/1000</f>
        <v>12.311999999999999</v>
      </c>
      <c r="F59" s="79">
        <f>F67*$I$59/1000</f>
        <v>12.042</v>
      </c>
      <c r="G59" s="101">
        <f t="shared" si="44"/>
        <v>60.966000000000001</v>
      </c>
      <c r="H59" s="73"/>
      <c r="I59" s="56">
        <v>18</v>
      </c>
      <c r="J59" s="56"/>
      <c r="K59" s="56"/>
      <c r="L59" s="56"/>
      <c r="M59" s="71"/>
      <c r="N59" s="71"/>
      <c r="O59" s="71"/>
      <c r="P59" s="56"/>
      <c r="Q59" s="56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80">
        <f>B67*$I$60/1000</f>
        <v>15.548</v>
      </c>
      <c r="C60" s="24">
        <f>C67*$I$60/1000</f>
        <v>15.456</v>
      </c>
      <c r="D60" s="24">
        <f>D67*$I$60/1000</f>
        <v>15.778</v>
      </c>
      <c r="E60" s="24">
        <f>E67*$I$60/1000</f>
        <v>15.731999999999999</v>
      </c>
      <c r="F60" s="24">
        <f>F67*$I$60/1000</f>
        <v>15.387</v>
      </c>
      <c r="G60" s="101">
        <f t="shared" si="44"/>
        <v>77.900999999999996</v>
      </c>
      <c r="H60" s="73"/>
      <c r="I60" s="56">
        <v>23</v>
      </c>
      <c r="J60" s="56"/>
      <c r="K60" s="56"/>
      <c r="L60" s="56"/>
      <c r="M60" s="71"/>
      <c r="N60" s="71"/>
      <c r="O60" s="71"/>
      <c r="P60" s="56"/>
      <c r="Q60" s="56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79">
        <f>B67*$I$61/1000</f>
        <v>19.603999999999999</v>
      </c>
      <c r="C61" s="79">
        <f>C67*$I$61/1000</f>
        <v>19.488</v>
      </c>
      <c r="D61" s="79">
        <f>D67*$I$61/1000</f>
        <v>19.893999999999998</v>
      </c>
      <c r="E61" s="79">
        <f>E67*$I$61/1000</f>
        <v>19.835999999999999</v>
      </c>
      <c r="F61" s="79">
        <f>F67*$I$61/1000</f>
        <v>19.401</v>
      </c>
      <c r="G61" s="101">
        <f t="shared" si="44"/>
        <v>98.222999999999999</v>
      </c>
      <c r="H61" s="73"/>
      <c r="I61" s="56">
        <v>29</v>
      </c>
      <c r="J61" s="56"/>
      <c r="K61" s="56"/>
      <c r="L61" s="56"/>
      <c r="M61" s="71"/>
      <c r="N61" s="71"/>
      <c r="O61" s="71"/>
      <c r="P61" s="56"/>
      <c r="Q61" s="56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f>B67*$I$62/1000</f>
        <v>23.66</v>
      </c>
      <c r="C62" s="79">
        <f>C67*$I$62/1000</f>
        <v>23.52</v>
      </c>
      <c r="D62" s="79">
        <f>D67*$I$62/1000</f>
        <v>24.01</v>
      </c>
      <c r="E62" s="79">
        <f>E67*$I$62/1000</f>
        <v>23.94</v>
      </c>
      <c r="F62" s="79">
        <f>F67*$I$62/1000</f>
        <v>23.414999999999999</v>
      </c>
      <c r="G62" s="101">
        <f t="shared" si="44"/>
        <v>118.54499999999999</v>
      </c>
      <c r="H62" s="73"/>
      <c r="I62" s="56">
        <v>35</v>
      </c>
      <c r="J62" s="56"/>
      <c r="K62" s="56"/>
      <c r="L62" s="56"/>
      <c r="M62" s="71"/>
      <c r="N62" s="71"/>
      <c r="O62" s="71"/>
      <c r="P62" s="56"/>
      <c r="Q62" s="56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f>B67*$I$63/1000</f>
        <v>27.716000000000001</v>
      </c>
      <c r="C63" s="79">
        <f>C67*$I$63/1000</f>
        <v>27.552</v>
      </c>
      <c r="D63" s="79">
        <f>D67*$I$63/1000</f>
        <v>28.126000000000001</v>
      </c>
      <c r="E63" s="79">
        <f>E67*$I$63/1000</f>
        <v>28.044</v>
      </c>
      <c r="F63" s="79">
        <f>F67*$I$63/1000</f>
        <v>27.428999999999998</v>
      </c>
      <c r="G63" s="101">
        <f t="shared" si="44"/>
        <v>138.86699999999999</v>
      </c>
      <c r="H63" s="73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f>B67*$I$64/1000</f>
        <v>31.771999999999998</v>
      </c>
      <c r="C64" s="79">
        <f>C67*$I$64/1000</f>
        <v>31.584</v>
      </c>
      <c r="D64" s="79">
        <f>D67*$I$64/1000</f>
        <v>32.241999999999997</v>
      </c>
      <c r="E64" s="79">
        <f>E67*$I$64/1000</f>
        <v>32.148000000000003</v>
      </c>
      <c r="F64" s="79">
        <f>F67*$I$64/1000</f>
        <v>31.443000000000001</v>
      </c>
      <c r="G64" s="101">
        <f t="shared" si="44"/>
        <v>159.18899999999999</v>
      </c>
      <c r="H64" s="73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>SUM(B58:B64)</f>
        <v>140.608</v>
      </c>
      <c r="C65" s="28">
        <f>SUM(C58:C64)</f>
        <v>139.77600000000001</v>
      </c>
      <c r="D65" s="28">
        <f>SUM(D58:D64)</f>
        <v>142.68799999999999</v>
      </c>
      <c r="E65" s="28">
        <f>SUM(E58:E64)</f>
        <v>142.27199999999999</v>
      </c>
      <c r="F65" s="28">
        <f>SUM(F58:F64)</f>
        <v>139.15200000000002</v>
      </c>
      <c r="G65" s="101">
        <f t="shared" si="44"/>
        <v>704.49600000000009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30</v>
      </c>
      <c r="C66" s="31">
        <v>30</v>
      </c>
      <c r="D66" s="31">
        <v>30</v>
      </c>
      <c r="E66" s="31">
        <v>30</v>
      </c>
      <c r="F66" s="31">
        <v>30</v>
      </c>
      <c r="G66" s="102">
        <f>+((G65/G67)/7)*1000</f>
        <v>29.714285714285719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676</v>
      </c>
      <c r="C67" s="64">
        <v>672</v>
      </c>
      <c r="D67" s="64">
        <v>686</v>
      </c>
      <c r="E67" s="64">
        <v>684</v>
      </c>
      <c r="F67" s="64">
        <v>669</v>
      </c>
      <c r="G67" s="112">
        <f>SUM(B67:F67)</f>
        <v>3387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5" t="s">
        <v>22</v>
      </c>
      <c r="B68" s="84">
        <f>(B67*B66)/1000</f>
        <v>20.28</v>
      </c>
      <c r="C68" s="39">
        <f>(C67*C66)/1000</f>
        <v>20.16</v>
      </c>
      <c r="D68" s="39">
        <f>(D67*D66)/1000</f>
        <v>20.58</v>
      </c>
      <c r="E68" s="39">
        <f>(E67*E66)/1000</f>
        <v>20.52</v>
      </c>
      <c r="F68" s="39">
        <f>(F67*F66)/1000</f>
        <v>20.07</v>
      </c>
      <c r="G68" s="116">
        <f>((G65*1000)/G67)/7</f>
        <v>29.714285714285719</v>
      </c>
      <c r="M68" s="3"/>
      <c r="N68" s="3"/>
      <c r="O68" s="3"/>
      <c r="P68" s="3"/>
      <c r="Q68" s="3"/>
    </row>
    <row r="69" spans="1:28" ht="33.75" customHeight="1" x14ac:dyDescent="0.25">
      <c r="A69" s="96" t="s">
        <v>23</v>
      </c>
      <c r="B69" s="85">
        <f>((B67*B66)*7)/1000</f>
        <v>141.96</v>
      </c>
      <c r="C69" s="43">
        <f>((C67*C66)*7)/1000</f>
        <v>141.12</v>
      </c>
      <c r="D69" s="43">
        <f>((D67*D66)*7)/1000</f>
        <v>144.06</v>
      </c>
      <c r="E69" s="43">
        <f>((E67*E66)*7)/1000</f>
        <v>143.63999999999999</v>
      </c>
      <c r="F69" s="43">
        <f>((F67*F66)*7)/1000</f>
        <v>140.49</v>
      </c>
      <c r="G69" s="87"/>
      <c r="H69" s="52"/>
      <c r="Q69" s="3"/>
    </row>
    <row r="70" spans="1:28" ht="33.75" customHeight="1" thickBot="1" x14ac:dyDescent="0.3">
      <c r="A70" s="97" t="s">
        <v>24</v>
      </c>
      <c r="B70" s="86">
        <f>+(B65/B67)/7*1000</f>
        <v>29.714285714285719</v>
      </c>
      <c r="C70" s="49">
        <f>+(C65/C67)/7*1000</f>
        <v>29.714285714285719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29.714285714285719</v>
      </c>
      <c r="G70" s="117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F55"/>
    <mergeCell ref="J54:K54"/>
    <mergeCell ref="K36:O36"/>
    <mergeCell ref="S36:T36"/>
    <mergeCell ref="A3:C3"/>
    <mergeCell ref="E9:G9"/>
    <mergeCell ref="R9:S9"/>
    <mergeCell ref="K11:L11"/>
    <mergeCell ref="B36:G36"/>
    <mergeCell ref="B15:I15"/>
    <mergeCell ref="J15:N15"/>
    <mergeCell ref="O15:S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2" zoomScale="30" zoomScaleNormal="30" workbookViewId="0">
      <selection activeCell="K12" sqref="K1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2"/>
      <c r="Z3" s="2"/>
      <c r="AA3" s="2"/>
      <c r="AB3" s="2"/>
      <c r="AC3" s="2"/>
      <c r="AD3" s="1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6" t="s">
        <v>1</v>
      </c>
      <c r="B9" s="126"/>
      <c r="C9" s="126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6"/>
      <c r="B10" s="126"/>
      <c r="C10" s="1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6" t="s">
        <v>4</v>
      </c>
      <c r="B11" s="126"/>
      <c r="C11" s="126"/>
      <c r="D11" s="1"/>
      <c r="E11" s="127">
        <v>1</v>
      </c>
      <c r="F11" s="1"/>
      <c r="G11" s="1"/>
      <c r="H11" s="1"/>
      <c r="I11" s="1"/>
      <c r="J11" s="1"/>
      <c r="K11" s="579" t="s">
        <v>55</v>
      </c>
      <c r="L11" s="579"/>
      <c r="M11" s="128"/>
      <c r="N11" s="1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6"/>
      <c r="B12" s="126"/>
      <c r="C12" s="126"/>
      <c r="D12" s="1"/>
      <c r="E12" s="5"/>
      <c r="F12" s="1"/>
      <c r="G12" s="1"/>
      <c r="H12" s="1"/>
      <c r="I12" s="1"/>
      <c r="J12" s="1"/>
      <c r="K12" s="128"/>
      <c r="L12" s="128"/>
      <c r="M12" s="128"/>
      <c r="N12" s="1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6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"/>
      <c r="X13" s="1"/>
      <c r="Y13" s="1"/>
    </row>
    <row r="14" spans="1:30" s="3" customFormat="1" ht="27" thickBot="1" x14ac:dyDescent="0.3">
      <c r="A14" s="1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3"/>
      <c r="J15" s="584" t="s">
        <v>9</v>
      </c>
      <c r="K15" s="585"/>
      <c r="L15" s="585"/>
      <c r="M15" s="585"/>
      <c r="N15" s="585"/>
      <c r="O15" s="586"/>
      <c r="P15" s="587" t="s">
        <v>30</v>
      </c>
      <c r="Q15" s="588"/>
      <c r="R15" s="588"/>
      <c r="S15" s="588"/>
      <c r="T15" s="588"/>
      <c r="U15" s="589"/>
      <c r="V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21"/>
      <c r="I16" s="17"/>
      <c r="J16" s="78"/>
      <c r="K16" s="15"/>
      <c r="L16" s="15"/>
      <c r="M16" s="15"/>
      <c r="N16" s="15"/>
      <c r="O16" s="15"/>
      <c r="P16" s="16"/>
      <c r="Q16" s="15"/>
      <c r="R16" s="75"/>
      <c r="S16" s="120"/>
      <c r="T16" s="120"/>
      <c r="U16" s="17"/>
      <c r="V16" s="18" t="s">
        <v>11</v>
      </c>
      <c r="X16" s="20"/>
      <c r="Y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2">
        <v>8</v>
      </c>
      <c r="J17" s="78">
        <v>1</v>
      </c>
      <c r="K17" s="21">
        <v>2</v>
      </c>
      <c r="L17" s="21">
        <v>3</v>
      </c>
      <c r="M17" s="21">
        <v>4</v>
      </c>
      <c r="N17" s="21">
        <v>5</v>
      </c>
      <c r="O17" s="21">
        <v>6</v>
      </c>
      <c r="P17" s="14">
        <v>1</v>
      </c>
      <c r="Q17" s="21">
        <v>2</v>
      </c>
      <c r="R17" s="21">
        <v>3</v>
      </c>
      <c r="S17" s="21">
        <v>4</v>
      </c>
      <c r="T17" s="21">
        <v>5</v>
      </c>
      <c r="U17" s="22">
        <v>5</v>
      </c>
      <c r="V17" s="18"/>
      <c r="X17" s="2"/>
      <c r="Y17" s="20"/>
    </row>
    <row r="18" spans="1:30" ht="39.950000000000003" customHeight="1" x14ac:dyDescent="0.25">
      <c r="A18" s="91" t="s">
        <v>15</v>
      </c>
      <c r="B18" s="23">
        <f t="shared" ref="B18:U18" si="0">B27*$X$18/1000</f>
        <v>10.353</v>
      </c>
      <c r="C18" s="24">
        <f t="shared" si="0"/>
        <v>23.983000000000001</v>
      </c>
      <c r="D18" s="24">
        <f t="shared" si="0"/>
        <v>27.26</v>
      </c>
      <c r="E18" s="24">
        <f t="shared" si="0"/>
        <v>27.26</v>
      </c>
      <c r="F18" s="24">
        <f t="shared" si="0"/>
        <v>20.706</v>
      </c>
      <c r="G18" s="24">
        <f t="shared" si="0"/>
        <v>20.706</v>
      </c>
      <c r="H18" s="24">
        <f t="shared" si="0"/>
        <v>28.042999999999999</v>
      </c>
      <c r="I18" s="25">
        <f t="shared" si="0"/>
        <v>8.3230000000000004</v>
      </c>
      <c r="J18" s="79">
        <f t="shared" si="0"/>
        <v>10.759</v>
      </c>
      <c r="K18" s="24">
        <f t="shared" si="0"/>
        <v>21.576000000000001</v>
      </c>
      <c r="L18" s="24">
        <f t="shared" si="0"/>
        <v>18.067</v>
      </c>
      <c r="M18" s="24">
        <f t="shared" si="0"/>
        <v>18.067</v>
      </c>
      <c r="N18" s="24">
        <f t="shared" si="0"/>
        <v>28.536000000000001</v>
      </c>
      <c r="O18" s="24">
        <f t="shared" si="0"/>
        <v>10.034000000000001</v>
      </c>
      <c r="P18" s="23">
        <f t="shared" si="0"/>
        <v>8.1489999999999991</v>
      </c>
      <c r="Q18" s="24">
        <f t="shared" si="0"/>
        <v>25.52</v>
      </c>
      <c r="R18" s="24">
        <f t="shared" si="0"/>
        <v>16.588000000000001</v>
      </c>
      <c r="S18" s="24">
        <f t="shared" si="0"/>
        <v>16.617000000000001</v>
      </c>
      <c r="T18" s="24">
        <f t="shared" si="0"/>
        <v>22.300999999999998</v>
      </c>
      <c r="U18" s="25">
        <f t="shared" si="0"/>
        <v>15.805</v>
      </c>
      <c r="V18" s="26">
        <f t="shared" ref="V18:V25" si="1">SUM(B18:U18)</f>
        <v>378.65300000000002</v>
      </c>
      <c r="X18" s="2">
        <v>29</v>
      </c>
      <c r="Y18" s="20"/>
    </row>
    <row r="19" spans="1:30" ht="39.950000000000003" customHeight="1" x14ac:dyDescent="0.25">
      <c r="A19" s="92" t="s">
        <v>16</v>
      </c>
      <c r="B19" s="23">
        <v>10.561249999999999</v>
      </c>
      <c r="C19" s="24">
        <v>23.500583333333335</v>
      </c>
      <c r="D19" s="24">
        <v>26.163333333333338</v>
      </c>
      <c r="E19" s="24">
        <v>26.163333333333338</v>
      </c>
      <c r="F19" s="24">
        <v>19.456499999999998</v>
      </c>
      <c r="G19" s="24">
        <v>19.456499999999998</v>
      </c>
      <c r="H19" s="24">
        <v>26.350750000000001</v>
      </c>
      <c r="I19" s="25">
        <v>7.8207500000000003</v>
      </c>
      <c r="J19" s="79">
        <v>10.975416666666668</v>
      </c>
      <c r="K19" s="24">
        <v>21.141999999999999</v>
      </c>
      <c r="L19" s="24">
        <v>17.703583333333331</v>
      </c>
      <c r="M19" s="24">
        <v>17.703583333333331</v>
      </c>
      <c r="N19" s="24">
        <v>27.388000000000002</v>
      </c>
      <c r="O19" s="24">
        <v>9.4285000000000014</v>
      </c>
      <c r="P19" s="23">
        <v>8.6407499999999988</v>
      </c>
      <c r="Q19" s="24">
        <v>25.519999999999996</v>
      </c>
      <c r="R19" s="24">
        <v>16.254333333333335</v>
      </c>
      <c r="S19" s="24">
        <v>16.28275</v>
      </c>
      <c r="T19" s="24">
        <v>21.403833333333335</v>
      </c>
      <c r="U19" s="25">
        <v>14.851249999999999</v>
      </c>
      <c r="V19" s="26">
        <f t="shared" si="1"/>
        <v>366.76700000000011</v>
      </c>
      <c r="X19" s="2"/>
      <c r="Y19" s="20"/>
    </row>
    <row r="20" spans="1:30" ht="39.75" customHeight="1" x14ac:dyDescent="0.25">
      <c r="A20" s="91" t="s">
        <v>17</v>
      </c>
      <c r="B20" s="76">
        <v>10.561249999999999</v>
      </c>
      <c r="C20" s="24">
        <v>23.500583333333335</v>
      </c>
      <c r="D20" s="24">
        <v>26.163333333333338</v>
      </c>
      <c r="E20" s="24">
        <v>26.163333333333338</v>
      </c>
      <c r="F20" s="24">
        <v>19.456499999999998</v>
      </c>
      <c r="G20" s="24">
        <v>19.456499999999998</v>
      </c>
      <c r="H20" s="24">
        <v>26.350750000000001</v>
      </c>
      <c r="I20" s="25">
        <v>7.8207500000000003</v>
      </c>
      <c r="J20" s="80">
        <v>10.975416666666668</v>
      </c>
      <c r="K20" s="24">
        <v>21.141999999999999</v>
      </c>
      <c r="L20" s="24">
        <v>17.703583333333331</v>
      </c>
      <c r="M20" s="24">
        <v>17.703583333333331</v>
      </c>
      <c r="N20" s="24">
        <v>27.388000000000002</v>
      </c>
      <c r="O20" s="24">
        <v>9.4285000000000014</v>
      </c>
      <c r="P20" s="76">
        <v>8.6407499999999988</v>
      </c>
      <c r="Q20" s="24">
        <v>25.519999999999996</v>
      </c>
      <c r="R20" s="24">
        <v>16.254333333333335</v>
      </c>
      <c r="S20" s="24">
        <v>16.28275</v>
      </c>
      <c r="T20" s="24">
        <v>21.403833333333335</v>
      </c>
      <c r="U20" s="25">
        <v>14.851249999999999</v>
      </c>
      <c r="V20" s="26">
        <f t="shared" si="1"/>
        <v>366.76700000000011</v>
      </c>
      <c r="X20" s="2"/>
      <c r="Y20" s="20"/>
    </row>
    <row r="21" spans="1:30" ht="39.950000000000003" customHeight="1" x14ac:dyDescent="0.25">
      <c r="A21" s="92" t="s">
        <v>18</v>
      </c>
      <c r="B21" s="23">
        <v>10.561249999999999</v>
      </c>
      <c r="C21" s="24">
        <v>23.500583333333335</v>
      </c>
      <c r="D21" s="24">
        <v>26.163333333333338</v>
      </c>
      <c r="E21" s="24">
        <v>26.163333333333338</v>
      </c>
      <c r="F21" s="24">
        <v>19.456499999999998</v>
      </c>
      <c r="G21" s="24">
        <v>19.456499999999998</v>
      </c>
      <c r="H21" s="24">
        <v>26.350750000000001</v>
      </c>
      <c r="I21" s="25">
        <v>7.8207500000000003</v>
      </c>
      <c r="J21" s="79">
        <v>10.975416666666668</v>
      </c>
      <c r="K21" s="24">
        <v>21.141999999999999</v>
      </c>
      <c r="L21" s="24">
        <v>17.703583333333331</v>
      </c>
      <c r="M21" s="24">
        <v>17.703583333333331</v>
      </c>
      <c r="N21" s="24">
        <v>27.388000000000002</v>
      </c>
      <c r="O21" s="24">
        <v>9.4285000000000014</v>
      </c>
      <c r="P21" s="23">
        <v>8.6407499999999988</v>
      </c>
      <c r="Q21" s="24">
        <v>25.519999999999996</v>
      </c>
      <c r="R21" s="24">
        <v>16.254333333333335</v>
      </c>
      <c r="S21" s="24">
        <v>16.28275</v>
      </c>
      <c r="T21" s="24">
        <v>21.403833333333335</v>
      </c>
      <c r="U21" s="25">
        <v>14.851249999999999</v>
      </c>
      <c r="V21" s="26">
        <f t="shared" si="1"/>
        <v>366.76700000000011</v>
      </c>
      <c r="X21" s="2"/>
      <c r="Y21" s="20"/>
    </row>
    <row r="22" spans="1:30" ht="39.950000000000003" customHeight="1" x14ac:dyDescent="0.25">
      <c r="A22" s="91" t="s">
        <v>19</v>
      </c>
      <c r="B22" s="23">
        <v>10.561249999999999</v>
      </c>
      <c r="C22" s="24">
        <v>23.500583333333335</v>
      </c>
      <c r="D22" s="24">
        <v>26.163333333333338</v>
      </c>
      <c r="E22" s="24">
        <v>26.163333333333338</v>
      </c>
      <c r="F22" s="24">
        <v>19.456499999999998</v>
      </c>
      <c r="G22" s="24">
        <v>19.456499999999998</v>
      </c>
      <c r="H22" s="24">
        <v>26.350750000000001</v>
      </c>
      <c r="I22" s="25">
        <v>7.8207500000000003</v>
      </c>
      <c r="J22" s="79">
        <v>10.975416666666668</v>
      </c>
      <c r="K22" s="24">
        <v>21.141999999999999</v>
      </c>
      <c r="L22" s="24">
        <v>17.703583333333331</v>
      </c>
      <c r="M22" s="24">
        <v>17.703583333333331</v>
      </c>
      <c r="N22" s="24">
        <v>27.388000000000002</v>
      </c>
      <c r="O22" s="24">
        <v>9.4285000000000014</v>
      </c>
      <c r="P22" s="23">
        <v>8.6407499999999988</v>
      </c>
      <c r="Q22" s="24">
        <v>25.519999999999996</v>
      </c>
      <c r="R22" s="24">
        <v>16.254333333333335</v>
      </c>
      <c r="S22" s="24">
        <v>16.28275</v>
      </c>
      <c r="T22" s="24">
        <v>21.403833333333335</v>
      </c>
      <c r="U22" s="25">
        <v>14.851249999999999</v>
      </c>
      <c r="V22" s="26">
        <f t="shared" si="1"/>
        <v>366.76700000000011</v>
      </c>
      <c r="X22" s="2"/>
      <c r="Y22" s="20"/>
    </row>
    <row r="23" spans="1:30" ht="39.950000000000003" customHeight="1" x14ac:dyDescent="0.25">
      <c r="A23" s="92" t="s">
        <v>13</v>
      </c>
      <c r="B23" s="23">
        <v>10.561249999999999</v>
      </c>
      <c r="C23" s="24">
        <v>23.500583333333335</v>
      </c>
      <c r="D23" s="24">
        <v>26.163333333333338</v>
      </c>
      <c r="E23" s="24">
        <v>26.163333333333338</v>
      </c>
      <c r="F23" s="24">
        <v>19.456499999999998</v>
      </c>
      <c r="G23" s="24">
        <v>19.456499999999998</v>
      </c>
      <c r="H23" s="24">
        <v>26.350750000000001</v>
      </c>
      <c r="I23" s="25">
        <v>7.8207500000000003</v>
      </c>
      <c r="J23" s="79">
        <v>10.975416666666668</v>
      </c>
      <c r="K23" s="24">
        <v>21.141999999999999</v>
      </c>
      <c r="L23" s="24">
        <v>17.703583333333331</v>
      </c>
      <c r="M23" s="24">
        <v>17.703583333333331</v>
      </c>
      <c r="N23" s="24">
        <v>27.388000000000002</v>
      </c>
      <c r="O23" s="24">
        <v>9.4285000000000014</v>
      </c>
      <c r="P23" s="23">
        <v>8.6407499999999988</v>
      </c>
      <c r="Q23" s="24">
        <v>25.519999999999996</v>
      </c>
      <c r="R23" s="24">
        <v>16.254333333333335</v>
      </c>
      <c r="S23" s="24">
        <v>16.28275</v>
      </c>
      <c r="T23" s="24">
        <v>21.403833333333335</v>
      </c>
      <c r="U23" s="25">
        <v>14.851249999999999</v>
      </c>
      <c r="V23" s="26">
        <f t="shared" si="1"/>
        <v>366.76700000000011</v>
      </c>
      <c r="X23" s="2"/>
      <c r="Y23" s="20"/>
    </row>
    <row r="24" spans="1:30" ht="39.950000000000003" customHeight="1" x14ac:dyDescent="0.25">
      <c r="A24" s="91" t="s">
        <v>14</v>
      </c>
      <c r="B24" s="23">
        <v>10.561249999999999</v>
      </c>
      <c r="C24" s="24">
        <v>23.500583333333335</v>
      </c>
      <c r="D24" s="24">
        <v>26.163333333333338</v>
      </c>
      <c r="E24" s="24">
        <v>26.163333333333338</v>
      </c>
      <c r="F24" s="24">
        <v>19.456499999999998</v>
      </c>
      <c r="G24" s="24">
        <v>19.456499999999998</v>
      </c>
      <c r="H24" s="24">
        <v>26.350750000000001</v>
      </c>
      <c r="I24" s="25">
        <v>7.8207500000000003</v>
      </c>
      <c r="J24" s="79">
        <v>10.975416666666668</v>
      </c>
      <c r="K24" s="24">
        <v>21.141999999999999</v>
      </c>
      <c r="L24" s="24">
        <v>17.703583333333331</v>
      </c>
      <c r="M24" s="24">
        <v>17.703583333333331</v>
      </c>
      <c r="N24" s="24">
        <v>27.388000000000002</v>
      </c>
      <c r="O24" s="24">
        <v>9.4285000000000014</v>
      </c>
      <c r="P24" s="23">
        <v>8.6407499999999988</v>
      </c>
      <c r="Q24" s="24">
        <v>25.519999999999996</v>
      </c>
      <c r="R24" s="24">
        <v>16.254333333333335</v>
      </c>
      <c r="S24" s="24">
        <v>16.28275</v>
      </c>
      <c r="T24" s="24">
        <v>21.403833333333335</v>
      </c>
      <c r="U24" s="25">
        <v>14.851249999999999</v>
      </c>
      <c r="V24" s="26">
        <f t="shared" si="1"/>
        <v>366.76700000000011</v>
      </c>
      <c r="X24" s="2"/>
    </row>
    <row r="25" spans="1:30" ht="41.45" customHeight="1" x14ac:dyDescent="0.25">
      <c r="A25" s="92" t="s">
        <v>11</v>
      </c>
      <c r="B25" s="27">
        <f t="shared" ref="B25:C25" si="2">SUM(B18:B24)</f>
        <v>73.720500000000001</v>
      </c>
      <c r="C25" s="28">
        <f t="shared" si="2"/>
        <v>164.98650000000001</v>
      </c>
      <c r="D25" s="28">
        <f>SUM(D18:D24)</f>
        <v>184.24</v>
      </c>
      <c r="E25" s="28">
        <f t="shared" ref="E25:G25" si="3">SUM(E18:E24)</f>
        <v>184.24</v>
      </c>
      <c r="F25" s="28">
        <f t="shared" si="3"/>
        <v>137.44499999999999</v>
      </c>
      <c r="G25" s="28">
        <f t="shared" si="3"/>
        <v>137.44499999999999</v>
      </c>
      <c r="H25" s="28">
        <f>SUM(H18:H24)</f>
        <v>186.14750000000001</v>
      </c>
      <c r="I25" s="29">
        <f t="shared" ref="I25" si="4">SUM(I18:I24)</f>
        <v>55.247500000000002</v>
      </c>
      <c r="J25" s="81">
        <f>SUM(J18:J24)</f>
        <v>76.611500000000007</v>
      </c>
      <c r="K25" s="28">
        <f t="shared" ref="K25:O25" si="5">SUM(K18:K24)</f>
        <v>148.428</v>
      </c>
      <c r="L25" s="28">
        <f t="shared" si="5"/>
        <v>124.28849999999997</v>
      </c>
      <c r="M25" s="28">
        <f t="shared" si="5"/>
        <v>124.28849999999997</v>
      </c>
      <c r="N25" s="28">
        <f t="shared" ref="N25" si="6">SUM(N18:N24)</f>
        <v>192.86400000000003</v>
      </c>
      <c r="O25" s="28">
        <f t="shared" si="5"/>
        <v>66.605000000000004</v>
      </c>
      <c r="P25" s="27">
        <f>SUM(P18:P24)</f>
        <v>59.993499999999983</v>
      </c>
      <c r="Q25" s="28">
        <f t="shared" ref="Q25:U25" si="7">SUM(Q18:Q24)</f>
        <v>178.64</v>
      </c>
      <c r="R25" s="28">
        <f t="shared" si="7"/>
        <v>114.114</v>
      </c>
      <c r="S25" s="28">
        <f t="shared" si="7"/>
        <v>114.31349999999998</v>
      </c>
      <c r="T25" s="28">
        <f t="shared" ref="T25" si="8">SUM(T18:T24)</f>
        <v>150.72399999999999</v>
      </c>
      <c r="U25" s="29">
        <f t="shared" si="7"/>
        <v>104.91249999999998</v>
      </c>
      <c r="V25" s="26">
        <f t="shared" si="1"/>
        <v>2579.2549999999997</v>
      </c>
    </row>
    <row r="26" spans="1:30" s="2" customFormat="1" ht="36.75" customHeight="1" x14ac:dyDescent="0.25">
      <c r="A26" s="93" t="s">
        <v>20</v>
      </c>
      <c r="B26" s="30">
        <v>29.5</v>
      </c>
      <c r="C26" s="31">
        <v>28.5</v>
      </c>
      <c r="D26" s="31">
        <v>28</v>
      </c>
      <c r="E26" s="31">
        <v>28</v>
      </c>
      <c r="F26" s="31">
        <v>27.5</v>
      </c>
      <c r="G26" s="31">
        <v>27.5</v>
      </c>
      <c r="H26" s="31">
        <v>27.5</v>
      </c>
      <c r="I26" s="32">
        <v>27.5</v>
      </c>
      <c r="J26" s="82">
        <v>29.5</v>
      </c>
      <c r="K26" s="31">
        <v>28.5</v>
      </c>
      <c r="L26" s="31">
        <v>28.5</v>
      </c>
      <c r="M26" s="31">
        <v>28.5</v>
      </c>
      <c r="N26" s="31">
        <v>28</v>
      </c>
      <c r="O26" s="31">
        <v>27.5</v>
      </c>
      <c r="P26" s="30">
        <v>30.5</v>
      </c>
      <c r="Q26" s="31">
        <v>29</v>
      </c>
      <c r="R26" s="31">
        <v>28.5</v>
      </c>
      <c r="S26" s="31">
        <v>28.5</v>
      </c>
      <c r="T26" s="31">
        <v>28</v>
      </c>
      <c r="U26" s="32">
        <v>27.5</v>
      </c>
      <c r="V26" s="33">
        <f>+((V25/V27)/7)*1000</f>
        <v>28.219728881059964</v>
      </c>
    </row>
    <row r="27" spans="1:30" s="2" customFormat="1" ht="33" customHeight="1" x14ac:dyDescent="0.25">
      <c r="A27" s="94" t="s">
        <v>21</v>
      </c>
      <c r="B27" s="34">
        <v>357</v>
      </c>
      <c r="C27" s="35">
        <v>827</v>
      </c>
      <c r="D27" s="35">
        <v>940</v>
      </c>
      <c r="E27" s="35">
        <v>940</v>
      </c>
      <c r="F27" s="35">
        <v>714</v>
      </c>
      <c r="G27" s="35">
        <v>714</v>
      </c>
      <c r="H27" s="35">
        <v>967</v>
      </c>
      <c r="I27" s="36">
        <v>287</v>
      </c>
      <c r="J27" s="83">
        <v>371</v>
      </c>
      <c r="K27" s="35">
        <v>744</v>
      </c>
      <c r="L27" s="35">
        <v>623</v>
      </c>
      <c r="M27" s="35">
        <v>623</v>
      </c>
      <c r="N27" s="35">
        <v>984</v>
      </c>
      <c r="O27" s="35">
        <v>346</v>
      </c>
      <c r="P27" s="34">
        <v>281</v>
      </c>
      <c r="Q27" s="35">
        <v>880</v>
      </c>
      <c r="R27" s="35">
        <v>572</v>
      </c>
      <c r="S27" s="35">
        <v>573</v>
      </c>
      <c r="T27" s="35">
        <v>769</v>
      </c>
      <c r="U27" s="36">
        <v>545</v>
      </c>
      <c r="V27" s="37">
        <f>SUM(B27:U27)</f>
        <v>13057</v>
      </c>
      <c r="W27" s="2">
        <f>((V25*1000)/V27)/7</f>
        <v>28.219728881059961</v>
      </c>
    </row>
    <row r="28" spans="1:30" s="2" customFormat="1" ht="33" customHeight="1" x14ac:dyDescent="0.25">
      <c r="A28" s="95" t="s">
        <v>22</v>
      </c>
      <c r="B28" s="38">
        <f>((B27*B26)*7/1000-B18)/6</f>
        <v>10.561249999999999</v>
      </c>
      <c r="C28" s="39">
        <f t="shared" ref="C28:U28" si="9">((C27*C26)*7/1000-C18)/6</f>
        <v>23.500583333333335</v>
      </c>
      <c r="D28" s="39">
        <f t="shared" si="9"/>
        <v>26.163333333333338</v>
      </c>
      <c r="E28" s="39">
        <f t="shared" si="9"/>
        <v>26.163333333333338</v>
      </c>
      <c r="F28" s="39">
        <f t="shared" si="9"/>
        <v>19.456499999999998</v>
      </c>
      <c r="G28" s="39">
        <f t="shared" si="9"/>
        <v>19.456499999999998</v>
      </c>
      <c r="H28" s="39">
        <f t="shared" si="9"/>
        <v>26.350750000000001</v>
      </c>
      <c r="I28" s="40">
        <f t="shared" si="9"/>
        <v>7.8207500000000003</v>
      </c>
      <c r="J28" s="84">
        <f t="shared" si="9"/>
        <v>10.975416666666668</v>
      </c>
      <c r="K28" s="39">
        <f t="shared" si="9"/>
        <v>21.141999999999999</v>
      </c>
      <c r="L28" s="39">
        <f t="shared" si="9"/>
        <v>17.703583333333331</v>
      </c>
      <c r="M28" s="39">
        <f t="shared" si="9"/>
        <v>17.703583333333331</v>
      </c>
      <c r="N28" s="39">
        <f t="shared" si="9"/>
        <v>27.388000000000002</v>
      </c>
      <c r="O28" s="39">
        <f t="shared" si="9"/>
        <v>9.4285000000000014</v>
      </c>
      <c r="P28" s="38">
        <f t="shared" si="9"/>
        <v>8.6407499999999988</v>
      </c>
      <c r="Q28" s="39">
        <f t="shared" si="9"/>
        <v>25.519999999999996</v>
      </c>
      <c r="R28" s="39">
        <f t="shared" si="9"/>
        <v>16.254333333333335</v>
      </c>
      <c r="S28" s="39">
        <f t="shared" si="9"/>
        <v>16.28275</v>
      </c>
      <c r="T28" s="39">
        <f t="shared" si="9"/>
        <v>21.403833333333335</v>
      </c>
      <c r="U28" s="40">
        <f t="shared" si="9"/>
        <v>14.851249999999999</v>
      </c>
      <c r="V28" s="41"/>
    </row>
    <row r="29" spans="1:30" ht="33.75" customHeight="1" x14ac:dyDescent="0.25">
      <c r="A29" s="96" t="s">
        <v>23</v>
      </c>
      <c r="B29" s="42">
        <f t="shared" ref="B29:C29" si="10">((B27*B26)*7)/1000</f>
        <v>73.720500000000001</v>
      </c>
      <c r="C29" s="43">
        <f t="shared" si="10"/>
        <v>164.98650000000001</v>
      </c>
      <c r="D29" s="43">
        <f>((D27*D26)*7)/1000</f>
        <v>184.24</v>
      </c>
      <c r="E29" s="43">
        <f>((E27*E26)*7)/1000</f>
        <v>184.24</v>
      </c>
      <c r="F29" s="43">
        <f t="shared" ref="F29:G29" si="11">((F27*F26)*7)/1000</f>
        <v>137.44499999999999</v>
      </c>
      <c r="G29" s="43">
        <f t="shared" si="11"/>
        <v>137.44499999999999</v>
      </c>
      <c r="H29" s="43">
        <f>((H27*H26)*7)/1000</f>
        <v>186.14750000000001</v>
      </c>
      <c r="I29" s="87">
        <f>((I27*I26)*7)/1000</f>
        <v>55.247500000000002</v>
      </c>
      <c r="J29" s="85">
        <f>((J27*J26)*7)/1000</f>
        <v>76.611500000000007</v>
      </c>
      <c r="K29" s="43">
        <f>((K27*K26)*7)/1000</f>
        <v>148.428</v>
      </c>
      <c r="L29" s="43">
        <f t="shared" ref="L29:U29" si="12">((L27*L26)*7)/1000</f>
        <v>124.2885</v>
      </c>
      <c r="M29" s="43">
        <f t="shared" si="12"/>
        <v>124.2885</v>
      </c>
      <c r="N29" s="43">
        <f t="shared" ref="N29" si="13">((N27*N26)*7)/1000</f>
        <v>192.864</v>
      </c>
      <c r="O29" s="43">
        <f t="shared" si="12"/>
        <v>66.605000000000004</v>
      </c>
      <c r="P29" s="44">
        <f t="shared" si="12"/>
        <v>59.993499999999997</v>
      </c>
      <c r="Q29" s="45">
        <f t="shared" si="12"/>
        <v>178.64</v>
      </c>
      <c r="R29" s="45">
        <f t="shared" si="12"/>
        <v>114.114</v>
      </c>
      <c r="S29" s="45">
        <f t="shared" si="12"/>
        <v>114.3135</v>
      </c>
      <c r="T29" s="45">
        <f t="shared" ref="T29" si="14">((T27*T26)*7)/1000</f>
        <v>150.72399999999999</v>
      </c>
      <c r="U29" s="46">
        <f t="shared" si="12"/>
        <v>104.91249999999999</v>
      </c>
      <c r="V29" s="47"/>
    </row>
    <row r="30" spans="1:30" ht="33.75" customHeight="1" thickBot="1" x14ac:dyDescent="0.3">
      <c r="A30" s="97" t="s">
        <v>24</v>
      </c>
      <c r="B30" s="48">
        <f t="shared" ref="B30:C30" si="15">+(B25/B27)/7*1000</f>
        <v>29.500000000000004</v>
      </c>
      <c r="C30" s="49">
        <f t="shared" si="15"/>
        <v>28.5</v>
      </c>
      <c r="D30" s="49">
        <f>+(D25/D27)/7*1000</f>
        <v>28</v>
      </c>
      <c r="E30" s="49">
        <f t="shared" ref="E30:G30" si="16">+(E25/E27)/7*1000</f>
        <v>28</v>
      </c>
      <c r="F30" s="49">
        <f t="shared" si="16"/>
        <v>27.499999999999996</v>
      </c>
      <c r="G30" s="49">
        <f t="shared" si="16"/>
        <v>27.499999999999996</v>
      </c>
      <c r="H30" s="49">
        <f>+(H25/H27)/7*1000</f>
        <v>27.5</v>
      </c>
      <c r="I30" s="50">
        <f t="shared" ref="I30" si="17">+(I25/I27)/7*1000</f>
        <v>27.5</v>
      </c>
      <c r="J30" s="86">
        <f>+(J25/J27)/7*1000</f>
        <v>29.500000000000004</v>
      </c>
      <c r="K30" s="49">
        <f t="shared" ref="K30:U30" si="18">+(K25/K27)/7*1000</f>
        <v>28.499999999999996</v>
      </c>
      <c r="L30" s="49">
        <f t="shared" si="18"/>
        <v>28.499999999999993</v>
      </c>
      <c r="M30" s="49">
        <f t="shared" si="18"/>
        <v>28.499999999999993</v>
      </c>
      <c r="N30" s="49">
        <f t="shared" ref="N30" si="19">+(N25/N27)/7*1000</f>
        <v>28.000000000000004</v>
      </c>
      <c r="O30" s="49">
        <f t="shared" si="18"/>
        <v>27.5</v>
      </c>
      <c r="P30" s="48">
        <f t="shared" si="18"/>
        <v>30.499999999999993</v>
      </c>
      <c r="Q30" s="49">
        <f t="shared" si="18"/>
        <v>28.999999999999996</v>
      </c>
      <c r="R30" s="49">
        <f t="shared" si="18"/>
        <v>28.5</v>
      </c>
      <c r="S30" s="49">
        <f t="shared" si="18"/>
        <v>28.499999999999993</v>
      </c>
      <c r="T30" s="49">
        <f t="shared" ref="T30" si="20">+(T25/T27)/7*1000</f>
        <v>27.999999999999996</v>
      </c>
      <c r="U30" s="50">
        <f t="shared" si="18"/>
        <v>27.499999999999996</v>
      </c>
      <c r="V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4" t="s">
        <v>26</v>
      </c>
      <c r="C36" s="580"/>
      <c r="D36" s="580"/>
      <c r="E36" s="580"/>
      <c r="F36" s="580"/>
      <c r="G36" s="580"/>
      <c r="H36" s="99"/>
      <c r="I36" s="55" t="s">
        <v>27</v>
      </c>
      <c r="J36" s="107"/>
      <c r="K36" s="573" t="s">
        <v>26</v>
      </c>
      <c r="L36" s="573"/>
      <c r="M36" s="573"/>
      <c r="N36" s="573"/>
      <c r="O36" s="574"/>
      <c r="P36" s="111"/>
      <c r="Q36" s="56"/>
      <c r="R36" s="56"/>
      <c r="S36" s="590"/>
      <c r="T36" s="590"/>
      <c r="U36" s="57"/>
      <c r="V36" s="3"/>
      <c r="W36" s="56"/>
      <c r="X36" s="56"/>
      <c r="Y36" s="56"/>
      <c r="Z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00" t="s">
        <v>11</v>
      </c>
      <c r="J37" s="108"/>
      <c r="K37" s="98"/>
      <c r="L37" s="15"/>
      <c r="M37" s="15"/>
      <c r="N37" s="15"/>
      <c r="O37" s="15"/>
      <c r="P37" s="100" t="s">
        <v>11</v>
      </c>
      <c r="Q37" s="59"/>
      <c r="R37" s="59"/>
      <c r="S37" s="130"/>
      <c r="T37" s="131"/>
      <c r="U37" s="3"/>
      <c r="V37" s="57"/>
      <c r="W37" s="3"/>
      <c r="X37" s="56"/>
      <c r="Y37" s="56"/>
      <c r="Z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0"/>
      <c r="J38" s="109" t="s">
        <v>12</v>
      </c>
      <c r="K38" s="98">
        <v>1</v>
      </c>
      <c r="L38" s="58">
        <v>2</v>
      </c>
      <c r="M38" s="58">
        <v>3</v>
      </c>
      <c r="N38" s="58">
        <v>4</v>
      </c>
      <c r="O38" s="58">
        <v>5</v>
      </c>
      <c r="P38" s="100"/>
      <c r="Q38" s="59"/>
      <c r="R38" s="59"/>
      <c r="S38" s="132"/>
      <c r="T38" s="131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15</v>
      </c>
      <c r="B39" s="23">
        <f>B48*$I$39/1000</f>
        <v>11.704000000000001</v>
      </c>
      <c r="C39" s="79">
        <f t="shared" ref="C39:G39" si="21">C48*$I$39/1000</f>
        <v>24.835999999999999</v>
      </c>
      <c r="D39" s="79">
        <f t="shared" si="21"/>
        <v>18.731999999999999</v>
      </c>
      <c r="E39" s="79">
        <f t="shared" si="21"/>
        <v>18.731999999999999</v>
      </c>
      <c r="F39" s="79">
        <f t="shared" si="21"/>
        <v>25.2</v>
      </c>
      <c r="G39" s="79">
        <f t="shared" si="21"/>
        <v>10.444000000000001</v>
      </c>
      <c r="H39" s="101">
        <f t="shared" ref="H39:H46" si="22">SUM(B39:G39)</f>
        <v>109.648</v>
      </c>
      <c r="I39" s="2">
        <v>28</v>
      </c>
      <c r="J39" s="91" t="s">
        <v>15</v>
      </c>
      <c r="K39" s="79">
        <v>35.700000000000003</v>
      </c>
      <c r="L39" s="79">
        <v>35.802</v>
      </c>
      <c r="M39" s="79">
        <v>35.750999999999998</v>
      </c>
      <c r="N39" s="79">
        <v>35.802</v>
      </c>
      <c r="O39" s="79">
        <v>35.750999999999998</v>
      </c>
      <c r="P39" s="101">
        <f t="shared" ref="P39:P46" si="23">SUM(K39:O39)</f>
        <v>178.80600000000001</v>
      </c>
      <c r="Q39" s="2">
        <v>51</v>
      </c>
      <c r="R39" s="61"/>
      <c r="S39" s="130"/>
      <c r="T39" s="131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16</v>
      </c>
      <c r="B40" s="79">
        <v>12.923166666666665</v>
      </c>
      <c r="C40" s="79">
        <v>26.388249999999999</v>
      </c>
      <c r="D40" s="79">
        <v>19.512499999999999</v>
      </c>
      <c r="E40" s="79">
        <v>19.512499999999999</v>
      </c>
      <c r="F40" s="79">
        <v>25.725000000000005</v>
      </c>
      <c r="G40" s="79">
        <v>10.444000000000001</v>
      </c>
      <c r="H40" s="101">
        <f t="shared" si="22"/>
        <v>114.50541666666668</v>
      </c>
      <c r="I40" s="2"/>
      <c r="J40" s="92" t="s">
        <v>16</v>
      </c>
      <c r="K40" s="79">
        <f>K48*$Q$40/1000</f>
        <v>37.799999999999997</v>
      </c>
      <c r="L40" s="79">
        <f t="shared" ref="L40:O40" si="24">L48*$Q$40/1000</f>
        <v>37.799999999999997</v>
      </c>
      <c r="M40" s="79">
        <f t="shared" si="24"/>
        <v>37.853999999999999</v>
      </c>
      <c r="N40" s="79">
        <f t="shared" si="24"/>
        <v>37.908000000000001</v>
      </c>
      <c r="O40" s="79">
        <f t="shared" si="24"/>
        <v>37.799999999999997</v>
      </c>
      <c r="P40" s="101">
        <f t="shared" si="23"/>
        <v>189.16199999999998</v>
      </c>
      <c r="Q40" s="2">
        <v>54</v>
      </c>
      <c r="R40" s="61"/>
      <c r="S40" s="130"/>
      <c r="T40" s="131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17</v>
      </c>
      <c r="B41" s="80">
        <v>12.923166666666665</v>
      </c>
      <c r="C41" s="24">
        <v>26.388249999999999</v>
      </c>
      <c r="D41" s="24">
        <v>19.512499999999999</v>
      </c>
      <c r="E41" s="24">
        <v>19.512499999999999</v>
      </c>
      <c r="F41" s="24">
        <v>25.725000000000005</v>
      </c>
      <c r="G41" s="24">
        <v>10.444000000000001</v>
      </c>
      <c r="H41" s="101">
        <f t="shared" si="22"/>
        <v>114.50541666666668</v>
      </c>
      <c r="I41" s="2"/>
      <c r="J41" s="91" t="s">
        <v>17</v>
      </c>
      <c r="K41" s="80">
        <f>K48*$Q$41/1000</f>
        <v>40.6</v>
      </c>
      <c r="L41" s="24">
        <f t="shared" ref="L41:O41" si="25">L48*$Q$41/1000</f>
        <v>40.6</v>
      </c>
      <c r="M41" s="24">
        <f t="shared" si="25"/>
        <v>40.658000000000001</v>
      </c>
      <c r="N41" s="24">
        <f t="shared" si="25"/>
        <v>40.716000000000001</v>
      </c>
      <c r="O41" s="24">
        <f t="shared" si="25"/>
        <v>40.6</v>
      </c>
      <c r="P41" s="101">
        <f t="shared" si="23"/>
        <v>203.17400000000001</v>
      </c>
      <c r="Q41" s="2">
        <v>58</v>
      </c>
      <c r="R41" s="61"/>
      <c r="S41" s="130"/>
      <c r="T41" s="131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18</v>
      </c>
      <c r="B42" s="79">
        <v>12.923166666666665</v>
      </c>
      <c r="C42" s="79">
        <v>26.388249999999999</v>
      </c>
      <c r="D42" s="79">
        <v>19.512499999999999</v>
      </c>
      <c r="E42" s="79">
        <v>19.512499999999999</v>
      </c>
      <c r="F42" s="79">
        <v>25.725000000000005</v>
      </c>
      <c r="G42" s="79">
        <v>10.444000000000001</v>
      </c>
      <c r="H42" s="101">
        <f t="shared" si="22"/>
        <v>114.50541666666668</v>
      </c>
      <c r="I42" s="2"/>
      <c r="J42" s="92" t="s">
        <v>18</v>
      </c>
      <c r="K42" s="79">
        <f>K48*$Q$42/1000</f>
        <v>45.5</v>
      </c>
      <c r="L42" s="79">
        <f t="shared" ref="L42:O42" si="26">L48*$Q$42/1000</f>
        <v>45.5</v>
      </c>
      <c r="M42" s="79">
        <f t="shared" si="26"/>
        <v>45.564999999999998</v>
      </c>
      <c r="N42" s="79">
        <f t="shared" si="26"/>
        <v>45.63</v>
      </c>
      <c r="O42" s="79">
        <f t="shared" si="26"/>
        <v>45.5</v>
      </c>
      <c r="P42" s="101">
        <f t="shared" si="23"/>
        <v>227.69499999999999</v>
      </c>
      <c r="Q42" s="2">
        <v>65</v>
      </c>
      <c r="R42" s="61"/>
      <c r="S42" s="130"/>
      <c r="T42" s="131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19</v>
      </c>
      <c r="B43" s="79">
        <v>12.923166666666665</v>
      </c>
      <c r="C43" s="79">
        <v>26.388249999999999</v>
      </c>
      <c r="D43" s="79">
        <v>19.512499999999999</v>
      </c>
      <c r="E43" s="79">
        <v>19.512499999999999</v>
      </c>
      <c r="F43" s="79">
        <v>25.725000000000005</v>
      </c>
      <c r="G43" s="79">
        <v>10.444000000000001</v>
      </c>
      <c r="H43" s="101">
        <f t="shared" si="22"/>
        <v>114.50541666666668</v>
      </c>
      <c r="I43" s="2"/>
      <c r="J43" s="91" t="s">
        <v>19</v>
      </c>
      <c r="K43" s="79">
        <f>K48*$Q$43/1000</f>
        <v>51.1</v>
      </c>
      <c r="L43" s="79">
        <f t="shared" ref="L43:O43" si="27">L48*$Q$43/1000</f>
        <v>51.1</v>
      </c>
      <c r="M43" s="79">
        <f t="shared" si="27"/>
        <v>51.173000000000002</v>
      </c>
      <c r="N43" s="79">
        <f t="shared" si="27"/>
        <v>51.246000000000002</v>
      </c>
      <c r="O43" s="79">
        <f t="shared" si="27"/>
        <v>51.1</v>
      </c>
      <c r="P43" s="101">
        <f t="shared" si="23"/>
        <v>255.71899999999999</v>
      </c>
      <c r="Q43" s="2">
        <v>73</v>
      </c>
      <c r="R43" s="61"/>
      <c r="S43" s="130"/>
      <c r="T43" s="131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13</v>
      </c>
      <c r="B44" s="79">
        <v>12.923166666666665</v>
      </c>
      <c r="C44" s="79">
        <v>26.388249999999999</v>
      </c>
      <c r="D44" s="79">
        <v>19.512499999999999</v>
      </c>
      <c r="E44" s="79">
        <v>19.512499999999999</v>
      </c>
      <c r="F44" s="79">
        <v>25.725000000000005</v>
      </c>
      <c r="G44" s="79">
        <v>10.444000000000001</v>
      </c>
      <c r="H44" s="101">
        <f t="shared" si="22"/>
        <v>114.50541666666668</v>
      </c>
      <c r="I44" s="2"/>
      <c r="J44" s="92" t="s">
        <v>13</v>
      </c>
      <c r="K44" s="79">
        <f>K48*$Q$44/1000</f>
        <v>52.5</v>
      </c>
      <c r="L44" s="79">
        <f t="shared" ref="L44:O44" si="28">L48*$Q$44/1000</f>
        <v>52.5</v>
      </c>
      <c r="M44" s="79">
        <f t="shared" si="28"/>
        <v>52.575000000000003</v>
      </c>
      <c r="N44" s="79">
        <f t="shared" si="28"/>
        <v>52.65</v>
      </c>
      <c r="O44" s="79">
        <f t="shared" si="28"/>
        <v>52.5</v>
      </c>
      <c r="P44" s="101">
        <f t="shared" si="23"/>
        <v>262.72500000000002</v>
      </c>
      <c r="Q44" s="2">
        <v>75</v>
      </c>
      <c r="R44" s="61"/>
      <c r="S44" s="130"/>
      <c r="T44" s="131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14</v>
      </c>
      <c r="B45" s="79">
        <v>12.923166666666665</v>
      </c>
      <c r="C45" s="79">
        <v>26.388249999999999</v>
      </c>
      <c r="D45" s="79">
        <v>19.512499999999999</v>
      </c>
      <c r="E45" s="79">
        <v>19.512499999999999</v>
      </c>
      <c r="F45" s="79">
        <v>25.725000000000005</v>
      </c>
      <c r="G45" s="79">
        <v>10.444000000000001</v>
      </c>
      <c r="H45" s="101">
        <f t="shared" si="22"/>
        <v>114.50541666666668</v>
      </c>
      <c r="I45" s="2"/>
      <c r="J45" s="91" t="s">
        <v>14</v>
      </c>
      <c r="K45" s="79">
        <f>K48*$Q$45/1000</f>
        <v>53.2</v>
      </c>
      <c r="L45" s="79">
        <f t="shared" ref="L45:O45" si="29">L48*$Q$45/1000</f>
        <v>53.2</v>
      </c>
      <c r="M45" s="79">
        <f t="shared" si="29"/>
        <v>53.276000000000003</v>
      </c>
      <c r="N45" s="79">
        <f t="shared" si="29"/>
        <v>53.351999999999997</v>
      </c>
      <c r="O45" s="79">
        <f t="shared" si="29"/>
        <v>53.2</v>
      </c>
      <c r="P45" s="101">
        <f t="shared" si="23"/>
        <v>266.22800000000001</v>
      </c>
      <c r="Q45" s="2">
        <v>76</v>
      </c>
      <c r="R45" s="61"/>
      <c r="S45" s="60"/>
      <c r="T45" s="60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11</v>
      </c>
      <c r="B46" s="81">
        <f t="shared" ref="B46:G46" si="30">SUM(B39:B45)</f>
        <v>89.242999999999995</v>
      </c>
      <c r="C46" s="28">
        <f t="shared" si="30"/>
        <v>183.16550000000001</v>
      </c>
      <c r="D46" s="28">
        <f t="shared" si="30"/>
        <v>135.80700000000002</v>
      </c>
      <c r="E46" s="28">
        <f t="shared" si="30"/>
        <v>135.80700000000002</v>
      </c>
      <c r="F46" s="28">
        <f t="shared" si="30"/>
        <v>179.55</v>
      </c>
      <c r="G46" s="28">
        <f t="shared" si="30"/>
        <v>73.108000000000004</v>
      </c>
      <c r="H46" s="101">
        <f t="shared" si="22"/>
        <v>796.68049999999994</v>
      </c>
      <c r="J46" s="77" t="s">
        <v>11</v>
      </c>
      <c r="K46" s="81">
        <f>SUM(K39:K45)</f>
        <v>316.39999999999998</v>
      </c>
      <c r="L46" s="28">
        <f>SUM(L39:L45)</f>
        <v>316.50200000000001</v>
      </c>
      <c r="M46" s="28">
        <f>SUM(M39:M45)</f>
        <v>316.85199999999998</v>
      </c>
      <c r="N46" s="28">
        <f>SUM(N39:N45)</f>
        <v>317.30399999999997</v>
      </c>
      <c r="O46" s="28">
        <f>SUM(O39:O45)</f>
        <v>316.45099999999996</v>
      </c>
      <c r="P46" s="101">
        <f t="shared" si="23"/>
        <v>1583.509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20</v>
      </c>
      <c r="B47" s="82">
        <v>30.5</v>
      </c>
      <c r="C47" s="31">
        <v>29.5</v>
      </c>
      <c r="D47" s="31">
        <v>29</v>
      </c>
      <c r="E47" s="31">
        <v>29</v>
      </c>
      <c r="F47" s="31">
        <v>28.5</v>
      </c>
      <c r="G47" s="31">
        <v>28</v>
      </c>
      <c r="H47" s="102">
        <f>+((H46/H48)/7)*1000</f>
        <v>29.063202247191008</v>
      </c>
      <c r="J47" s="110" t="s">
        <v>20</v>
      </c>
      <c r="K47" s="82">
        <v>65</v>
      </c>
      <c r="L47" s="31">
        <v>65</v>
      </c>
      <c r="M47" s="31">
        <v>65</v>
      </c>
      <c r="N47" s="31">
        <v>65</v>
      </c>
      <c r="O47" s="31">
        <v>65</v>
      </c>
      <c r="P47" s="102">
        <f>+((P46/P48)/7)*1000</f>
        <v>64.577668121202237</v>
      </c>
      <c r="Q47" s="62"/>
      <c r="R47" s="62"/>
    </row>
    <row r="48" spans="1:30" ht="33.75" customHeight="1" x14ac:dyDescent="0.25">
      <c r="A48" s="94" t="s">
        <v>21</v>
      </c>
      <c r="B48" s="83">
        <v>418</v>
      </c>
      <c r="C48" s="35">
        <v>887</v>
      </c>
      <c r="D48" s="35">
        <v>669</v>
      </c>
      <c r="E48" s="35">
        <v>669</v>
      </c>
      <c r="F48" s="35">
        <v>900</v>
      </c>
      <c r="G48" s="35">
        <v>373</v>
      </c>
      <c r="H48" s="103">
        <f>SUM(B48:G48)</f>
        <v>3916</v>
      </c>
      <c r="I48" s="63"/>
      <c r="J48" s="94" t="s">
        <v>21</v>
      </c>
      <c r="K48" s="106">
        <v>700</v>
      </c>
      <c r="L48" s="64">
        <v>700</v>
      </c>
      <c r="M48" s="64">
        <v>701</v>
      </c>
      <c r="N48" s="64">
        <v>702</v>
      </c>
      <c r="O48" s="64">
        <v>700</v>
      </c>
      <c r="P48" s="112">
        <f>SUM(K48:O48)</f>
        <v>3503</v>
      </c>
      <c r="Q48" s="65"/>
      <c r="R48" s="65"/>
    </row>
    <row r="49" spans="1:30" ht="33.75" customHeight="1" x14ac:dyDescent="0.25">
      <c r="A49" s="95" t="s">
        <v>22</v>
      </c>
      <c r="B49" s="84">
        <f t="shared" ref="B49:G49" si="31">((B48*B47)*7/1000-B39)/6</f>
        <v>12.923166666666665</v>
      </c>
      <c r="C49" s="39">
        <f t="shared" si="31"/>
        <v>26.388249999999999</v>
      </c>
      <c r="D49" s="39">
        <f t="shared" si="31"/>
        <v>19.512499999999999</v>
      </c>
      <c r="E49" s="39">
        <f t="shared" si="31"/>
        <v>19.512499999999999</v>
      </c>
      <c r="F49" s="39">
        <f t="shared" si="31"/>
        <v>25.725000000000005</v>
      </c>
      <c r="G49" s="39">
        <f t="shared" si="31"/>
        <v>10.444000000000001</v>
      </c>
      <c r="H49" s="104">
        <f>((H46*1000)/H48)/7</f>
        <v>29.063202247191008</v>
      </c>
      <c r="J49" s="95" t="s">
        <v>22</v>
      </c>
      <c r="K49" s="84">
        <f>(K48*K47)/1000</f>
        <v>45.5</v>
      </c>
      <c r="L49" s="39">
        <f>(L48*L47)/1000</f>
        <v>45.5</v>
      </c>
      <c r="M49" s="39">
        <f>(M48*M47)/1000</f>
        <v>45.564999999999998</v>
      </c>
      <c r="N49" s="39">
        <f>(N48*N47)/1000</f>
        <v>45.63</v>
      </c>
      <c r="O49" s="39">
        <f>(O48*O47)/1000</f>
        <v>45.5</v>
      </c>
      <c r="P49" s="113">
        <f>((P46*1000)/P48)/7</f>
        <v>64.577668121202237</v>
      </c>
      <c r="Q49" s="65"/>
      <c r="R49" s="65"/>
    </row>
    <row r="50" spans="1:30" ht="33.75" customHeight="1" x14ac:dyDescent="0.25">
      <c r="A50" s="96" t="s">
        <v>23</v>
      </c>
      <c r="B50" s="85">
        <f t="shared" ref="B50:G50" si="32">((B48*B47)*7)/1000</f>
        <v>89.242999999999995</v>
      </c>
      <c r="C50" s="43">
        <f t="shared" si="32"/>
        <v>183.16550000000001</v>
      </c>
      <c r="D50" s="43">
        <f t="shared" si="32"/>
        <v>135.80699999999999</v>
      </c>
      <c r="E50" s="43">
        <f t="shared" si="32"/>
        <v>135.80699999999999</v>
      </c>
      <c r="F50" s="43">
        <f t="shared" si="32"/>
        <v>179.55</v>
      </c>
      <c r="G50" s="43">
        <f t="shared" si="32"/>
        <v>73.108000000000004</v>
      </c>
      <c r="H50" s="87"/>
      <c r="J50" s="96" t="s">
        <v>23</v>
      </c>
      <c r="K50" s="85">
        <f>((K48*K47)*7)/1000</f>
        <v>318.5</v>
      </c>
      <c r="L50" s="43">
        <f>((L48*L47)*7)/1000</f>
        <v>318.5</v>
      </c>
      <c r="M50" s="43">
        <f>((M48*M47)*7)/1000</f>
        <v>318.95499999999998</v>
      </c>
      <c r="N50" s="43">
        <f>((N48*N47)*7)/1000</f>
        <v>319.41000000000003</v>
      </c>
      <c r="O50" s="43">
        <f>((O48*O47)*7)/1000</f>
        <v>318.5</v>
      </c>
      <c r="P50" s="114"/>
    </row>
    <row r="51" spans="1:30" ht="33.75" customHeight="1" thickBot="1" x14ac:dyDescent="0.3">
      <c r="A51" s="97" t="s">
        <v>24</v>
      </c>
      <c r="B51" s="86">
        <f t="shared" ref="B51:G51" si="33">+(B46/B48)/7*1000</f>
        <v>30.5</v>
      </c>
      <c r="C51" s="49">
        <f t="shared" si="33"/>
        <v>29.500000000000004</v>
      </c>
      <c r="D51" s="49">
        <f t="shared" si="33"/>
        <v>29</v>
      </c>
      <c r="E51" s="49">
        <f t="shared" si="33"/>
        <v>29</v>
      </c>
      <c r="F51" s="49">
        <f t="shared" si="33"/>
        <v>28.5</v>
      </c>
      <c r="G51" s="49">
        <f t="shared" si="33"/>
        <v>28</v>
      </c>
      <c r="H51" s="105"/>
      <c r="I51" s="52"/>
      <c r="J51" s="97" t="s">
        <v>24</v>
      </c>
      <c r="K51" s="86">
        <f>+(K46/K48)/7*1000</f>
        <v>64.571428571428569</v>
      </c>
      <c r="L51" s="49">
        <f>+(L46/L48)/7*1000</f>
        <v>64.592244897959191</v>
      </c>
      <c r="M51" s="49">
        <f>+(M46/M48)/7*1000</f>
        <v>64.571428571428569</v>
      </c>
      <c r="N51" s="49">
        <f>+(N46/N48)/7*1000</f>
        <v>64.571428571428569</v>
      </c>
      <c r="O51" s="49">
        <f>+(O46/O48)/7*1000</f>
        <v>64.58183673469388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4"/>
      <c r="G55" s="115"/>
      <c r="H55" s="69"/>
      <c r="I55" s="69"/>
      <c r="J55" s="70"/>
      <c r="K55" s="70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00" t="s">
        <v>11</v>
      </c>
      <c r="I56" s="56"/>
      <c r="J56" s="56"/>
      <c r="K56" s="56"/>
      <c r="L56" s="56"/>
      <c r="M56" s="71"/>
      <c r="N56" s="71"/>
      <c r="O56" s="71"/>
      <c r="P56" s="56"/>
      <c r="Q56" s="56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100"/>
      <c r="H57" s="56"/>
      <c r="I57" s="56"/>
      <c r="J57" s="56"/>
      <c r="K57" s="56"/>
      <c r="L57" s="56"/>
      <c r="M57" s="71"/>
      <c r="N57" s="71"/>
      <c r="O57" s="71"/>
      <c r="P57" s="56"/>
      <c r="Q57" s="56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35.700000000000003</v>
      </c>
      <c r="C58" s="79">
        <v>35.802</v>
      </c>
      <c r="D58" s="79">
        <v>35.750999999999998</v>
      </c>
      <c r="E58" s="79">
        <v>35.802</v>
      </c>
      <c r="F58" s="79">
        <v>35.750999999999998</v>
      </c>
      <c r="G58" s="101">
        <f t="shared" ref="G58:G65" si="34">SUM(B58:F58)</f>
        <v>178.80600000000001</v>
      </c>
      <c r="H58" s="73"/>
      <c r="I58" s="2">
        <v>51</v>
      </c>
      <c r="J58" s="56"/>
      <c r="K58" s="56"/>
      <c r="L58" s="56"/>
      <c r="M58" s="71"/>
      <c r="N58" s="71"/>
      <c r="O58" s="71"/>
      <c r="P58" s="56"/>
      <c r="Q58" s="56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f>B67*$I$59/1000</f>
        <v>35.856000000000002</v>
      </c>
      <c r="C59" s="79">
        <f>C67*$I$59/1000</f>
        <v>35.262</v>
      </c>
      <c r="D59" s="79">
        <f>D67*$I$59/1000</f>
        <v>36.396000000000001</v>
      </c>
      <c r="E59" s="79">
        <f>E67*$I$59/1000</f>
        <v>36.341999999999999</v>
      </c>
      <c r="F59" s="79">
        <f>F67*$I$59/1000</f>
        <v>35.207999999999998</v>
      </c>
      <c r="G59" s="101">
        <f t="shared" si="34"/>
        <v>179.06399999999999</v>
      </c>
      <c r="H59" s="73"/>
      <c r="I59" s="2">
        <v>54</v>
      </c>
      <c r="J59" s="56"/>
      <c r="K59" s="56"/>
      <c r="L59" s="56"/>
      <c r="M59" s="71"/>
      <c r="N59" s="71"/>
      <c r="O59" s="71"/>
      <c r="P59" s="56"/>
      <c r="Q59" s="56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80">
        <f>B67*$I$60/1000</f>
        <v>38.512</v>
      </c>
      <c r="C60" s="24">
        <f>C67*$I$60/1000</f>
        <v>37.874000000000002</v>
      </c>
      <c r="D60" s="24">
        <f>D67*$I$60/1000</f>
        <v>39.091999999999999</v>
      </c>
      <c r="E60" s="24">
        <f>E67*$I$60/1000</f>
        <v>39.033999999999999</v>
      </c>
      <c r="F60" s="24">
        <f>F67*$I$60/1000</f>
        <v>37.816000000000003</v>
      </c>
      <c r="G60" s="101">
        <f t="shared" si="34"/>
        <v>192.328</v>
      </c>
      <c r="H60" s="73"/>
      <c r="I60" s="2">
        <v>58</v>
      </c>
      <c r="J60" s="56"/>
      <c r="K60" s="56"/>
      <c r="L60" s="56"/>
      <c r="M60" s="71"/>
      <c r="N60" s="71"/>
      <c r="O60" s="71"/>
      <c r="P60" s="56"/>
      <c r="Q60" s="56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79">
        <f>B67*$I$61/1000</f>
        <v>42.496000000000002</v>
      </c>
      <c r="C61" s="79">
        <f>C67*$I$61/1000</f>
        <v>41.792000000000002</v>
      </c>
      <c r="D61" s="79">
        <f>D67*$I$61/1000</f>
        <v>43.136000000000003</v>
      </c>
      <c r="E61" s="79">
        <f>E67*$I$61/1000</f>
        <v>43.072000000000003</v>
      </c>
      <c r="F61" s="79">
        <f>F67*$I$61/1000</f>
        <v>41.728000000000002</v>
      </c>
      <c r="G61" s="101">
        <f t="shared" si="34"/>
        <v>212.22400000000002</v>
      </c>
      <c r="H61" s="73"/>
      <c r="I61" s="2">
        <v>64</v>
      </c>
      <c r="J61" s="56"/>
      <c r="K61" s="56"/>
      <c r="L61" s="56"/>
      <c r="M61" s="71"/>
      <c r="N61" s="71"/>
      <c r="O61" s="71"/>
      <c r="P61" s="56"/>
      <c r="Q61" s="56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f>B67*$I$62/1000</f>
        <v>47.143999999999998</v>
      </c>
      <c r="C62" s="79">
        <f>C67*$I$62/1000</f>
        <v>46.363</v>
      </c>
      <c r="D62" s="79">
        <f>D67*$I$62/1000</f>
        <v>47.853999999999999</v>
      </c>
      <c r="E62" s="79">
        <f>E67*$I$62/1000</f>
        <v>47.783000000000001</v>
      </c>
      <c r="F62" s="79">
        <f>F67*$I$62/1000</f>
        <v>46.292000000000002</v>
      </c>
      <c r="G62" s="101">
        <f t="shared" si="34"/>
        <v>235.43600000000001</v>
      </c>
      <c r="H62" s="73"/>
      <c r="I62" s="2">
        <v>71</v>
      </c>
      <c r="J62" s="56"/>
      <c r="K62" s="56"/>
      <c r="L62" s="56"/>
      <c r="M62" s="71"/>
      <c r="N62" s="71"/>
      <c r="O62" s="71"/>
      <c r="P62" s="56"/>
      <c r="Q62" s="56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f>B67*$I$63/1000</f>
        <v>49.8</v>
      </c>
      <c r="C63" s="79">
        <f>C67*$I$63/1000</f>
        <v>48.975000000000001</v>
      </c>
      <c r="D63" s="79">
        <f>D67*$I$63/1000</f>
        <v>50.55</v>
      </c>
      <c r="E63" s="79">
        <f>E67*$I$63/1000</f>
        <v>50.475000000000001</v>
      </c>
      <c r="F63" s="79">
        <f>F67*$I$63/1000</f>
        <v>48.9</v>
      </c>
      <c r="G63" s="101">
        <f t="shared" si="34"/>
        <v>248.7</v>
      </c>
      <c r="H63" s="73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f>B67*$I$64/1000</f>
        <v>50.463999999999999</v>
      </c>
      <c r="C64" s="79">
        <f>C67*$I$64/1000</f>
        <v>49.628</v>
      </c>
      <c r="D64" s="79">
        <f>D67*$I$64/1000</f>
        <v>51.223999999999997</v>
      </c>
      <c r="E64" s="79">
        <f>E67*$I$64/1000</f>
        <v>51.148000000000003</v>
      </c>
      <c r="F64" s="79">
        <f>F67*$I$64/1000</f>
        <v>49.552</v>
      </c>
      <c r="G64" s="101">
        <f t="shared" si="34"/>
        <v>252.01599999999999</v>
      </c>
      <c r="H64" s="73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>SUM(B58:B64)</f>
        <v>299.97200000000004</v>
      </c>
      <c r="C65" s="28">
        <f>SUM(C58:C64)</f>
        <v>295.69599999999997</v>
      </c>
      <c r="D65" s="28">
        <f>SUM(D58:D64)</f>
        <v>304.00299999999999</v>
      </c>
      <c r="E65" s="28">
        <f>SUM(E58:E64)</f>
        <v>303.65600000000001</v>
      </c>
      <c r="F65" s="28">
        <f>SUM(F58:F64)</f>
        <v>295.24700000000001</v>
      </c>
      <c r="G65" s="101">
        <f t="shared" si="34"/>
        <v>1498.5740000000001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65</v>
      </c>
      <c r="C66" s="31">
        <v>65</v>
      </c>
      <c r="D66" s="31">
        <v>65</v>
      </c>
      <c r="E66" s="31">
        <v>65</v>
      </c>
      <c r="F66" s="31">
        <v>65</v>
      </c>
      <c r="G66" s="102">
        <f>+((G65/G67)/7)*1000</f>
        <v>64.560313630880572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664</v>
      </c>
      <c r="C67" s="64">
        <v>653</v>
      </c>
      <c r="D67" s="64">
        <v>674</v>
      </c>
      <c r="E67" s="64">
        <v>673</v>
      </c>
      <c r="F67" s="64">
        <v>652</v>
      </c>
      <c r="G67" s="112">
        <f>SUM(B67:F67)</f>
        <v>3316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5" t="s">
        <v>22</v>
      </c>
      <c r="B68" s="84">
        <f>(B67*B66)/1000</f>
        <v>43.16</v>
      </c>
      <c r="C68" s="39">
        <f>(C67*C66)/1000</f>
        <v>42.445</v>
      </c>
      <c r="D68" s="39">
        <f>(D67*D66)/1000</f>
        <v>43.81</v>
      </c>
      <c r="E68" s="39">
        <f>(E67*E66)/1000</f>
        <v>43.744999999999997</v>
      </c>
      <c r="F68" s="39">
        <f>(F67*F66)/1000</f>
        <v>42.38</v>
      </c>
      <c r="G68" s="116">
        <f>((G65*1000)/G67)/7</f>
        <v>64.560313630880586</v>
      </c>
      <c r="M68" s="3"/>
      <c r="N68" s="3"/>
      <c r="O68" s="3"/>
      <c r="P68" s="3"/>
      <c r="Q68" s="3"/>
    </row>
    <row r="69" spans="1:28" ht="33.75" customHeight="1" x14ac:dyDescent="0.25">
      <c r="A69" s="96" t="s">
        <v>23</v>
      </c>
      <c r="B69" s="85">
        <f>((B67*B66)*7)/1000</f>
        <v>302.12</v>
      </c>
      <c r="C69" s="43">
        <f>((C67*C66)*7)/1000</f>
        <v>297.11500000000001</v>
      </c>
      <c r="D69" s="43">
        <f>((D67*D66)*7)/1000</f>
        <v>306.67</v>
      </c>
      <c r="E69" s="43">
        <f>((E67*E66)*7)/1000</f>
        <v>306.21499999999997</v>
      </c>
      <c r="F69" s="43">
        <f>((F67*F66)*7)/1000</f>
        <v>296.66000000000003</v>
      </c>
      <c r="G69" s="87"/>
      <c r="H69" s="52"/>
      <c r="Q69" s="3"/>
    </row>
    <row r="70" spans="1:28" ht="33.75" customHeight="1" thickBot="1" x14ac:dyDescent="0.3">
      <c r="A70" s="97" t="s">
        <v>24</v>
      </c>
      <c r="B70" s="86">
        <f>+(B65/B67)/7*1000</f>
        <v>64.537865748709137</v>
      </c>
      <c r="C70" s="49">
        <f>+(C65/C67)/7*1000</f>
        <v>64.689564646685611</v>
      </c>
      <c r="D70" s="49">
        <f>+(D65/D67)/7*1000</f>
        <v>64.434718100890194</v>
      </c>
      <c r="E70" s="49">
        <f>+(E65/E67)/7*1000</f>
        <v>64.456803226491189</v>
      </c>
      <c r="F70" s="49">
        <f>+(F65/F67)/7*1000</f>
        <v>64.690403155127086</v>
      </c>
      <c r="G70" s="117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15:O15"/>
    <mergeCell ref="P15:U15"/>
    <mergeCell ref="A3:C3"/>
    <mergeCell ref="E9:G9"/>
    <mergeCell ref="R9:S9"/>
    <mergeCell ref="K11:L11"/>
    <mergeCell ref="B15:I15"/>
    <mergeCell ref="B36:G36"/>
    <mergeCell ref="K36:O36"/>
    <mergeCell ref="S36:T36"/>
    <mergeCell ref="J54:K54"/>
    <mergeCell ref="B55:F5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3" zoomScale="30" zoomScaleNormal="30" workbookViewId="0">
      <selection activeCell="M62" sqref="M6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1</v>
      </c>
      <c r="F11" s="1"/>
      <c r="G11" s="1"/>
      <c r="H11" s="1"/>
      <c r="I11" s="1"/>
      <c r="J11" s="1"/>
      <c r="K11" s="579" t="s">
        <v>56</v>
      </c>
      <c r="L11" s="579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3"/>
      <c r="J15" s="584" t="s">
        <v>9</v>
      </c>
      <c r="K15" s="585"/>
      <c r="L15" s="585"/>
      <c r="M15" s="585"/>
      <c r="N15" s="585"/>
      <c r="O15" s="586"/>
      <c r="P15" s="587" t="s">
        <v>30</v>
      </c>
      <c r="Q15" s="588"/>
      <c r="R15" s="588"/>
      <c r="S15" s="588"/>
      <c r="T15" s="588"/>
      <c r="U15" s="589"/>
      <c r="V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21"/>
      <c r="I16" s="17"/>
      <c r="J16" s="78"/>
      <c r="K16" s="15"/>
      <c r="L16" s="15"/>
      <c r="M16" s="15"/>
      <c r="N16" s="15"/>
      <c r="O16" s="15"/>
      <c r="P16" s="16"/>
      <c r="Q16" s="15"/>
      <c r="R16" s="75"/>
      <c r="S16" s="120"/>
      <c r="T16" s="120"/>
      <c r="U16" s="17"/>
      <c r="V16" s="18" t="s">
        <v>11</v>
      </c>
      <c r="X16" s="20"/>
      <c r="Y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2">
        <v>8</v>
      </c>
      <c r="J17" s="78">
        <v>1</v>
      </c>
      <c r="K17" s="21">
        <v>2</v>
      </c>
      <c r="L17" s="21">
        <v>3</v>
      </c>
      <c r="M17" s="21">
        <v>4</v>
      </c>
      <c r="N17" s="21">
        <v>5</v>
      </c>
      <c r="O17" s="21">
        <v>6</v>
      </c>
      <c r="P17" s="14">
        <v>1</v>
      </c>
      <c r="Q17" s="21">
        <v>2</v>
      </c>
      <c r="R17" s="21">
        <v>3</v>
      </c>
      <c r="S17" s="21">
        <v>4</v>
      </c>
      <c r="T17" s="21">
        <v>5</v>
      </c>
      <c r="U17" s="22">
        <v>5</v>
      </c>
      <c r="V17" s="18"/>
      <c r="X17" s="2"/>
      <c r="Y17" s="20"/>
    </row>
    <row r="18" spans="1:30" ht="39.950000000000003" customHeight="1" x14ac:dyDescent="0.25">
      <c r="A18" s="91" t="s">
        <v>15</v>
      </c>
      <c r="B18" s="23">
        <v>10.561249999999999</v>
      </c>
      <c r="C18" s="24">
        <v>23.500583333333335</v>
      </c>
      <c r="D18" s="24">
        <v>26.163333333333338</v>
      </c>
      <c r="E18" s="24">
        <v>26.163333333333338</v>
      </c>
      <c r="F18" s="24">
        <v>19.456499999999998</v>
      </c>
      <c r="G18" s="24">
        <v>19.456499999999998</v>
      </c>
      <c r="H18" s="24">
        <v>26.350750000000001</v>
      </c>
      <c r="I18" s="25">
        <v>7.8207500000000003</v>
      </c>
      <c r="J18" s="79">
        <v>10.975416666666668</v>
      </c>
      <c r="K18" s="24">
        <v>21.141999999999999</v>
      </c>
      <c r="L18" s="24">
        <v>17.703583333333331</v>
      </c>
      <c r="M18" s="24">
        <v>17.703583333333331</v>
      </c>
      <c r="N18" s="24">
        <v>27.388000000000002</v>
      </c>
      <c r="O18" s="24">
        <v>9.4285000000000014</v>
      </c>
      <c r="P18" s="23">
        <v>8.6407499999999988</v>
      </c>
      <c r="Q18" s="24">
        <v>25.519999999999996</v>
      </c>
      <c r="R18" s="24">
        <v>16.254333333333335</v>
      </c>
      <c r="S18" s="24">
        <v>16.28275</v>
      </c>
      <c r="T18" s="24">
        <v>21.403833333333335</v>
      </c>
      <c r="U18" s="25">
        <v>14.851249999999999</v>
      </c>
      <c r="V18" s="26">
        <f t="shared" ref="V18:V25" si="0">SUM(B18:U18)</f>
        <v>366.76700000000011</v>
      </c>
      <c r="X18" s="2"/>
      <c r="Y18" s="20"/>
    </row>
    <row r="19" spans="1:30" ht="39.950000000000003" customHeight="1" x14ac:dyDescent="0.25">
      <c r="A19" s="92" t="s">
        <v>16</v>
      </c>
      <c r="B19" s="23">
        <v>10.561249999999999</v>
      </c>
      <c r="C19" s="24">
        <v>23.500583333333335</v>
      </c>
      <c r="D19" s="24">
        <v>26.163333333333338</v>
      </c>
      <c r="E19" s="24">
        <v>26.163333333333338</v>
      </c>
      <c r="F19" s="24">
        <v>19.456499999999998</v>
      </c>
      <c r="G19" s="24">
        <v>19.456499999999998</v>
      </c>
      <c r="H19" s="24">
        <v>26.350750000000001</v>
      </c>
      <c r="I19" s="25">
        <v>7.8207500000000003</v>
      </c>
      <c r="J19" s="79">
        <v>10.975416666666668</v>
      </c>
      <c r="K19" s="24">
        <v>21.141999999999999</v>
      </c>
      <c r="L19" s="24">
        <v>17.703583333333331</v>
      </c>
      <c r="M19" s="24">
        <v>17.703583333333331</v>
      </c>
      <c r="N19" s="24">
        <v>27.388000000000002</v>
      </c>
      <c r="O19" s="24">
        <v>9.4285000000000014</v>
      </c>
      <c r="P19" s="23">
        <v>8.6407499999999988</v>
      </c>
      <c r="Q19" s="24">
        <v>25.519999999999996</v>
      </c>
      <c r="R19" s="24">
        <v>16.254333333333335</v>
      </c>
      <c r="S19" s="24">
        <v>16.28275</v>
      </c>
      <c r="T19" s="24">
        <v>21.403833333333335</v>
      </c>
      <c r="U19" s="25">
        <v>14.851249999999999</v>
      </c>
      <c r="V19" s="26">
        <f t="shared" si="0"/>
        <v>366.76700000000011</v>
      </c>
      <c r="X19" s="2"/>
      <c r="Y19" s="20"/>
    </row>
    <row r="20" spans="1:30" ht="39.75" customHeight="1" x14ac:dyDescent="0.25">
      <c r="A20" s="91" t="s">
        <v>17</v>
      </c>
      <c r="B20" s="76">
        <v>12.340299999999999</v>
      </c>
      <c r="C20" s="24">
        <v>27.559766666666668</v>
      </c>
      <c r="D20" s="24">
        <v>30.90046666666667</v>
      </c>
      <c r="E20" s="24">
        <v>30.944566666666667</v>
      </c>
      <c r="F20" s="24">
        <v>23.204999999999995</v>
      </c>
      <c r="G20" s="24">
        <v>23.0748</v>
      </c>
      <c r="H20" s="24">
        <v>31.427499999999998</v>
      </c>
      <c r="I20" s="25">
        <v>9.2840999999999987</v>
      </c>
      <c r="J20" s="80">
        <v>12.750033333333333</v>
      </c>
      <c r="K20" s="24">
        <v>24.829599999999999</v>
      </c>
      <c r="L20" s="24">
        <v>20.39286666666667</v>
      </c>
      <c r="M20" s="24">
        <v>20.784166666666671</v>
      </c>
      <c r="N20" s="24">
        <v>32.4392</v>
      </c>
      <c r="O20" s="24">
        <v>11.487200000000001</v>
      </c>
      <c r="P20" s="76">
        <v>9.4412000000000003</v>
      </c>
      <c r="Q20" s="24">
        <v>29.1264</v>
      </c>
      <c r="R20" s="24">
        <v>18.723466666666667</v>
      </c>
      <c r="S20" s="24">
        <v>19.157300000000003</v>
      </c>
      <c r="T20" s="24">
        <v>25.307266666666667</v>
      </c>
      <c r="U20" s="25">
        <v>17.712500000000002</v>
      </c>
      <c r="V20" s="26">
        <f t="shared" si="0"/>
        <v>430.88770000000005</v>
      </c>
      <c r="X20" s="2"/>
      <c r="Y20" s="20"/>
    </row>
    <row r="21" spans="1:30" ht="39.950000000000003" customHeight="1" x14ac:dyDescent="0.25">
      <c r="A21" s="92" t="s">
        <v>18</v>
      </c>
      <c r="B21" s="23">
        <v>12.340299999999999</v>
      </c>
      <c r="C21" s="24">
        <v>27.559766666666668</v>
      </c>
      <c r="D21" s="24">
        <v>30.90046666666667</v>
      </c>
      <c r="E21" s="24">
        <v>30.944566666666667</v>
      </c>
      <c r="F21" s="24">
        <v>23.204999999999995</v>
      </c>
      <c r="G21" s="24">
        <v>23.0748</v>
      </c>
      <c r="H21" s="24">
        <v>31.427499999999998</v>
      </c>
      <c r="I21" s="25">
        <v>9.2840999999999987</v>
      </c>
      <c r="J21" s="79">
        <v>12.750033333333333</v>
      </c>
      <c r="K21" s="24">
        <v>24.829599999999999</v>
      </c>
      <c r="L21" s="24">
        <v>20.39286666666667</v>
      </c>
      <c r="M21" s="24">
        <v>20.784166666666671</v>
      </c>
      <c r="N21" s="24">
        <v>32.4392</v>
      </c>
      <c r="O21" s="24">
        <v>11.487200000000001</v>
      </c>
      <c r="P21" s="23">
        <v>9.4412000000000003</v>
      </c>
      <c r="Q21" s="24">
        <v>29.1264</v>
      </c>
      <c r="R21" s="24">
        <v>18.723466666666667</v>
      </c>
      <c r="S21" s="24">
        <v>19.157300000000003</v>
      </c>
      <c r="T21" s="24">
        <v>25.307266666666667</v>
      </c>
      <c r="U21" s="25">
        <v>17.712500000000002</v>
      </c>
      <c r="V21" s="26">
        <f t="shared" si="0"/>
        <v>430.88770000000005</v>
      </c>
      <c r="X21" s="2"/>
      <c r="Y21" s="20"/>
    </row>
    <row r="22" spans="1:30" ht="39.950000000000003" customHeight="1" x14ac:dyDescent="0.25">
      <c r="A22" s="91" t="s">
        <v>19</v>
      </c>
      <c r="B22" s="23">
        <v>12.340299999999999</v>
      </c>
      <c r="C22" s="24">
        <v>27.559766666666668</v>
      </c>
      <c r="D22" s="24">
        <v>30.90046666666667</v>
      </c>
      <c r="E22" s="24">
        <v>30.944566666666667</v>
      </c>
      <c r="F22" s="24">
        <v>23.204999999999995</v>
      </c>
      <c r="G22" s="24">
        <v>23.0748</v>
      </c>
      <c r="H22" s="24">
        <v>31.427499999999998</v>
      </c>
      <c r="I22" s="25">
        <v>9.2840999999999987</v>
      </c>
      <c r="J22" s="79">
        <v>12.750033333333333</v>
      </c>
      <c r="K22" s="24">
        <v>24.829599999999999</v>
      </c>
      <c r="L22" s="24">
        <v>20.39286666666667</v>
      </c>
      <c r="M22" s="24">
        <v>20.784166666666671</v>
      </c>
      <c r="N22" s="24">
        <v>32.4392</v>
      </c>
      <c r="O22" s="24">
        <v>11.487200000000001</v>
      </c>
      <c r="P22" s="23">
        <v>9.4412000000000003</v>
      </c>
      <c r="Q22" s="24">
        <v>29.1264</v>
      </c>
      <c r="R22" s="24">
        <v>18.723466666666667</v>
      </c>
      <c r="S22" s="24">
        <v>19.157300000000003</v>
      </c>
      <c r="T22" s="24">
        <v>25.307266666666667</v>
      </c>
      <c r="U22" s="25">
        <v>17.712500000000002</v>
      </c>
      <c r="V22" s="26">
        <f t="shared" si="0"/>
        <v>430.88770000000005</v>
      </c>
      <c r="X22" s="2"/>
      <c r="Y22" s="20"/>
    </row>
    <row r="23" spans="1:30" ht="39.950000000000003" customHeight="1" x14ac:dyDescent="0.25">
      <c r="A23" s="92" t="s">
        <v>13</v>
      </c>
      <c r="B23" s="23">
        <v>12.340299999999999</v>
      </c>
      <c r="C23" s="24">
        <v>27.559766666666668</v>
      </c>
      <c r="D23" s="24">
        <v>30.90046666666667</v>
      </c>
      <c r="E23" s="24">
        <v>30.944566666666667</v>
      </c>
      <c r="F23" s="24">
        <v>23.204999999999995</v>
      </c>
      <c r="G23" s="24">
        <v>23.0748</v>
      </c>
      <c r="H23" s="24">
        <v>31.427499999999998</v>
      </c>
      <c r="I23" s="25">
        <v>9.2840999999999987</v>
      </c>
      <c r="J23" s="79">
        <v>12.750033333333333</v>
      </c>
      <c r="K23" s="24">
        <v>24.829599999999999</v>
      </c>
      <c r="L23" s="24">
        <v>20.39286666666667</v>
      </c>
      <c r="M23" s="24">
        <v>20.784166666666671</v>
      </c>
      <c r="N23" s="24">
        <v>32.4392</v>
      </c>
      <c r="O23" s="24">
        <v>11.487200000000001</v>
      </c>
      <c r="P23" s="23">
        <v>9.4412000000000003</v>
      </c>
      <c r="Q23" s="24">
        <v>29.1264</v>
      </c>
      <c r="R23" s="24">
        <v>18.723466666666667</v>
      </c>
      <c r="S23" s="24">
        <v>19.157300000000003</v>
      </c>
      <c r="T23" s="24">
        <v>25.307266666666667</v>
      </c>
      <c r="U23" s="25">
        <v>17.712500000000002</v>
      </c>
      <c r="V23" s="26">
        <f t="shared" si="0"/>
        <v>430.88770000000005</v>
      </c>
      <c r="X23" s="2"/>
      <c r="Y23" s="20"/>
    </row>
    <row r="24" spans="1:30" ht="39.950000000000003" customHeight="1" x14ac:dyDescent="0.25">
      <c r="A24" s="91" t="s">
        <v>14</v>
      </c>
      <c r="B24" s="23">
        <v>12.340299999999999</v>
      </c>
      <c r="C24" s="24">
        <v>27.559766666666668</v>
      </c>
      <c r="D24" s="24">
        <v>30.90046666666667</v>
      </c>
      <c r="E24" s="24">
        <v>30.944566666666667</v>
      </c>
      <c r="F24" s="24">
        <v>23.204999999999995</v>
      </c>
      <c r="G24" s="24">
        <v>23.0748</v>
      </c>
      <c r="H24" s="24">
        <v>31.427499999999998</v>
      </c>
      <c r="I24" s="25">
        <v>9.2840999999999987</v>
      </c>
      <c r="J24" s="79">
        <v>12.750033333333333</v>
      </c>
      <c r="K24" s="24">
        <v>24.829599999999999</v>
      </c>
      <c r="L24" s="24">
        <v>20.39286666666667</v>
      </c>
      <c r="M24" s="24">
        <v>20.784166666666671</v>
      </c>
      <c r="N24" s="24">
        <v>32.4392</v>
      </c>
      <c r="O24" s="24">
        <v>11.487200000000001</v>
      </c>
      <c r="P24" s="23">
        <v>9.4412000000000003</v>
      </c>
      <c r="Q24" s="24">
        <v>29.1264</v>
      </c>
      <c r="R24" s="24">
        <v>18.723466666666667</v>
      </c>
      <c r="S24" s="24">
        <v>19.157300000000003</v>
      </c>
      <c r="T24" s="24">
        <v>25.307266666666667</v>
      </c>
      <c r="U24" s="25">
        <v>17.712500000000002</v>
      </c>
      <c r="V24" s="26">
        <f t="shared" si="0"/>
        <v>430.88770000000005</v>
      </c>
      <c r="X24" s="2"/>
    </row>
    <row r="25" spans="1:30" ht="41.45" customHeight="1" x14ac:dyDescent="0.25">
      <c r="A25" s="92" t="s">
        <v>11</v>
      </c>
      <c r="B25" s="27">
        <f t="shared" ref="B25:C25" si="1">SUM(B18:B24)</f>
        <v>82.823999999999998</v>
      </c>
      <c r="C25" s="28">
        <f t="shared" si="1"/>
        <v>184.79999999999998</v>
      </c>
      <c r="D25" s="28">
        <f>SUM(D18:D24)</f>
        <v>206.82900000000001</v>
      </c>
      <c r="E25" s="28">
        <f t="shared" ref="E25:G25" si="2">SUM(E18:E24)</f>
        <v>207.04950000000002</v>
      </c>
      <c r="F25" s="28">
        <f t="shared" si="2"/>
        <v>154.93799999999996</v>
      </c>
      <c r="G25" s="28">
        <f t="shared" si="2"/>
        <v>154.28700000000001</v>
      </c>
      <c r="H25" s="28">
        <f>SUM(H18:H24)</f>
        <v>209.83900000000003</v>
      </c>
      <c r="I25" s="29">
        <f t="shared" ref="I25" si="3">SUM(I18:I24)</f>
        <v>62.061999999999983</v>
      </c>
      <c r="J25" s="81">
        <f>SUM(J18:J24)</f>
        <v>85.701000000000008</v>
      </c>
      <c r="K25" s="28">
        <f t="shared" ref="K25:O25" si="4">SUM(K18:K24)</f>
        <v>166.43199999999999</v>
      </c>
      <c r="L25" s="28">
        <f t="shared" si="4"/>
        <v>137.3715</v>
      </c>
      <c r="M25" s="28">
        <f t="shared" si="4"/>
        <v>139.328</v>
      </c>
      <c r="N25" s="28">
        <f t="shared" si="4"/>
        <v>216.97200000000001</v>
      </c>
      <c r="O25" s="28">
        <f t="shared" si="4"/>
        <v>76.293000000000006</v>
      </c>
      <c r="P25" s="27">
        <f>SUM(P18:P24)</f>
        <v>64.487499999999997</v>
      </c>
      <c r="Q25" s="28">
        <f t="shared" ref="Q25:U25" si="5">SUM(Q18:Q24)</f>
        <v>196.67199999999997</v>
      </c>
      <c r="R25" s="28">
        <f t="shared" si="5"/>
        <v>126.126</v>
      </c>
      <c r="S25" s="28">
        <f t="shared" si="5"/>
        <v>128.35200000000003</v>
      </c>
      <c r="T25" s="28">
        <f t="shared" si="5"/>
        <v>169.34399999999999</v>
      </c>
      <c r="U25" s="29">
        <f t="shared" si="5"/>
        <v>118.26500000000001</v>
      </c>
      <c r="V25" s="26">
        <f t="shared" si="0"/>
        <v>2887.9725000000003</v>
      </c>
    </row>
    <row r="26" spans="1:30" s="2" customFormat="1" ht="36.75" customHeight="1" x14ac:dyDescent="0.25">
      <c r="A26" s="93" t="s">
        <v>20</v>
      </c>
      <c r="B26" s="30">
        <v>34</v>
      </c>
      <c r="C26" s="31">
        <v>32</v>
      </c>
      <c r="D26" s="31">
        <v>31.5</v>
      </c>
      <c r="E26" s="31">
        <v>31.5</v>
      </c>
      <c r="F26" s="31">
        <v>31</v>
      </c>
      <c r="G26" s="31">
        <v>31</v>
      </c>
      <c r="H26" s="31">
        <v>31</v>
      </c>
      <c r="I26" s="32">
        <v>31</v>
      </c>
      <c r="J26" s="82">
        <v>33</v>
      </c>
      <c r="K26" s="31">
        <v>32</v>
      </c>
      <c r="L26" s="31">
        <v>31.5</v>
      </c>
      <c r="M26" s="31">
        <v>32</v>
      </c>
      <c r="N26" s="31">
        <v>31.5</v>
      </c>
      <c r="O26" s="31">
        <v>31.5</v>
      </c>
      <c r="P26" s="30">
        <v>33.5</v>
      </c>
      <c r="Q26" s="31">
        <v>32</v>
      </c>
      <c r="R26" s="31">
        <v>31.5</v>
      </c>
      <c r="S26" s="31">
        <v>32</v>
      </c>
      <c r="T26" s="31">
        <v>31.5</v>
      </c>
      <c r="U26" s="32">
        <v>31</v>
      </c>
      <c r="V26" s="33">
        <f>+((V25/V27)/7)*1000</f>
        <v>31.667754068160885</v>
      </c>
    </row>
    <row r="27" spans="1:30" s="2" customFormat="1" ht="33" customHeight="1" x14ac:dyDescent="0.25">
      <c r="A27" s="94" t="s">
        <v>21</v>
      </c>
      <c r="B27" s="34">
        <v>348</v>
      </c>
      <c r="C27" s="35">
        <v>825</v>
      </c>
      <c r="D27" s="35">
        <v>938</v>
      </c>
      <c r="E27" s="35">
        <v>939</v>
      </c>
      <c r="F27" s="35">
        <v>714</v>
      </c>
      <c r="G27" s="35">
        <v>711</v>
      </c>
      <c r="H27" s="35">
        <v>967</v>
      </c>
      <c r="I27" s="36">
        <v>286</v>
      </c>
      <c r="J27" s="83">
        <v>371</v>
      </c>
      <c r="K27" s="35">
        <v>743</v>
      </c>
      <c r="L27" s="35">
        <v>623</v>
      </c>
      <c r="M27" s="35">
        <v>622</v>
      </c>
      <c r="N27" s="35">
        <v>984</v>
      </c>
      <c r="O27" s="35">
        <v>346</v>
      </c>
      <c r="P27" s="34">
        <v>275</v>
      </c>
      <c r="Q27" s="35">
        <v>878</v>
      </c>
      <c r="R27" s="35">
        <v>572</v>
      </c>
      <c r="S27" s="35">
        <v>573</v>
      </c>
      <c r="T27" s="35">
        <v>768</v>
      </c>
      <c r="U27" s="36">
        <v>545</v>
      </c>
      <c r="V27" s="37">
        <f>SUM(B27:U27)</f>
        <v>13028</v>
      </c>
      <c r="W27" s="2">
        <f>((V25*1000)/V27)/7</f>
        <v>31.667754068160889</v>
      </c>
    </row>
    <row r="28" spans="1:30" s="2" customFormat="1" ht="33" customHeight="1" x14ac:dyDescent="0.25">
      <c r="A28" s="95" t="s">
        <v>22</v>
      </c>
      <c r="B28" s="38">
        <f t="shared" ref="B28:U28" si="6">((B27*B26)*7/1000-B18-B19)/5</f>
        <v>12.340299999999999</v>
      </c>
      <c r="C28" s="39">
        <f t="shared" si="6"/>
        <v>27.559766666666668</v>
      </c>
      <c r="D28" s="39">
        <f t="shared" si="6"/>
        <v>30.90046666666667</v>
      </c>
      <c r="E28" s="39">
        <f t="shared" si="6"/>
        <v>30.944566666666667</v>
      </c>
      <c r="F28" s="39">
        <f t="shared" si="6"/>
        <v>23.204999999999995</v>
      </c>
      <c r="G28" s="39">
        <f t="shared" si="6"/>
        <v>23.0748</v>
      </c>
      <c r="H28" s="39">
        <f t="shared" si="6"/>
        <v>31.427499999999998</v>
      </c>
      <c r="I28" s="40">
        <f t="shared" si="6"/>
        <v>9.2840999999999987</v>
      </c>
      <c r="J28" s="84">
        <f t="shared" si="6"/>
        <v>12.750033333333333</v>
      </c>
      <c r="K28" s="39">
        <f t="shared" si="6"/>
        <v>24.829599999999999</v>
      </c>
      <c r="L28" s="39">
        <f t="shared" si="6"/>
        <v>20.39286666666667</v>
      </c>
      <c r="M28" s="39">
        <f t="shared" si="6"/>
        <v>20.784166666666671</v>
      </c>
      <c r="N28" s="39">
        <f t="shared" si="6"/>
        <v>32.4392</v>
      </c>
      <c r="O28" s="39">
        <f t="shared" si="6"/>
        <v>11.487200000000001</v>
      </c>
      <c r="P28" s="38">
        <f t="shared" si="6"/>
        <v>9.4412000000000003</v>
      </c>
      <c r="Q28" s="39">
        <f t="shared" si="6"/>
        <v>29.1264</v>
      </c>
      <c r="R28" s="39">
        <f t="shared" si="6"/>
        <v>18.723466666666667</v>
      </c>
      <c r="S28" s="39">
        <f t="shared" si="6"/>
        <v>19.157300000000003</v>
      </c>
      <c r="T28" s="39">
        <f t="shared" si="6"/>
        <v>25.307266666666667</v>
      </c>
      <c r="U28" s="40">
        <f t="shared" si="6"/>
        <v>17.712500000000002</v>
      </c>
      <c r="V28" s="41"/>
    </row>
    <row r="29" spans="1:30" ht="33.75" customHeight="1" x14ac:dyDescent="0.25">
      <c r="A29" s="96" t="s">
        <v>23</v>
      </c>
      <c r="B29" s="42">
        <f t="shared" ref="B29:C29" si="7">((B27*B26)*7)/1000</f>
        <v>82.823999999999998</v>
      </c>
      <c r="C29" s="43">
        <f t="shared" si="7"/>
        <v>184.8</v>
      </c>
      <c r="D29" s="43">
        <f>((D27*D26)*7)/1000</f>
        <v>206.82900000000001</v>
      </c>
      <c r="E29" s="43">
        <f>((E27*E26)*7)/1000</f>
        <v>207.04949999999999</v>
      </c>
      <c r="F29" s="43">
        <f t="shared" ref="F29:G29" si="8">((F27*F26)*7)/1000</f>
        <v>154.93799999999999</v>
      </c>
      <c r="G29" s="43">
        <f t="shared" si="8"/>
        <v>154.28700000000001</v>
      </c>
      <c r="H29" s="43">
        <f>((H27*H26)*7)/1000</f>
        <v>209.839</v>
      </c>
      <c r="I29" s="87">
        <f>((I27*I26)*7)/1000</f>
        <v>62.061999999999998</v>
      </c>
      <c r="J29" s="85">
        <f>((J27*J26)*7)/1000</f>
        <v>85.700999999999993</v>
      </c>
      <c r="K29" s="43">
        <f>((K27*K26)*7)/1000</f>
        <v>166.43199999999999</v>
      </c>
      <c r="L29" s="43">
        <f t="shared" ref="L29:U29" si="9">((L27*L26)*7)/1000</f>
        <v>137.3715</v>
      </c>
      <c r="M29" s="43">
        <f t="shared" si="9"/>
        <v>139.328</v>
      </c>
      <c r="N29" s="43">
        <f t="shared" si="9"/>
        <v>216.97200000000001</v>
      </c>
      <c r="O29" s="43">
        <f t="shared" si="9"/>
        <v>76.293000000000006</v>
      </c>
      <c r="P29" s="44">
        <f t="shared" si="9"/>
        <v>64.487499999999997</v>
      </c>
      <c r="Q29" s="45">
        <f t="shared" si="9"/>
        <v>196.672</v>
      </c>
      <c r="R29" s="45">
        <f t="shared" si="9"/>
        <v>126.126</v>
      </c>
      <c r="S29" s="45">
        <f t="shared" si="9"/>
        <v>128.352</v>
      </c>
      <c r="T29" s="45">
        <f t="shared" si="9"/>
        <v>169.34399999999999</v>
      </c>
      <c r="U29" s="46">
        <f t="shared" si="9"/>
        <v>118.265</v>
      </c>
      <c r="V29" s="47"/>
    </row>
    <row r="30" spans="1:30" ht="33.75" customHeight="1" thickBot="1" x14ac:dyDescent="0.3">
      <c r="A30" s="97" t="s">
        <v>24</v>
      </c>
      <c r="B30" s="48">
        <f t="shared" ref="B30:C30" si="10">+(B25/B27)/7*1000</f>
        <v>33.999999999999993</v>
      </c>
      <c r="C30" s="49">
        <f t="shared" si="10"/>
        <v>31.999999999999993</v>
      </c>
      <c r="D30" s="49">
        <f>+(D25/D27)/7*1000</f>
        <v>31.5</v>
      </c>
      <c r="E30" s="49">
        <f t="shared" ref="E30:G30" si="11">+(E25/E27)/7*1000</f>
        <v>31.500000000000007</v>
      </c>
      <c r="F30" s="49">
        <f t="shared" si="11"/>
        <v>30.999999999999993</v>
      </c>
      <c r="G30" s="49">
        <f t="shared" si="11"/>
        <v>31</v>
      </c>
      <c r="H30" s="49">
        <f>+(H25/H27)/7*1000</f>
        <v>31.000000000000004</v>
      </c>
      <c r="I30" s="50">
        <f t="shared" ref="I30" si="12">+(I25/I27)/7*1000</f>
        <v>30.999999999999993</v>
      </c>
      <c r="J30" s="86">
        <f>+(J25/J27)/7*1000</f>
        <v>33</v>
      </c>
      <c r="K30" s="49">
        <f t="shared" ref="K30:U30" si="13">+(K25/K27)/7*1000</f>
        <v>31.999999999999993</v>
      </c>
      <c r="L30" s="49">
        <f t="shared" si="13"/>
        <v>31.5</v>
      </c>
      <c r="M30" s="49">
        <f t="shared" si="13"/>
        <v>32</v>
      </c>
      <c r="N30" s="49">
        <f t="shared" si="13"/>
        <v>31.5</v>
      </c>
      <c r="O30" s="49">
        <f t="shared" si="13"/>
        <v>31.500000000000007</v>
      </c>
      <c r="P30" s="48">
        <f t="shared" si="13"/>
        <v>33.499999999999993</v>
      </c>
      <c r="Q30" s="49">
        <f t="shared" si="13"/>
        <v>31.999999999999993</v>
      </c>
      <c r="R30" s="49">
        <f t="shared" si="13"/>
        <v>31.5</v>
      </c>
      <c r="S30" s="49">
        <f t="shared" si="13"/>
        <v>32.000000000000007</v>
      </c>
      <c r="T30" s="49">
        <f t="shared" si="13"/>
        <v>31.5</v>
      </c>
      <c r="U30" s="50">
        <f t="shared" si="13"/>
        <v>31.000000000000004</v>
      </c>
      <c r="V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>
        <v>12.923166666666665</v>
      </c>
      <c r="C39" s="79">
        <v>26.388249999999999</v>
      </c>
      <c r="D39" s="79">
        <v>19.512499999999999</v>
      </c>
      <c r="E39" s="79">
        <v>19.512499999999999</v>
      </c>
      <c r="F39" s="79">
        <v>25.725000000000005</v>
      </c>
      <c r="G39" s="79">
        <v>10.444000000000001</v>
      </c>
      <c r="H39" s="79"/>
      <c r="I39" s="101">
        <f t="shared" ref="I39:I46" si="14">SUM(B39:H39)</f>
        <v>114.50541666666668</v>
      </c>
      <c r="J39" s="2"/>
      <c r="K39" s="91" t="s">
        <v>15</v>
      </c>
      <c r="L39" s="79">
        <v>53.2</v>
      </c>
      <c r="M39" s="79">
        <v>53.2</v>
      </c>
      <c r="N39" s="79">
        <v>53.276000000000003</v>
      </c>
      <c r="O39" s="79">
        <v>53.351999999999997</v>
      </c>
      <c r="P39" s="79">
        <v>53.2</v>
      </c>
      <c r="Q39" s="101">
        <f t="shared" ref="Q39:Q46" si="15">SUM(L39:P39)</f>
        <v>266.22800000000001</v>
      </c>
      <c r="R39" s="2">
        <v>76</v>
      </c>
      <c r="S39" s="61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79">
        <v>12.923166666666665</v>
      </c>
      <c r="C40" s="79">
        <v>26.388249999999999</v>
      </c>
      <c r="D40" s="79">
        <v>19.512499999999999</v>
      </c>
      <c r="E40" s="79">
        <v>19.512499999999999</v>
      </c>
      <c r="F40" s="79">
        <v>25.725000000000005</v>
      </c>
      <c r="G40" s="79">
        <v>10.444000000000001</v>
      </c>
      <c r="H40" s="79"/>
      <c r="I40" s="101">
        <f t="shared" si="14"/>
        <v>114.50541666666668</v>
      </c>
      <c r="J40" s="2"/>
      <c r="K40" s="92" t="s">
        <v>16</v>
      </c>
      <c r="L40" s="79">
        <f>L48*$R$40/1000</f>
        <v>62.91</v>
      </c>
      <c r="M40" s="79">
        <f>M48*$R$40/1000</f>
        <v>62.55</v>
      </c>
      <c r="N40" s="79">
        <f>N48*$R$40/1000</f>
        <v>62.91</v>
      </c>
      <c r="O40" s="79">
        <f>O48*$R$40/1000</f>
        <v>63</v>
      </c>
      <c r="P40" s="79">
        <f>P48*$R$40/1000</f>
        <v>62.73</v>
      </c>
      <c r="Q40" s="101">
        <f t="shared" si="15"/>
        <v>314.10000000000002</v>
      </c>
      <c r="R40" s="2">
        <v>90</v>
      </c>
      <c r="S40" s="61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0">
        <v>14.778633333333337</v>
      </c>
      <c r="C41" s="24">
        <v>31.044999999999998</v>
      </c>
      <c r="D41" s="24">
        <v>23.010400000000001</v>
      </c>
      <c r="E41" s="24">
        <v>23.102799999999998</v>
      </c>
      <c r="F41" s="24">
        <v>30.614500000000003</v>
      </c>
      <c r="G41" s="24">
        <v>12.793899999999999</v>
      </c>
      <c r="H41" s="24"/>
      <c r="I41" s="101">
        <f t="shared" si="14"/>
        <v>135.34523333333334</v>
      </c>
      <c r="J41" s="2"/>
      <c r="K41" s="91" t="s">
        <v>17</v>
      </c>
      <c r="L41" s="80">
        <f>L48*$R$41/1000</f>
        <v>64.308000000000007</v>
      </c>
      <c r="M41" s="24">
        <f>M48*$R$41/1000</f>
        <v>63.94</v>
      </c>
      <c r="N41" s="24">
        <f>N48*$R$41/1000</f>
        <v>64.308000000000007</v>
      </c>
      <c r="O41" s="24">
        <f>O48*$R$41/1000</f>
        <v>64.400000000000006</v>
      </c>
      <c r="P41" s="24">
        <f>P48*$R$41/1000</f>
        <v>64.123999999999995</v>
      </c>
      <c r="Q41" s="101">
        <f t="shared" si="15"/>
        <v>321.08000000000004</v>
      </c>
      <c r="R41" s="2">
        <v>92</v>
      </c>
      <c r="S41" s="61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79">
        <v>14.778633333333337</v>
      </c>
      <c r="C42" s="79">
        <v>31.044999999999998</v>
      </c>
      <c r="D42" s="79">
        <v>23.010400000000001</v>
      </c>
      <c r="E42" s="79">
        <v>23.102799999999998</v>
      </c>
      <c r="F42" s="79">
        <v>30.614500000000003</v>
      </c>
      <c r="G42" s="79">
        <v>12.793899999999999</v>
      </c>
      <c r="H42" s="79"/>
      <c r="I42" s="101">
        <f t="shared" si="14"/>
        <v>135.34523333333334</v>
      </c>
      <c r="J42" s="2"/>
      <c r="K42" s="92" t="s">
        <v>18</v>
      </c>
      <c r="L42" s="79">
        <f>L48*$R$42/1000</f>
        <v>66.405000000000001</v>
      </c>
      <c r="M42" s="79">
        <f>M48*$R$42/1000</f>
        <v>66.025000000000006</v>
      </c>
      <c r="N42" s="79">
        <f>N48*$R$42/1000</f>
        <v>66.405000000000001</v>
      </c>
      <c r="O42" s="79">
        <f>O48*$R$42/1000</f>
        <v>66.5</v>
      </c>
      <c r="P42" s="79">
        <f>P48*$R$42/1000</f>
        <v>66.215000000000003</v>
      </c>
      <c r="Q42" s="101">
        <f t="shared" si="15"/>
        <v>331.55000000000007</v>
      </c>
      <c r="R42" s="2">
        <v>95</v>
      </c>
      <c r="S42" s="61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79">
        <v>14.778633333333337</v>
      </c>
      <c r="C43" s="79">
        <v>31.044999999999998</v>
      </c>
      <c r="D43" s="79">
        <v>23.010400000000001</v>
      </c>
      <c r="E43" s="79">
        <v>23.102799999999998</v>
      </c>
      <c r="F43" s="79">
        <v>30.614500000000003</v>
      </c>
      <c r="G43" s="79">
        <v>12.793899999999999</v>
      </c>
      <c r="H43" s="79"/>
      <c r="I43" s="101">
        <f t="shared" si="14"/>
        <v>135.34523333333334</v>
      </c>
      <c r="J43" s="2"/>
      <c r="K43" s="91" t="s">
        <v>19</v>
      </c>
      <c r="L43" s="79">
        <f>L48*$R$43/1000</f>
        <v>69.200999999999993</v>
      </c>
      <c r="M43" s="79">
        <f>M48*$R$43/1000</f>
        <v>68.805000000000007</v>
      </c>
      <c r="N43" s="79">
        <f>N48*$R$43/1000</f>
        <v>69.200999999999993</v>
      </c>
      <c r="O43" s="79">
        <f>O48*$R$43/1000</f>
        <v>69.3</v>
      </c>
      <c r="P43" s="79">
        <f>P48*$R$43/1000</f>
        <v>69.003</v>
      </c>
      <c r="Q43" s="101">
        <f t="shared" si="15"/>
        <v>345.51</v>
      </c>
      <c r="R43" s="2">
        <v>99</v>
      </c>
      <c r="S43" s="61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79">
        <v>14.778633333333337</v>
      </c>
      <c r="C44" s="79">
        <v>31.044999999999998</v>
      </c>
      <c r="D44" s="79">
        <v>23.010400000000001</v>
      </c>
      <c r="E44" s="79">
        <v>23.102799999999998</v>
      </c>
      <c r="F44" s="79">
        <v>30.614500000000003</v>
      </c>
      <c r="G44" s="79">
        <v>12.793899999999999</v>
      </c>
      <c r="H44" s="79"/>
      <c r="I44" s="101">
        <f t="shared" si="14"/>
        <v>135.34523333333334</v>
      </c>
      <c r="J44" s="2"/>
      <c r="K44" s="92" t="s">
        <v>13</v>
      </c>
      <c r="L44" s="79">
        <f>L48*$R$44/1000</f>
        <v>72.695999999999998</v>
      </c>
      <c r="M44" s="79">
        <f>M48*$R$44/1000</f>
        <v>72.28</v>
      </c>
      <c r="N44" s="79">
        <f>N48*$R$44/1000</f>
        <v>72.695999999999998</v>
      </c>
      <c r="O44" s="79">
        <f>O48*$R$44/1000</f>
        <v>72.8</v>
      </c>
      <c r="P44" s="79">
        <f>P48*$R$44/1000</f>
        <v>72.488</v>
      </c>
      <c r="Q44" s="101">
        <f t="shared" si="15"/>
        <v>362.96</v>
      </c>
      <c r="R44" s="2">
        <v>104</v>
      </c>
      <c r="S44" s="61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79">
        <v>23.3</v>
      </c>
      <c r="C45" s="79">
        <v>17.7</v>
      </c>
      <c r="D45" s="79">
        <v>17.7</v>
      </c>
      <c r="E45" s="79">
        <v>28.2</v>
      </c>
      <c r="F45" s="79">
        <v>23.5</v>
      </c>
      <c r="G45" s="79">
        <v>17.600000000000001</v>
      </c>
      <c r="H45" s="79">
        <v>7.3</v>
      </c>
      <c r="I45" s="101">
        <f t="shared" si="14"/>
        <v>135.30000000000001</v>
      </c>
      <c r="J45" s="2"/>
      <c r="K45" s="91" t="s">
        <v>14</v>
      </c>
      <c r="L45" s="79">
        <f>L48*$R$45/1000</f>
        <v>74.093999999999994</v>
      </c>
      <c r="M45" s="79">
        <f>M48*$R$45/1000</f>
        <v>73.67</v>
      </c>
      <c r="N45" s="79">
        <f>N48*$R$45/1000</f>
        <v>74.093999999999994</v>
      </c>
      <c r="O45" s="79">
        <f>O48*$R$45/1000</f>
        <v>74.2</v>
      </c>
      <c r="P45" s="79">
        <f>P48*$R$45/1000</f>
        <v>73.882000000000005</v>
      </c>
      <c r="Q45" s="101">
        <f t="shared" si="15"/>
        <v>369.94</v>
      </c>
      <c r="R45" s="2">
        <v>106</v>
      </c>
      <c r="S45" s="61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6">SUM(B39:B45)</f>
        <v>108.26086666666667</v>
      </c>
      <c r="C46" s="28">
        <f t="shared" si="16"/>
        <v>194.65649999999997</v>
      </c>
      <c r="D46" s="28">
        <f t="shared" si="16"/>
        <v>148.76659999999998</v>
      </c>
      <c r="E46" s="28">
        <f t="shared" si="16"/>
        <v>159.63619999999997</v>
      </c>
      <c r="F46" s="28">
        <f t="shared" si="16"/>
        <v>197.40800000000002</v>
      </c>
      <c r="G46" s="28">
        <f t="shared" ref="G46" si="17">SUM(G39:G45)</f>
        <v>89.663600000000002</v>
      </c>
      <c r="H46" s="28">
        <f t="shared" si="16"/>
        <v>7.3</v>
      </c>
      <c r="I46" s="101">
        <f t="shared" si="14"/>
        <v>905.69176666666658</v>
      </c>
      <c r="K46" s="77" t="s">
        <v>11</v>
      </c>
      <c r="L46" s="81">
        <f>SUM(L39:L45)</f>
        <v>462.81400000000002</v>
      </c>
      <c r="M46" s="28">
        <f>SUM(M39:M45)</f>
        <v>460.46999999999997</v>
      </c>
      <c r="N46" s="28">
        <f>SUM(N39:N45)</f>
        <v>462.89000000000004</v>
      </c>
      <c r="O46" s="28">
        <f>SUM(O39:O45)</f>
        <v>463.55200000000002</v>
      </c>
      <c r="P46" s="28">
        <f>SUM(P39:P45)</f>
        <v>461.642</v>
      </c>
      <c r="Q46" s="101">
        <f t="shared" si="15"/>
        <v>2311.3679999999999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34.5</v>
      </c>
      <c r="C47" s="31">
        <v>33.5</v>
      </c>
      <c r="D47" s="31">
        <v>33</v>
      </c>
      <c r="E47" s="31">
        <v>33</v>
      </c>
      <c r="F47" s="31">
        <v>32.5</v>
      </c>
      <c r="G47" s="31">
        <v>32.5</v>
      </c>
      <c r="H47" s="31">
        <v>32.5</v>
      </c>
      <c r="I47" s="102">
        <f>+((I46/I48)/7)*1000</f>
        <v>33.133044326565447</v>
      </c>
      <c r="K47" s="110" t="s">
        <v>20</v>
      </c>
      <c r="L47" s="82">
        <v>65</v>
      </c>
      <c r="M47" s="31">
        <v>65</v>
      </c>
      <c r="N47" s="31">
        <v>65</v>
      </c>
      <c r="O47" s="31">
        <v>65</v>
      </c>
      <c r="P47" s="31">
        <v>65</v>
      </c>
      <c r="Q47" s="102">
        <f>+((Q46/Q48)/7)*1000</f>
        <v>94.611870650839123</v>
      </c>
      <c r="R47" s="62"/>
      <c r="S47" s="62"/>
    </row>
    <row r="48" spans="1:30" ht="33.75" customHeight="1" x14ac:dyDescent="0.25">
      <c r="A48" s="94" t="s">
        <v>21</v>
      </c>
      <c r="B48" s="83">
        <v>670</v>
      </c>
      <c r="C48" s="35">
        <v>508</v>
      </c>
      <c r="D48" s="35">
        <v>508</v>
      </c>
      <c r="E48" s="35">
        <v>815</v>
      </c>
      <c r="F48" s="35">
        <v>682</v>
      </c>
      <c r="G48" s="35">
        <v>511</v>
      </c>
      <c r="H48" s="35">
        <v>211</v>
      </c>
      <c r="I48" s="103">
        <f>SUM(B48:H48)</f>
        <v>3905</v>
      </c>
      <c r="J48" s="63"/>
      <c r="K48" s="94" t="s">
        <v>21</v>
      </c>
      <c r="L48" s="106">
        <v>699</v>
      </c>
      <c r="M48" s="64">
        <v>695</v>
      </c>
      <c r="N48" s="64">
        <v>699</v>
      </c>
      <c r="O48" s="64">
        <v>700</v>
      </c>
      <c r="P48" s="64">
        <v>697</v>
      </c>
      <c r="Q48" s="112">
        <f>SUM(L48:P48)</f>
        <v>3490</v>
      </c>
      <c r="R48" s="65"/>
      <c r="S48" s="65"/>
    </row>
    <row r="49" spans="1:30" ht="33.75" customHeight="1" x14ac:dyDescent="0.25">
      <c r="A49" s="95" t="s">
        <v>22</v>
      </c>
      <c r="B49" s="84">
        <f>((B48*B47)*7/1000-B39-B40)/5</f>
        <v>27.191733333333332</v>
      </c>
      <c r="C49" s="39">
        <f t="shared" ref="C49:H49" si="18">((C48*C47)*7/1000-C39-C40)/5</f>
        <v>13.269900000000002</v>
      </c>
      <c r="D49" s="39">
        <f t="shared" si="18"/>
        <v>15.664599999999998</v>
      </c>
      <c r="E49" s="39">
        <f t="shared" si="18"/>
        <v>29.848000000000003</v>
      </c>
      <c r="F49" s="39">
        <f t="shared" si="18"/>
        <v>20.741</v>
      </c>
      <c r="G49" s="39">
        <f t="shared" ref="G49" si="19">((G48*G47)*7/1000-G39-G40)/5</f>
        <v>19.072899999999997</v>
      </c>
      <c r="H49" s="39">
        <f t="shared" si="18"/>
        <v>9.6005000000000003</v>
      </c>
      <c r="I49" s="104">
        <f>((I46*1000)/I48)/7</f>
        <v>33.133044326565447</v>
      </c>
      <c r="K49" s="95" t="s">
        <v>22</v>
      </c>
      <c r="L49" s="84">
        <f>(L48*L47)/1000</f>
        <v>45.435000000000002</v>
      </c>
      <c r="M49" s="39">
        <f>(M48*M47)/1000</f>
        <v>45.174999999999997</v>
      </c>
      <c r="N49" s="39">
        <f>(N48*N47)/1000</f>
        <v>45.435000000000002</v>
      </c>
      <c r="O49" s="39">
        <f>(O48*O47)/1000</f>
        <v>45.5</v>
      </c>
      <c r="P49" s="39">
        <f>(P48*P47)/1000</f>
        <v>45.305</v>
      </c>
      <c r="Q49" s="113">
        <f>((Q46*1000)/Q48)/7</f>
        <v>94.611870650839137</v>
      </c>
      <c r="R49" s="65"/>
      <c r="S49" s="65"/>
    </row>
    <row r="50" spans="1:30" ht="33.75" customHeight="1" x14ac:dyDescent="0.25">
      <c r="A50" s="96" t="s">
        <v>23</v>
      </c>
      <c r="B50" s="85">
        <f t="shared" ref="B50:H50" si="20">((B48*B47)*7)/1000</f>
        <v>161.80500000000001</v>
      </c>
      <c r="C50" s="43">
        <f t="shared" si="20"/>
        <v>119.126</v>
      </c>
      <c r="D50" s="43">
        <f t="shared" si="20"/>
        <v>117.348</v>
      </c>
      <c r="E50" s="43">
        <f t="shared" si="20"/>
        <v>188.26499999999999</v>
      </c>
      <c r="F50" s="43">
        <f t="shared" si="20"/>
        <v>155.155</v>
      </c>
      <c r="G50" s="43">
        <f t="shared" ref="G50" si="21">((G48*G47)*7)/1000</f>
        <v>116.2525</v>
      </c>
      <c r="H50" s="43">
        <f t="shared" si="20"/>
        <v>48.002499999999998</v>
      </c>
      <c r="I50" s="87"/>
      <c r="K50" s="96" t="s">
        <v>23</v>
      </c>
      <c r="L50" s="85">
        <f>((L48*L47)*7)/1000</f>
        <v>318.04500000000002</v>
      </c>
      <c r="M50" s="43">
        <f>((M48*M47)*7)/1000</f>
        <v>316.22500000000002</v>
      </c>
      <c r="N50" s="43">
        <f>((N48*N47)*7)/1000</f>
        <v>318.04500000000002</v>
      </c>
      <c r="O50" s="43">
        <f>((O48*O47)*7)/1000</f>
        <v>318.5</v>
      </c>
      <c r="P50" s="43">
        <f>((P48*P47)*7)/1000</f>
        <v>317.13499999999999</v>
      </c>
      <c r="Q50" s="114"/>
    </row>
    <row r="51" spans="1:30" ht="33.75" customHeight="1" thickBot="1" x14ac:dyDescent="0.3">
      <c r="A51" s="97" t="s">
        <v>24</v>
      </c>
      <c r="B51" s="86">
        <f t="shared" ref="B51:H51" si="22">+(B46/B48)/7*1000</f>
        <v>23.083340440653874</v>
      </c>
      <c r="C51" s="49">
        <f t="shared" si="22"/>
        <v>54.740298087739021</v>
      </c>
      <c r="D51" s="49">
        <f t="shared" si="22"/>
        <v>41.835376827896511</v>
      </c>
      <c r="E51" s="49">
        <f t="shared" si="22"/>
        <v>27.981805433829969</v>
      </c>
      <c r="F51" s="49">
        <f t="shared" si="22"/>
        <v>41.350649350649356</v>
      </c>
      <c r="G51" s="49">
        <f t="shared" ref="G51" si="23">+(G46/G48)/7*1000</f>
        <v>25.066703941850712</v>
      </c>
      <c r="H51" s="49">
        <f t="shared" si="22"/>
        <v>4.942450914014894</v>
      </c>
      <c r="I51" s="105"/>
      <c r="J51" s="52"/>
      <c r="K51" s="97" t="s">
        <v>24</v>
      </c>
      <c r="L51" s="86">
        <f>+(L46/L48)/7*1000</f>
        <v>94.586960964643382</v>
      </c>
      <c r="M51" s="49">
        <f>+(M46/M48)/7*1000</f>
        <v>94.649537512846862</v>
      </c>
      <c r="N51" s="49">
        <f>+(N46/N48)/7*1000</f>
        <v>94.602493357858179</v>
      </c>
      <c r="O51" s="49">
        <f>+(O46/O48)/7*1000</f>
        <v>94.602448979591827</v>
      </c>
      <c r="P51" s="49">
        <f>+(P46/P48)/7*1000</f>
        <v>94.618159458905524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4"/>
      <c r="G55" s="115"/>
      <c r="H55" s="69"/>
      <c r="I55" s="69"/>
      <c r="J55" s="70"/>
      <c r="K55" s="70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00" t="s">
        <v>11</v>
      </c>
      <c r="I56" s="56"/>
      <c r="J56" s="56"/>
      <c r="K56" s="56"/>
      <c r="L56" s="56"/>
      <c r="M56" s="71"/>
      <c r="N56" s="71"/>
      <c r="O56" s="71"/>
      <c r="P56" s="56"/>
      <c r="Q56" s="56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100"/>
      <c r="H57" s="56"/>
      <c r="I57" s="56"/>
      <c r="J57" s="56"/>
      <c r="K57" s="56"/>
      <c r="L57" s="56"/>
      <c r="M57" s="71"/>
      <c r="N57" s="71"/>
      <c r="O57" s="71"/>
      <c r="P57" s="56"/>
      <c r="Q57" s="56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50.463999999999999</v>
      </c>
      <c r="C58" s="79">
        <v>49.628</v>
      </c>
      <c r="D58" s="79">
        <v>51.223999999999997</v>
      </c>
      <c r="E58" s="79">
        <v>51.148000000000003</v>
      </c>
      <c r="F58" s="79">
        <v>49.552</v>
      </c>
      <c r="G58" s="101">
        <f t="shared" ref="G58:G65" si="24">SUM(B58:F58)</f>
        <v>252.01599999999999</v>
      </c>
      <c r="H58" s="73"/>
      <c r="I58" s="2">
        <v>76</v>
      </c>
      <c r="J58" s="56"/>
      <c r="K58" s="56"/>
      <c r="L58" s="56"/>
      <c r="M58" s="71"/>
      <c r="N58" s="71"/>
      <c r="O58" s="71"/>
      <c r="P58" s="56"/>
      <c r="Q58" s="56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f>B67*$I$59/1000</f>
        <v>59.31</v>
      </c>
      <c r="C59" s="79">
        <f>C67*$I$59/1000</f>
        <v>58.77</v>
      </c>
      <c r="D59" s="79">
        <f>D67*$I$59/1000</f>
        <v>60.3</v>
      </c>
      <c r="E59" s="79">
        <f>E67*$I$59/1000</f>
        <v>60.48</v>
      </c>
      <c r="F59" s="79">
        <f>F67*$I$59/1000</f>
        <v>58.59</v>
      </c>
      <c r="G59" s="101">
        <f t="shared" si="24"/>
        <v>297.45</v>
      </c>
      <c r="H59" s="73"/>
      <c r="I59" s="2">
        <v>90</v>
      </c>
      <c r="J59" s="56"/>
      <c r="K59" s="56"/>
      <c r="L59" s="56"/>
      <c r="M59" s="71"/>
      <c r="N59" s="71"/>
      <c r="O59" s="71"/>
      <c r="P59" s="56"/>
      <c r="Q59" s="56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80">
        <f>B67*$I$60/1000</f>
        <v>60.628</v>
      </c>
      <c r="C60" s="24">
        <f>C67*$I$60/1000</f>
        <v>60.076000000000001</v>
      </c>
      <c r="D60" s="24">
        <f>D67*$I$60/1000</f>
        <v>61.64</v>
      </c>
      <c r="E60" s="24">
        <f>E67*$I$60/1000</f>
        <v>61.823999999999998</v>
      </c>
      <c r="F60" s="24">
        <f>F67*$I$60/1000</f>
        <v>59.892000000000003</v>
      </c>
      <c r="G60" s="101">
        <f t="shared" si="24"/>
        <v>304.06</v>
      </c>
      <c r="H60" s="73"/>
      <c r="I60" s="2">
        <v>92</v>
      </c>
      <c r="J60" s="56"/>
      <c r="K60" s="56"/>
      <c r="L60" s="56"/>
      <c r="M60" s="71"/>
      <c r="N60" s="71"/>
      <c r="O60" s="71"/>
      <c r="P60" s="56"/>
      <c r="Q60" s="56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79">
        <f>B67*$I$61/1000</f>
        <v>62.604999999999997</v>
      </c>
      <c r="C61" s="79">
        <f>C67*$I$61/1000</f>
        <v>62.034999999999997</v>
      </c>
      <c r="D61" s="79">
        <f>D67*$I$61/1000</f>
        <v>63.65</v>
      </c>
      <c r="E61" s="79">
        <f>E67*$I$61/1000</f>
        <v>63.84</v>
      </c>
      <c r="F61" s="79">
        <f>F67*$I$61/1000</f>
        <v>61.844999999999999</v>
      </c>
      <c r="G61" s="101">
        <f t="shared" si="24"/>
        <v>313.97500000000002</v>
      </c>
      <c r="H61" s="73"/>
      <c r="I61" s="2">
        <v>95</v>
      </c>
      <c r="J61" s="56"/>
      <c r="K61" s="56"/>
      <c r="L61" s="56"/>
      <c r="M61" s="71"/>
      <c r="N61" s="71"/>
      <c r="O61" s="71"/>
      <c r="P61" s="56"/>
      <c r="Q61" s="56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f>B67*$I$62/1000</f>
        <v>65.241</v>
      </c>
      <c r="C62" s="79">
        <f>C67*$I$62/1000</f>
        <v>64.647000000000006</v>
      </c>
      <c r="D62" s="79">
        <f>D67*$I$62/1000</f>
        <v>66.33</v>
      </c>
      <c r="E62" s="79">
        <f>E67*$I$62/1000</f>
        <v>66.528000000000006</v>
      </c>
      <c r="F62" s="79">
        <f>F67*$I$62/1000</f>
        <v>64.448999999999998</v>
      </c>
      <c r="G62" s="101">
        <f t="shared" si="24"/>
        <v>327.19500000000005</v>
      </c>
      <c r="H62" s="73"/>
      <c r="I62" s="2">
        <v>99</v>
      </c>
      <c r="J62" s="56"/>
      <c r="K62" s="56"/>
      <c r="L62" s="56"/>
      <c r="M62" s="71"/>
      <c r="N62" s="71"/>
      <c r="O62" s="71"/>
      <c r="P62" s="56"/>
      <c r="Q62" s="56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f>B67*$I$63/1000</f>
        <v>68.536000000000001</v>
      </c>
      <c r="C63" s="79">
        <f>C67*$I$63/1000</f>
        <v>67.912000000000006</v>
      </c>
      <c r="D63" s="79">
        <f>D67*$I$63/1000</f>
        <v>69.680000000000007</v>
      </c>
      <c r="E63" s="79">
        <f>E67*$I$63/1000</f>
        <v>69.888000000000005</v>
      </c>
      <c r="F63" s="79">
        <f>F67*$I$63/1000</f>
        <v>67.703999999999994</v>
      </c>
      <c r="G63" s="101">
        <f t="shared" si="24"/>
        <v>343.72</v>
      </c>
      <c r="H63" s="73"/>
      <c r="I63" s="2">
        <v>104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f>B67*$I$64/1000</f>
        <v>69.853999999999999</v>
      </c>
      <c r="C64" s="79">
        <f>C67*$I$64/1000</f>
        <v>69.218000000000004</v>
      </c>
      <c r="D64" s="79">
        <f>D67*$I$64/1000</f>
        <v>71.02</v>
      </c>
      <c r="E64" s="79">
        <f>E67*$I$64/1000</f>
        <v>71.231999999999999</v>
      </c>
      <c r="F64" s="79">
        <f>F67*$I$64/1000</f>
        <v>69.006</v>
      </c>
      <c r="G64" s="101">
        <f t="shared" si="24"/>
        <v>350.32999999999993</v>
      </c>
      <c r="H64" s="73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>SUM(B58:B64)</f>
        <v>436.63799999999998</v>
      </c>
      <c r="C65" s="28">
        <f>SUM(C58:C64)</f>
        <v>432.286</v>
      </c>
      <c r="D65" s="28">
        <f>SUM(D58:D64)</f>
        <v>443.84399999999999</v>
      </c>
      <c r="E65" s="28">
        <f>SUM(E58:E64)</f>
        <v>444.93999999999994</v>
      </c>
      <c r="F65" s="28">
        <f>SUM(F58:F64)</f>
        <v>431.03800000000001</v>
      </c>
      <c r="G65" s="101">
        <f t="shared" si="24"/>
        <v>2188.7460000000001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95</v>
      </c>
      <c r="C66" s="31">
        <v>95</v>
      </c>
      <c r="D66" s="31">
        <v>95</v>
      </c>
      <c r="E66" s="31">
        <v>95</v>
      </c>
      <c r="F66" s="31">
        <v>95</v>
      </c>
      <c r="G66" s="102">
        <f>+((G65/G67)/7)*1000</f>
        <v>94.607564296520422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659</v>
      </c>
      <c r="C67" s="64">
        <v>653</v>
      </c>
      <c r="D67" s="64">
        <v>670</v>
      </c>
      <c r="E67" s="64">
        <v>672</v>
      </c>
      <c r="F67" s="64">
        <v>651</v>
      </c>
      <c r="G67" s="112">
        <f>SUM(B67:F67)</f>
        <v>3305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5" t="s">
        <v>22</v>
      </c>
      <c r="B68" s="84">
        <f>(B67*B66)/1000</f>
        <v>62.604999999999997</v>
      </c>
      <c r="C68" s="39">
        <f>(C67*C66)/1000</f>
        <v>62.034999999999997</v>
      </c>
      <c r="D68" s="39">
        <f>(D67*D66)/1000</f>
        <v>63.65</v>
      </c>
      <c r="E68" s="39">
        <f>(E67*E66)/1000</f>
        <v>63.84</v>
      </c>
      <c r="F68" s="39">
        <f>(F67*F66)/1000</f>
        <v>61.844999999999999</v>
      </c>
      <c r="G68" s="116">
        <f>((G65*1000)/G67)/7</f>
        <v>94.607564296520422</v>
      </c>
      <c r="M68" s="3"/>
      <c r="N68" s="3"/>
      <c r="O68" s="3"/>
      <c r="P68" s="3"/>
      <c r="Q68" s="3"/>
    </row>
    <row r="69" spans="1:28" ht="33.75" customHeight="1" x14ac:dyDescent="0.25">
      <c r="A69" s="96" t="s">
        <v>23</v>
      </c>
      <c r="B69" s="85">
        <f>((B67*B66)*7)/1000</f>
        <v>438.23500000000001</v>
      </c>
      <c r="C69" s="43">
        <f>((C67*C66)*7)/1000</f>
        <v>434.245</v>
      </c>
      <c r="D69" s="43">
        <f>((D67*D66)*7)/1000</f>
        <v>445.55</v>
      </c>
      <c r="E69" s="43">
        <f>((E67*E66)*7)/1000</f>
        <v>446.88</v>
      </c>
      <c r="F69" s="43">
        <f>((F67*F66)*7)/1000</f>
        <v>432.91500000000002</v>
      </c>
      <c r="G69" s="87"/>
      <c r="H69" s="52"/>
      <c r="Q69" s="3"/>
    </row>
    <row r="70" spans="1:28" ht="33.75" customHeight="1" thickBot="1" x14ac:dyDescent="0.3">
      <c r="A70" s="97" t="s">
        <v>24</v>
      </c>
      <c r="B70" s="86">
        <f>+(B65/B67)/7*1000</f>
        <v>94.653804465640576</v>
      </c>
      <c r="C70" s="49">
        <f>+(C65/C67)/7*1000</f>
        <v>94.571428571428569</v>
      </c>
      <c r="D70" s="49">
        <f>+(D65/D67)/7*1000</f>
        <v>94.636247334754799</v>
      </c>
      <c r="E70" s="49">
        <f>+(E65/E67)/7*1000</f>
        <v>94.587585034013586</v>
      </c>
      <c r="F70" s="49">
        <f>+(F65/F67)/7*1000</f>
        <v>94.58810621022603</v>
      </c>
      <c r="G70" s="117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L36:P36"/>
    <mergeCell ref="T36:U36"/>
    <mergeCell ref="J54:K54"/>
    <mergeCell ref="B55:F55"/>
    <mergeCell ref="B36:H36"/>
    <mergeCell ref="A3:C3"/>
    <mergeCell ref="E9:G9"/>
    <mergeCell ref="R9:S9"/>
    <mergeCell ref="K11:L11"/>
    <mergeCell ref="B15:I15"/>
    <mergeCell ref="J15:O15"/>
    <mergeCell ref="P15:U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R39" sqref="R39:R45"/>
    </sheetView>
  </sheetViews>
  <sheetFormatPr baseColWidth="10" defaultRowHeight="15" x14ac:dyDescent="0.25"/>
  <cols>
    <col min="1" max="1" width="52.42578125" style="19" bestFit="1" customWidth="1"/>
    <col min="2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2"/>
      <c r="Z3" s="2"/>
      <c r="AA3" s="2"/>
      <c r="AB3" s="2"/>
      <c r="AC3" s="2"/>
      <c r="AD3" s="1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6" t="s">
        <v>1</v>
      </c>
      <c r="B9" s="136"/>
      <c r="C9" s="136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6"/>
      <c r="B10" s="136"/>
      <c r="C10" s="1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6" t="s">
        <v>4</v>
      </c>
      <c r="B11" s="136"/>
      <c r="C11" s="136"/>
      <c r="D11" s="1"/>
      <c r="E11" s="137">
        <v>1</v>
      </c>
      <c r="F11" s="1"/>
      <c r="G11" s="1"/>
      <c r="H11" s="1"/>
      <c r="I11" s="1"/>
      <c r="J11" s="1"/>
      <c r="K11" s="579" t="s">
        <v>57</v>
      </c>
      <c r="L11" s="579"/>
      <c r="M11" s="138"/>
      <c r="N11" s="1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6"/>
      <c r="B12" s="136"/>
      <c r="C12" s="136"/>
      <c r="D12" s="1"/>
      <c r="E12" s="5"/>
      <c r="F12" s="1"/>
      <c r="G12" s="1"/>
      <c r="H12" s="1"/>
      <c r="I12" s="1"/>
      <c r="J12" s="1"/>
      <c r="K12" s="138"/>
      <c r="L12" s="138"/>
      <c r="M12" s="138"/>
      <c r="N12" s="1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6"/>
      <c r="B13" s="136"/>
      <c r="C13" s="136"/>
      <c r="D13" s="136"/>
      <c r="E13" s="136"/>
      <c r="F13" s="136"/>
      <c r="G13" s="136"/>
      <c r="H13" s="136"/>
      <c r="I13" s="136"/>
      <c r="J13" s="136"/>
      <c r="K13" s="136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"/>
      <c r="X13" s="1"/>
      <c r="Y13" s="1"/>
    </row>
    <row r="14" spans="1:30" s="3" customFormat="1" ht="27" thickBot="1" x14ac:dyDescent="0.3">
      <c r="A14" s="13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2"/>
      <c r="J15" s="582"/>
      <c r="K15" s="582"/>
      <c r="L15" s="583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91" t="s">
        <v>15</v>
      </c>
      <c r="B18" s="23">
        <v>12.340299999999999</v>
      </c>
      <c r="C18" s="24">
        <v>27.559766666666668</v>
      </c>
      <c r="D18" s="24">
        <v>30.90046666666667</v>
      </c>
      <c r="E18" s="24">
        <v>30.944566666666667</v>
      </c>
      <c r="F18" s="24">
        <v>23.204999999999995</v>
      </c>
      <c r="G18" s="24">
        <v>23.0748</v>
      </c>
      <c r="H18" s="24">
        <v>31.427499999999998</v>
      </c>
      <c r="I18" s="24">
        <v>9.2840999999999987</v>
      </c>
      <c r="J18" s="24"/>
      <c r="K18" s="24"/>
      <c r="L18" s="25"/>
      <c r="M18" s="79">
        <v>12.750033333333333</v>
      </c>
      <c r="N18" s="24">
        <v>24.829599999999999</v>
      </c>
      <c r="O18" s="24">
        <v>20.39286666666667</v>
      </c>
      <c r="P18" s="24">
        <v>20.784166666666671</v>
      </c>
      <c r="Q18" s="24">
        <v>32.4392</v>
      </c>
      <c r="R18" s="24">
        <v>11.487200000000001</v>
      </c>
      <c r="S18" s="24"/>
      <c r="T18" s="23">
        <v>9.4412000000000003</v>
      </c>
      <c r="U18" s="24">
        <v>29.1264</v>
      </c>
      <c r="V18" s="24">
        <v>18.723466666666667</v>
      </c>
      <c r="W18" s="24">
        <v>19.157300000000003</v>
      </c>
      <c r="X18" s="24">
        <v>25.307266666666667</v>
      </c>
      <c r="Y18" s="24">
        <v>17.712500000000002</v>
      </c>
      <c r="Z18" s="25"/>
      <c r="AA18" s="26">
        <f t="shared" ref="AA18:AA25" si="0">SUM(B18:Z18)</f>
        <v>430.88770000000005</v>
      </c>
      <c r="AC18" s="2"/>
      <c r="AD18" s="20"/>
    </row>
    <row r="19" spans="1:30" ht="39.950000000000003" customHeight="1" x14ac:dyDescent="0.25">
      <c r="A19" s="92" t="s">
        <v>16</v>
      </c>
      <c r="B19" s="23">
        <v>12.340299999999999</v>
      </c>
      <c r="C19" s="24">
        <v>27.559766666666668</v>
      </c>
      <c r="D19" s="24">
        <v>30.90046666666667</v>
      </c>
      <c r="E19" s="24">
        <v>30.944566666666667</v>
      </c>
      <c r="F19" s="24">
        <v>23.204999999999995</v>
      </c>
      <c r="G19" s="24">
        <v>23.0748</v>
      </c>
      <c r="H19" s="24">
        <v>31.427499999999998</v>
      </c>
      <c r="I19" s="24">
        <v>9.2840999999999987</v>
      </c>
      <c r="J19" s="24"/>
      <c r="K19" s="24"/>
      <c r="L19" s="25"/>
      <c r="M19" s="79">
        <v>12.750033333333333</v>
      </c>
      <c r="N19" s="24">
        <v>24.829599999999999</v>
      </c>
      <c r="O19" s="24">
        <v>20.39286666666667</v>
      </c>
      <c r="P19" s="24">
        <v>20.784166666666671</v>
      </c>
      <c r="Q19" s="24">
        <v>32.4392</v>
      </c>
      <c r="R19" s="24">
        <v>11.487200000000001</v>
      </c>
      <c r="S19" s="24"/>
      <c r="T19" s="23">
        <v>9.4412000000000003</v>
      </c>
      <c r="U19" s="24">
        <v>29.1264</v>
      </c>
      <c r="V19" s="24">
        <v>18.723466666666667</v>
      </c>
      <c r="W19" s="24">
        <v>19.157300000000003</v>
      </c>
      <c r="X19" s="24">
        <v>25.307266666666667</v>
      </c>
      <c r="Y19" s="24">
        <v>17.712500000000002</v>
      </c>
      <c r="Z19" s="25"/>
      <c r="AA19" s="26">
        <f t="shared" si="0"/>
        <v>430.88770000000005</v>
      </c>
      <c r="AC19" s="2"/>
      <c r="AD19" s="20"/>
    </row>
    <row r="20" spans="1:30" ht="39.75" customHeight="1" x14ac:dyDescent="0.25">
      <c r="A20" s="91" t="s">
        <v>17</v>
      </c>
      <c r="B20" s="76">
        <v>13.281380000000002</v>
      </c>
      <c r="C20" s="24">
        <v>29.352093333333336</v>
      </c>
      <c r="D20" s="24">
        <v>32.945213333333335</v>
      </c>
      <c r="E20" s="24">
        <v>32.830973333333333</v>
      </c>
      <c r="F20" s="24">
        <v>25.204200000000007</v>
      </c>
      <c r="G20" s="24">
        <v>24.613679999999995</v>
      </c>
      <c r="H20" s="24">
        <v>33.458199999999991</v>
      </c>
      <c r="I20" s="24">
        <v>9.6997600000000013</v>
      </c>
      <c r="J20" s="24"/>
      <c r="K20" s="24"/>
      <c r="L20" s="25"/>
      <c r="M20" s="80">
        <v>13.598386666666666</v>
      </c>
      <c r="N20" s="24">
        <v>26.475159999999999</v>
      </c>
      <c r="O20" s="24">
        <v>21.885453333333334</v>
      </c>
      <c r="P20" s="24">
        <v>22.017333333333333</v>
      </c>
      <c r="Q20" s="24">
        <v>34.551519999999996</v>
      </c>
      <c r="R20" s="24">
        <v>12.068619999999999</v>
      </c>
      <c r="S20" s="24"/>
      <c r="T20" s="76">
        <v>10.224920000000001</v>
      </c>
      <c r="U20" s="24">
        <v>31.273440000000004</v>
      </c>
      <c r="V20" s="24">
        <v>20.089913333333335</v>
      </c>
      <c r="W20" s="24">
        <v>20.365079999999995</v>
      </c>
      <c r="X20" s="24">
        <v>26.971493333333335</v>
      </c>
      <c r="Y20" s="24">
        <v>18.856999999999999</v>
      </c>
      <c r="Z20" s="25"/>
      <c r="AA20" s="26">
        <f t="shared" si="0"/>
        <v>459.76382000000001</v>
      </c>
      <c r="AC20" s="2"/>
      <c r="AD20" s="20"/>
    </row>
    <row r="21" spans="1:30" ht="39.950000000000003" customHeight="1" x14ac:dyDescent="0.25">
      <c r="A21" s="92" t="s">
        <v>18</v>
      </c>
      <c r="B21" s="23">
        <v>13.281380000000002</v>
      </c>
      <c r="C21" s="24">
        <v>29.352093333333336</v>
      </c>
      <c r="D21" s="24">
        <v>32.945213333333335</v>
      </c>
      <c r="E21" s="24">
        <v>32.830973333333333</v>
      </c>
      <c r="F21" s="24">
        <v>25.204200000000007</v>
      </c>
      <c r="G21" s="24">
        <v>24.613679999999995</v>
      </c>
      <c r="H21" s="24">
        <v>33.458199999999991</v>
      </c>
      <c r="I21" s="24">
        <v>9.6997600000000013</v>
      </c>
      <c r="J21" s="24"/>
      <c r="K21" s="24"/>
      <c r="L21" s="25"/>
      <c r="M21" s="79">
        <v>13.598386666666666</v>
      </c>
      <c r="N21" s="24">
        <v>26.475159999999999</v>
      </c>
      <c r="O21" s="24">
        <v>21.885453333333334</v>
      </c>
      <c r="P21" s="24">
        <v>22.017333333333333</v>
      </c>
      <c r="Q21" s="24">
        <v>34.551519999999996</v>
      </c>
      <c r="R21" s="24">
        <v>12.068619999999999</v>
      </c>
      <c r="S21" s="24"/>
      <c r="T21" s="23">
        <v>10.224920000000001</v>
      </c>
      <c r="U21" s="24">
        <v>31.273440000000004</v>
      </c>
      <c r="V21" s="24">
        <v>20.089913333333335</v>
      </c>
      <c r="W21" s="24">
        <v>20.365079999999995</v>
      </c>
      <c r="X21" s="24">
        <v>26.971493333333335</v>
      </c>
      <c r="Y21" s="24">
        <v>18.856999999999999</v>
      </c>
      <c r="Z21" s="25"/>
      <c r="AA21" s="26">
        <f t="shared" si="0"/>
        <v>459.76382000000001</v>
      </c>
      <c r="AC21" s="2"/>
      <c r="AD21" s="20"/>
    </row>
    <row r="22" spans="1:30" ht="39.950000000000003" customHeight="1" x14ac:dyDescent="0.25">
      <c r="A22" s="91" t="s">
        <v>19</v>
      </c>
      <c r="B22" s="23">
        <v>12.5</v>
      </c>
      <c r="C22" s="24">
        <v>18.2</v>
      </c>
      <c r="D22" s="24">
        <v>18.2</v>
      </c>
      <c r="E22" s="24">
        <v>29.9</v>
      </c>
      <c r="F22" s="24">
        <v>17.600000000000001</v>
      </c>
      <c r="G22" s="24">
        <v>17.600000000000001</v>
      </c>
      <c r="H22" s="24">
        <v>15.8</v>
      </c>
      <c r="I22" s="24">
        <v>15.8</v>
      </c>
      <c r="J22" s="24">
        <v>25.1</v>
      </c>
      <c r="K22" s="24">
        <v>17</v>
      </c>
      <c r="L22" s="25">
        <v>13.7</v>
      </c>
      <c r="M22" s="79">
        <v>9.6</v>
      </c>
      <c r="N22" s="24">
        <v>24.8</v>
      </c>
      <c r="O22" s="24">
        <v>28.5</v>
      </c>
      <c r="P22" s="24">
        <v>15.8</v>
      </c>
      <c r="Q22" s="24">
        <v>15.8</v>
      </c>
      <c r="R22" s="24">
        <v>20.5</v>
      </c>
      <c r="S22" s="24">
        <v>15.6</v>
      </c>
      <c r="T22" s="23">
        <v>15.1</v>
      </c>
      <c r="U22" s="24">
        <v>26.8</v>
      </c>
      <c r="V22" s="24">
        <v>18</v>
      </c>
      <c r="W22" s="24">
        <v>18</v>
      </c>
      <c r="X22" s="24">
        <v>26.5</v>
      </c>
      <c r="Y22" s="24">
        <v>12.1</v>
      </c>
      <c r="Z22" s="25">
        <v>11.3</v>
      </c>
      <c r="AA22" s="26">
        <f t="shared" si="0"/>
        <v>459.80000000000013</v>
      </c>
      <c r="AC22" s="2"/>
      <c r="AD22" s="20"/>
    </row>
    <row r="23" spans="1:30" ht="39.950000000000003" customHeight="1" x14ac:dyDescent="0.25">
      <c r="A23" s="92" t="s">
        <v>13</v>
      </c>
      <c r="B23" s="23">
        <v>12.5</v>
      </c>
      <c r="C23" s="24">
        <v>18.2</v>
      </c>
      <c r="D23" s="24">
        <v>18.2</v>
      </c>
      <c r="E23" s="24">
        <v>29.9</v>
      </c>
      <c r="F23" s="24">
        <v>17.600000000000001</v>
      </c>
      <c r="G23" s="24">
        <v>17.600000000000001</v>
      </c>
      <c r="H23" s="24">
        <v>15.8</v>
      </c>
      <c r="I23" s="24">
        <v>15.8</v>
      </c>
      <c r="J23" s="24">
        <v>25.1</v>
      </c>
      <c r="K23" s="24">
        <v>17</v>
      </c>
      <c r="L23" s="25">
        <v>13.7</v>
      </c>
      <c r="M23" s="79">
        <v>9.6</v>
      </c>
      <c r="N23" s="24">
        <v>24.8</v>
      </c>
      <c r="O23" s="24">
        <v>28.5</v>
      </c>
      <c r="P23" s="24">
        <v>15.8</v>
      </c>
      <c r="Q23" s="24">
        <v>15.8</v>
      </c>
      <c r="R23" s="24">
        <v>20.5</v>
      </c>
      <c r="S23" s="24">
        <v>15.6</v>
      </c>
      <c r="T23" s="23">
        <v>15.1</v>
      </c>
      <c r="U23" s="24">
        <v>26.8</v>
      </c>
      <c r="V23" s="24">
        <v>18</v>
      </c>
      <c r="W23" s="24">
        <v>18</v>
      </c>
      <c r="X23" s="24">
        <v>26.5</v>
      </c>
      <c r="Y23" s="24">
        <v>12.1</v>
      </c>
      <c r="Z23" s="25">
        <v>11.3</v>
      </c>
      <c r="AA23" s="26">
        <f t="shared" si="0"/>
        <v>459.80000000000013</v>
      </c>
      <c r="AC23" s="2"/>
      <c r="AD23" s="20"/>
    </row>
    <row r="24" spans="1:30" ht="39.950000000000003" customHeight="1" x14ac:dyDescent="0.25">
      <c r="A24" s="91" t="s">
        <v>14</v>
      </c>
      <c r="B24" s="23">
        <v>12.5</v>
      </c>
      <c r="C24" s="24">
        <v>18.2</v>
      </c>
      <c r="D24" s="24">
        <v>18.2</v>
      </c>
      <c r="E24" s="24">
        <v>29.9</v>
      </c>
      <c r="F24" s="24">
        <v>17.600000000000001</v>
      </c>
      <c r="G24" s="24">
        <v>17.600000000000001</v>
      </c>
      <c r="H24" s="24">
        <v>15.8</v>
      </c>
      <c r="I24" s="24">
        <v>15.8</v>
      </c>
      <c r="J24" s="24">
        <v>25.1</v>
      </c>
      <c r="K24" s="24">
        <v>17</v>
      </c>
      <c r="L24" s="25">
        <v>13.7</v>
      </c>
      <c r="M24" s="79">
        <v>9.6</v>
      </c>
      <c r="N24" s="24">
        <v>24.8</v>
      </c>
      <c r="O24" s="24">
        <v>28.5</v>
      </c>
      <c r="P24" s="24">
        <v>15.8</v>
      </c>
      <c r="Q24" s="24">
        <v>15.8</v>
      </c>
      <c r="R24" s="24">
        <v>20.5</v>
      </c>
      <c r="S24" s="24">
        <v>15.6</v>
      </c>
      <c r="T24" s="23">
        <v>15.1</v>
      </c>
      <c r="U24" s="24">
        <v>26.8</v>
      </c>
      <c r="V24" s="24">
        <v>18</v>
      </c>
      <c r="W24" s="24">
        <v>18</v>
      </c>
      <c r="X24" s="24">
        <v>26.5</v>
      </c>
      <c r="Y24" s="24">
        <v>12.1</v>
      </c>
      <c r="Z24" s="25">
        <v>11.3</v>
      </c>
      <c r="AA24" s="26">
        <f t="shared" si="0"/>
        <v>459.80000000000013</v>
      </c>
      <c r="AC24" s="2"/>
    </row>
    <row r="25" spans="1:30" ht="41.45" customHeight="1" x14ac:dyDescent="0.25">
      <c r="A25" s="92" t="s">
        <v>11</v>
      </c>
      <c r="B25" s="27">
        <f t="shared" ref="B25:C25" si="1">SUM(B18:B24)</f>
        <v>88.743359999999996</v>
      </c>
      <c r="C25" s="28">
        <f t="shared" si="1"/>
        <v>168.42371999999997</v>
      </c>
      <c r="D25" s="28">
        <f>SUM(D18:D24)</f>
        <v>182.29135999999997</v>
      </c>
      <c r="E25" s="28">
        <f t="shared" ref="E25:J25" si="2">SUM(E18:E24)</f>
        <v>217.25108</v>
      </c>
      <c r="F25" s="28">
        <f t="shared" si="2"/>
        <v>149.61839999999998</v>
      </c>
      <c r="G25" s="28">
        <f t="shared" ref="G25" si="3">SUM(G18:G24)</f>
        <v>148.17695999999998</v>
      </c>
      <c r="H25" s="28">
        <f>SUM(H18:H24)</f>
        <v>177.17140000000001</v>
      </c>
      <c r="I25" s="28">
        <f t="shared" ref="I25" si="4">SUM(I18:I24)</f>
        <v>85.367719999999991</v>
      </c>
      <c r="J25" s="28">
        <f t="shared" si="2"/>
        <v>75.300000000000011</v>
      </c>
      <c r="K25" s="28">
        <f>SUM(K18:K24)</f>
        <v>51</v>
      </c>
      <c r="L25" s="29">
        <f t="shared" ref="L25" si="5">SUM(L18:L24)</f>
        <v>41.099999999999994</v>
      </c>
      <c r="M25" s="81">
        <f>SUM(M18:M24)</f>
        <v>81.496839999999992</v>
      </c>
      <c r="N25" s="28">
        <f t="shared" ref="N25:S25" si="6">SUM(N18:N24)</f>
        <v>177.00952000000001</v>
      </c>
      <c r="O25" s="28">
        <f t="shared" si="6"/>
        <v>170.05664000000002</v>
      </c>
      <c r="P25" s="28">
        <f t="shared" si="6"/>
        <v>133.00300000000001</v>
      </c>
      <c r="Q25" s="28">
        <f t="shared" si="6"/>
        <v>181.38144000000003</v>
      </c>
      <c r="R25" s="28">
        <f t="shared" si="6"/>
        <v>108.61163999999999</v>
      </c>
      <c r="S25" s="28">
        <f t="shared" si="6"/>
        <v>46.8</v>
      </c>
      <c r="T25" s="27">
        <f>SUM(T18:T24)</f>
        <v>84.632239999999996</v>
      </c>
      <c r="U25" s="28">
        <f t="shared" ref="U25:Z25" si="7">SUM(U18:U24)</f>
        <v>201.19968000000003</v>
      </c>
      <c r="V25" s="28">
        <f t="shared" si="7"/>
        <v>131.62675999999999</v>
      </c>
      <c r="W25" s="28">
        <f t="shared" si="7"/>
        <v>133.04476</v>
      </c>
      <c r="X25" s="28">
        <f t="shared" si="7"/>
        <v>184.05752000000001</v>
      </c>
      <c r="Y25" s="28">
        <f t="shared" si="7"/>
        <v>109.43899999999999</v>
      </c>
      <c r="Z25" s="29">
        <f t="shared" si="7"/>
        <v>33.900000000000006</v>
      </c>
      <c r="AA25" s="26">
        <f t="shared" si="0"/>
        <v>3160.7030399999999</v>
      </c>
    </row>
    <row r="26" spans="1:30" s="2" customFormat="1" ht="36.75" customHeight="1" x14ac:dyDescent="0.25">
      <c r="A26" s="93" t="s">
        <v>20</v>
      </c>
      <c r="B26" s="30">
        <v>37.5</v>
      </c>
      <c r="C26" s="31">
        <v>35</v>
      </c>
      <c r="D26" s="31">
        <v>34.5</v>
      </c>
      <c r="E26" s="31">
        <v>34.5</v>
      </c>
      <c r="F26" s="31">
        <v>34.5</v>
      </c>
      <c r="G26" s="31">
        <v>34</v>
      </c>
      <c r="H26" s="31">
        <v>34</v>
      </c>
      <c r="I26" s="31">
        <v>33.5</v>
      </c>
      <c r="J26" s="31">
        <v>34</v>
      </c>
      <c r="K26" s="31">
        <v>34</v>
      </c>
      <c r="L26" s="32">
        <v>33.5</v>
      </c>
      <c r="M26" s="82">
        <v>36</v>
      </c>
      <c r="N26" s="31">
        <v>35.5</v>
      </c>
      <c r="O26" s="31">
        <v>35.5</v>
      </c>
      <c r="P26" s="31">
        <v>35</v>
      </c>
      <c r="Q26" s="31">
        <v>35</v>
      </c>
      <c r="R26" s="31">
        <v>34.5</v>
      </c>
      <c r="S26" s="31">
        <v>34.5</v>
      </c>
      <c r="T26" s="30">
        <v>36.5</v>
      </c>
      <c r="U26" s="31">
        <v>36</v>
      </c>
      <c r="V26" s="31">
        <v>35</v>
      </c>
      <c r="W26" s="31">
        <v>35</v>
      </c>
      <c r="X26" s="31">
        <v>34.5</v>
      </c>
      <c r="Y26" s="31">
        <v>34.5</v>
      </c>
      <c r="Z26" s="32">
        <v>34</v>
      </c>
      <c r="AA26" s="33">
        <f>+((AA25/AA27)/7)*1000</f>
        <v>34.743690805962267</v>
      </c>
    </row>
    <row r="27" spans="1:30" s="2" customFormat="1" ht="33" customHeight="1" x14ac:dyDescent="0.25">
      <c r="A27" s="94" t="s">
        <v>21</v>
      </c>
      <c r="B27" s="34">
        <v>347</v>
      </c>
      <c r="C27" s="35">
        <v>518</v>
      </c>
      <c r="D27" s="35">
        <v>519</v>
      </c>
      <c r="E27" s="35">
        <v>850</v>
      </c>
      <c r="F27" s="35">
        <v>500</v>
      </c>
      <c r="G27" s="35">
        <v>500</v>
      </c>
      <c r="H27" s="35">
        <v>449</v>
      </c>
      <c r="I27" s="35">
        <v>449</v>
      </c>
      <c r="J27" s="35">
        <v>713</v>
      </c>
      <c r="K27" s="35">
        <v>484</v>
      </c>
      <c r="L27" s="36">
        <v>388</v>
      </c>
      <c r="M27" s="83">
        <v>270</v>
      </c>
      <c r="N27" s="35">
        <v>698</v>
      </c>
      <c r="O27" s="35">
        <v>803</v>
      </c>
      <c r="P27" s="35">
        <v>445</v>
      </c>
      <c r="Q27" s="35">
        <v>445</v>
      </c>
      <c r="R27" s="35">
        <v>581</v>
      </c>
      <c r="S27" s="35">
        <v>439</v>
      </c>
      <c r="T27" s="34">
        <v>423</v>
      </c>
      <c r="U27" s="35">
        <v>756</v>
      </c>
      <c r="V27" s="35">
        <v>507</v>
      </c>
      <c r="W27" s="35">
        <v>507</v>
      </c>
      <c r="X27" s="35">
        <v>747</v>
      </c>
      <c r="Y27" s="35">
        <v>341</v>
      </c>
      <c r="Z27" s="36">
        <v>317</v>
      </c>
      <c r="AA27" s="37">
        <f>SUM(B27:Z27)</f>
        <v>12996</v>
      </c>
      <c r="AB27" s="2">
        <f>((AA25*1000)/AA27)/7</f>
        <v>34.743690805962274</v>
      </c>
    </row>
    <row r="28" spans="1:30" s="2" customFormat="1" ht="33" customHeight="1" x14ac:dyDescent="0.25">
      <c r="A28" s="95" t="s">
        <v>22</v>
      </c>
      <c r="B28" s="38">
        <f t="shared" ref="B28:Z28" si="8">((B27*B26)*7/1000-B18-B19)/5</f>
        <v>13.281380000000002</v>
      </c>
      <c r="C28" s="39">
        <f t="shared" si="8"/>
        <v>14.358093333333334</v>
      </c>
      <c r="D28" s="39">
        <f t="shared" si="8"/>
        <v>12.707513333333329</v>
      </c>
      <c r="E28" s="39">
        <f t="shared" si="8"/>
        <v>28.677173333333332</v>
      </c>
      <c r="F28" s="39">
        <f t="shared" si="8"/>
        <v>14.868</v>
      </c>
      <c r="G28" s="39">
        <f t="shared" ref="G28:I28" si="9">((G27*G26)*7/1000-G18-G19)/5</f>
        <v>14.570080000000001</v>
      </c>
      <c r="H28" s="39">
        <f t="shared" si="9"/>
        <v>8.801400000000001</v>
      </c>
      <c r="I28" s="39">
        <f t="shared" si="9"/>
        <v>17.344460000000002</v>
      </c>
      <c r="J28" s="39">
        <f t="shared" si="8"/>
        <v>33.938800000000001</v>
      </c>
      <c r="K28" s="39">
        <f t="shared" si="8"/>
        <v>23.038399999999999</v>
      </c>
      <c r="L28" s="40">
        <f t="shared" si="8"/>
        <v>18.197200000000002</v>
      </c>
      <c r="M28" s="84">
        <f t="shared" si="8"/>
        <v>8.5079866666666675</v>
      </c>
      <c r="N28" s="39">
        <f t="shared" si="8"/>
        <v>24.758760000000002</v>
      </c>
      <c r="O28" s="39">
        <f t="shared" si="8"/>
        <v>31.751953333333336</v>
      </c>
      <c r="P28" s="39">
        <f t="shared" si="8"/>
        <v>13.491333333333335</v>
      </c>
      <c r="Q28" s="39">
        <f t="shared" ref="Q28" si="10">((Q27*Q26)*7/1000-Q18-Q19)/5</f>
        <v>8.8293200000000009</v>
      </c>
      <c r="R28" s="39">
        <f t="shared" si="8"/>
        <v>23.467419999999997</v>
      </c>
      <c r="S28" s="39">
        <f t="shared" si="8"/>
        <v>21.203700000000001</v>
      </c>
      <c r="T28" s="38">
        <f t="shared" si="8"/>
        <v>17.838820000000002</v>
      </c>
      <c r="U28" s="39">
        <f t="shared" si="8"/>
        <v>26.451840000000004</v>
      </c>
      <c r="V28" s="39">
        <f t="shared" si="8"/>
        <v>17.353613333333335</v>
      </c>
      <c r="W28" s="39">
        <f t="shared" si="8"/>
        <v>17.180079999999997</v>
      </c>
      <c r="X28" s="39">
        <f t="shared" ref="X28" si="11">((X27*X26)*7/1000-X18-X19)/5</f>
        <v>25.957193333333333</v>
      </c>
      <c r="Y28" s="39">
        <f t="shared" si="8"/>
        <v>9.3852999999999973</v>
      </c>
      <c r="Z28" s="40">
        <f t="shared" si="8"/>
        <v>15.0892</v>
      </c>
      <c r="AA28" s="41"/>
    </row>
    <row r="29" spans="1:30" ht="33.75" customHeight="1" x14ac:dyDescent="0.25">
      <c r="A29" s="96" t="s">
        <v>23</v>
      </c>
      <c r="B29" s="42">
        <f t="shared" ref="B29:C29" si="12">((B27*B26)*7)/1000</f>
        <v>91.087500000000006</v>
      </c>
      <c r="C29" s="43">
        <f t="shared" si="12"/>
        <v>126.91</v>
      </c>
      <c r="D29" s="43">
        <f>((D27*D26)*7)/1000</f>
        <v>125.3385</v>
      </c>
      <c r="E29" s="43">
        <f>((E27*E26)*7)/1000</f>
        <v>205.27500000000001</v>
      </c>
      <c r="F29" s="43">
        <f t="shared" ref="F29:J29" si="13">((F27*F26)*7)/1000</f>
        <v>120.75</v>
      </c>
      <c r="G29" s="43">
        <f t="shared" ref="G29" si="14">((G27*G26)*7)/1000</f>
        <v>119</v>
      </c>
      <c r="H29" s="43">
        <f>((H27*H26)*7)/1000</f>
        <v>106.86199999999999</v>
      </c>
      <c r="I29" s="43">
        <f>((I27*I26)*7)/1000</f>
        <v>105.29049999999999</v>
      </c>
      <c r="J29" s="43">
        <f t="shared" si="13"/>
        <v>169.69399999999999</v>
      </c>
      <c r="K29" s="43">
        <f>((K27*K26)*7)/1000</f>
        <v>115.19199999999999</v>
      </c>
      <c r="L29" s="87">
        <f>((L27*L26)*7)/1000</f>
        <v>90.986000000000004</v>
      </c>
      <c r="M29" s="85">
        <f>((M27*M26)*7)/1000</f>
        <v>68.040000000000006</v>
      </c>
      <c r="N29" s="43">
        <f>((N27*N26)*7)/1000</f>
        <v>173.453</v>
      </c>
      <c r="O29" s="43">
        <f t="shared" ref="O29:Z29" si="15">((O27*O26)*7)/1000</f>
        <v>199.5455</v>
      </c>
      <c r="P29" s="43">
        <f t="shared" si="15"/>
        <v>109.02500000000001</v>
      </c>
      <c r="Q29" s="43">
        <f t="shared" ref="Q29" si="16">((Q27*Q26)*7)/1000</f>
        <v>109.02500000000001</v>
      </c>
      <c r="R29" s="43">
        <f t="shared" si="15"/>
        <v>140.3115</v>
      </c>
      <c r="S29" s="43">
        <f t="shared" si="15"/>
        <v>106.0185</v>
      </c>
      <c r="T29" s="44">
        <f t="shared" si="15"/>
        <v>108.0765</v>
      </c>
      <c r="U29" s="45">
        <f t="shared" si="15"/>
        <v>190.512</v>
      </c>
      <c r="V29" s="45">
        <f t="shared" si="15"/>
        <v>124.215</v>
      </c>
      <c r="W29" s="45">
        <f t="shared" si="15"/>
        <v>124.215</v>
      </c>
      <c r="X29" s="45">
        <f t="shared" ref="X29" si="17">((X27*X26)*7)/1000</f>
        <v>180.40049999999999</v>
      </c>
      <c r="Y29" s="45">
        <f t="shared" si="15"/>
        <v>82.351500000000001</v>
      </c>
      <c r="Z29" s="46">
        <f t="shared" si="15"/>
        <v>75.445999999999998</v>
      </c>
      <c r="AA29" s="47"/>
    </row>
    <row r="30" spans="1:30" ht="33.75" customHeight="1" thickBot="1" x14ac:dyDescent="0.3">
      <c r="A30" s="97" t="s">
        <v>24</v>
      </c>
      <c r="B30" s="48">
        <f t="shared" ref="B30:C30" si="18">+(B25/B27)/7*1000</f>
        <v>36.534936187731574</v>
      </c>
      <c r="C30" s="49">
        <f t="shared" si="18"/>
        <v>46.448902371759509</v>
      </c>
      <c r="D30" s="49">
        <f>+(D25/D27)/7*1000</f>
        <v>50.176537296999719</v>
      </c>
      <c r="E30" s="49">
        <f t="shared" ref="E30:J30" si="19">+(E25/E27)/7*1000</f>
        <v>36.512786554621854</v>
      </c>
      <c r="F30" s="49">
        <f t="shared" si="19"/>
        <v>42.74811428571428</v>
      </c>
      <c r="G30" s="49">
        <f t="shared" ref="G30" si="20">+(G25/G27)/7*1000</f>
        <v>42.336274285714282</v>
      </c>
      <c r="H30" s="49">
        <f>+(H25/H27)/7*1000</f>
        <v>56.370155902004456</v>
      </c>
      <c r="I30" s="49">
        <f t="shared" ref="I30" si="21">+(I25/I27)/7*1000</f>
        <v>27.161221762647148</v>
      </c>
      <c r="J30" s="49">
        <f t="shared" si="19"/>
        <v>15.087156882388301</v>
      </c>
      <c r="K30" s="49">
        <f>+(K25/K27)/7*1000</f>
        <v>15.053128689492326</v>
      </c>
      <c r="L30" s="50">
        <f t="shared" ref="L30" si="22">+(L25/L27)/7*1000</f>
        <v>15.132547864506625</v>
      </c>
      <c r="M30" s="86">
        <f>+(M25/M27)/7*1000</f>
        <v>43.120021164021161</v>
      </c>
      <c r="N30" s="49">
        <f t="shared" ref="N30:Z30" si="23">+(N25/N27)/7*1000</f>
        <v>36.227900122799838</v>
      </c>
      <c r="O30" s="49">
        <f t="shared" si="23"/>
        <v>30.253805372709486</v>
      </c>
      <c r="P30" s="49">
        <f t="shared" si="23"/>
        <v>42.69759229534511</v>
      </c>
      <c r="Q30" s="49">
        <f t="shared" ref="Q30" si="24">+(Q25/Q27)/7*1000</f>
        <v>58.228391653290537</v>
      </c>
      <c r="R30" s="49">
        <f t="shared" si="23"/>
        <v>26.705591344971722</v>
      </c>
      <c r="S30" s="49">
        <f t="shared" si="23"/>
        <v>15.229417507321834</v>
      </c>
      <c r="T30" s="48">
        <f t="shared" si="23"/>
        <v>28.582316784869974</v>
      </c>
      <c r="U30" s="49">
        <f t="shared" si="23"/>
        <v>38.019591836734698</v>
      </c>
      <c r="V30" s="49">
        <f t="shared" si="23"/>
        <v>37.088408002254148</v>
      </c>
      <c r="W30" s="49">
        <f t="shared" si="23"/>
        <v>37.48795717103409</v>
      </c>
      <c r="X30" s="49">
        <f t="shared" ref="X30" si="25">+(X25/X27)/7*1000</f>
        <v>35.199372729011287</v>
      </c>
      <c r="Y30" s="49">
        <f t="shared" si="23"/>
        <v>45.847926267281103</v>
      </c>
      <c r="Z30" s="50">
        <f t="shared" si="23"/>
        <v>15.27715187021181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>
        <v>23.3</v>
      </c>
      <c r="C39" s="79">
        <v>17.7</v>
      </c>
      <c r="D39" s="79">
        <v>17.7</v>
      </c>
      <c r="E39" s="79">
        <v>28.2</v>
      </c>
      <c r="F39" s="79">
        <v>23.5</v>
      </c>
      <c r="G39" s="79">
        <v>17.600000000000001</v>
      </c>
      <c r="H39" s="79">
        <v>7.3</v>
      </c>
      <c r="I39" s="101">
        <f t="shared" ref="I39:I46" si="26">SUM(B39:H39)</f>
        <v>135.30000000000001</v>
      </c>
      <c r="J39" s="2"/>
      <c r="K39" s="91" t="s">
        <v>15</v>
      </c>
      <c r="L39" s="79">
        <v>369.9</v>
      </c>
      <c r="M39" s="79"/>
      <c r="N39" s="79"/>
      <c r="O39" s="79"/>
      <c r="P39" s="79"/>
      <c r="Q39" s="101">
        <f t="shared" ref="Q39:Q46" si="27">SUM(L39:P39)</f>
        <v>369.9</v>
      </c>
      <c r="R39" s="2">
        <v>106</v>
      </c>
      <c r="S39" s="61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79">
        <v>23.3</v>
      </c>
      <c r="C40" s="79">
        <v>17.7</v>
      </c>
      <c r="D40" s="79">
        <v>17.7</v>
      </c>
      <c r="E40" s="79">
        <v>28.2</v>
      </c>
      <c r="F40" s="79">
        <v>23.5</v>
      </c>
      <c r="G40" s="79">
        <v>17.600000000000001</v>
      </c>
      <c r="H40" s="79">
        <v>7.3</v>
      </c>
      <c r="I40" s="101">
        <f t="shared" si="26"/>
        <v>135.30000000000001</v>
      </c>
      <c r="J40" s="2"/>
      <c r="K40" s="92" t="s">
        <v>16</v>
      </c>
      <c r="L40" s="79">
        <f>L48*$R$40/1000</f>
        <v>383.02</v>
      </c>
      <c r="M40" s="79">
        <f>M48*$R$40/1000</f>
        <v>0</v>
      </c>
      <c r="N40" s="79">
        <f>N48*$R$40/1000</f>
        <v>0</v>
      </c>
      <c r="O40" s="79">
        <f>O48*$R$40/1000</f>
        <v>0</v>
      </c>
      <c r="P40" s="79">
        <f>P48*$R$40/1000</f>
        <v>0</v>
      </c>
      <c r="Q40" s="101">
        <f t="shared" si="27"/>
        <v>383.02</v>
      </c>
      <c r="R40" s="2">
        <v>110</v>
      </c>
      <c r="S40" s="61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0">
        <v>26.792999999999996</v>
      </c>
      <c r="C41" s="24">
        <v>19.234400000000001</v>
      </c>
      <c r="D41" s="24">
        <v>19.234400000000001</v>
      </c>
      <c r="E41" s="24">
        <v>29.796000000000003</v>
      </c>
      <c r="F41" s="24">
        <v>24.4954</v>
      </c>
      <c r="G41" s="24">
        <v>17.999000000000002</v>
      </c>
      <c r="H41" s="24">
        <v>7.271300000000001</v>
      </c>
      <c r="I41" s="101">
        <f t="shared" si="26"/>
        <v>144.8235</v>
      </c>
      <c r="J41" s="2"/>
      <c r="K41" s="91" t="s">
        <v>17</v>
      </c>
      <c r="L41" s="80">
        <f>L48*$R$41/1000</f>
        <v>403.91199999999998</v>
      </c>
      <c r="M41" s="24">
        <f>M48*$R$41/1000</f>
        <v>0</v>
      </c>
      <c r="N41" s="24">
        <f>N48*$R$41/1000</f>
        <v>0</v>
      </c>
      <c r="O41" s="24">
        <f>O48*$R$41/1000</f>
        <v>0</v>
      </c>
      <c r="P41" s="24">
        <f>P48*$R$41/1000</f>
        <v>0</v>
      </c>
      <c r="Q41" s="101">
        <f t="shared" si="27"/>
        <v>403.91199999999998</v>
      </c>
      <c r="R41" s="2">
        <v>116</v>
      </c>
      <c r="S41" s="61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79">
        <v>26.792999999999996</v>
      </c>
      <c r="C42" s="79">
        <v>19.234400000000001</v>
      </c>
      <c r="D42" s="79">
        <v>19.234400000000001</v>
      </c>
      <c r="E42" s="79">
        <v>29.796000000000003</v>
      </c>
      <c r="F42" s="79">
        <v>24.4954</v>
      </c>
      <c r="G42" s="79">
        <v>17.999000000000002</v>
      </c>
      <c r="H42" s="79">
        <v>7.271300000000001</v>
      </c>
      <c r="I42" s="101">
        <f t="shared" si="26"/>
        <v>144.8235</v>
      </c>
      <c r="J42" s="2"/>
      <c r="K42" s="92" t="s">
        <v>18</v>
      </c>
      <c r="L42" s="79">
        <f>L48*$R$42/1000</f>
        <v>424.80399999999997</v>
      </c>
      <c r="M42" s="79">
        <f>M48*$R$42/1000</f>
        <v>0</v>
      </c>
      <c r="N42" s="79">
        <f>N48*$R$42/1000</f>
        <v>0</v>
      </c>
      <c r="O42" s="79">
        <f>O48*$R$42/1000</f>
        <v>0</v>
      </c>
      <c r="P42" s="79">
        <f>P48*$R$42/1000</f>
        <v>0</v>
      </c>
      <c r="Q42" s="101">
        <f t="shared" si="27"/>
        <v>424.80399999999997</v>
      </c>
      <c r="R42" s="2">
        <v>122</v>
      </c>
      <c r="S42" s="61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79">
        <v>26.792999999999996</v>
      </c>
      <c r="C43" s="79">
        <v>19.234400000000001</v>
      </c>
      <c r="D43" s="79">
        <v>19.234400000000001</v>
      </c>
      <c r="E43" s="79">
        <v>29.796000000000003</v>
      </c>
      <c r="F43" s="79">
        <v>24.4954</v>
      </c>
      <c r="G43" s="79">
        <v>17.999000000000002</v>
      </c>
      <c r="H43" s="79">
        <v>7.271300000000001</v>
      </c>
      <c r="I43" s="101">
        <f t="shared" si="26"/>
        <v>144.8235</v>
      </c>
      <c r="J43" s="2"/>
      <c r="K43" s="91" t="s">
        <v>19</v>
      </c>
      <c r="L43" s="79">
        <f>L48*$R$43/1000</f>
        <v>438.73200000000003</v>
      </c>
      <c r="M43" s="79">
        <f>M48*$R$43/1000</f>
        <v>0</v>
      </c>
      <c r="N43" s="79">
        <f>N48*$R$43/1000</f>
        <v>0</v>
      </c>
      <c r="O43" s="79">
        <f>O48*$R$43/1000</f>
        <v>0</v>
      </c>
      <c r="P43" s="79">
        <f>P48*$R$43/1000</f>
        <v>0</v>
      </c>
      <c r="Q43" s="101">
        <f t="shared" si="27"/>
        <v>438.73200000000003</v>
      </c>
      <c r="R43" s="2">
        <v>126</v>
      </c>
      <c r="S43" s="61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79">
        <v>26.792999999999996</v>
      </c>
      <c r="C44" s="79">
        <v>19.234400000000001</v>
      </c>
      <c r="D44" s="79">
        <v>19.234400000000001</v>
      </c>
      <c r="E44" s="79">
        <v>29.796000000000003</v>
      </c>
      <c r="F44" s="79">
        <v>24.4954</v>
      </c>
      <c r="G44" s="79">
        <v>17.999000000000002</v>
      </c>
      <c r="H44" s="79">
        <v>7.271300000000001</v>
      </c>
      <c r="I44" s="101">
        <f t="shared" si="26"/>
        <v>144.8235</v>
      </c>
      <c r="J44" s="2"/>
      <c r="K44" s="92" t="s">
        <v>13</v>
      </c>
      <c r="L44" s="79">
        <f>L48*$R$44/1000</f>
        <v>445.69600000000003</v>
      </c>
      <c r="M44" s="79">
        <f>M48*$R$44/1000</f>
        <v>0</v>
      </c>
      <c r="N44" s="79">
        <f>N48*$R$44/1000</f>
        <v>0</v>
      </c>
      <c r="O44" s="79">
        <f>O48*$R$44/1000</f>
        <v>0</v>
      </c>
      <c r="P44" s="79">
        <f>P48*$R$44/1000</f>
        <v>0</v>
      </c>
      <c r="Q44" s="101">
        <f t="shared" si="27"/>
        <v>445.69600000000003</v>
      </c>
      <c r="R44" s="2">
        <v>128</v>
      </c>
      <c r="S44" s="61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79">
        <v>26.792999999999996</v>
      </c>
      <c r="C45" s="79">
        <v>19.234400000000001</v>
      </c>
      <c r="D45" s="79">
        <v>19.234400000000001</v>
      </c>
      <c r="E45" s="79">
        <v>29.796000000000003</v>
      </c>
      <c r="F45" s="79">
        <v>24.4954</v>
      </c>
      <c r="G45" s="79">
        <v>17.999000000000002</v>
      </c>
      <c r="H45" s="79">
        <v>7.271300000000001</v>
      </c>
      <c r="I45" s="101">
        <f t="shared" si="26"/>
        <v>144.8235</v>
      </c>
      <c r="J45" s="2"/>
      <c r="K45" s="91" t="s">
        <v>14</v>
      </c>
      <c r="L45" s="79">
        <f>L48*$R$45/1000</f>
        <v>452.66</v>
      </c>
      <c r="M45" s="79">
        <f>M48*$R$45/1000</f>
        <v>0</v>
      </c>
      <c r="N45" s="79">
        <f>N48*$R$45/1000</f>
        <v>0</v>
      </c>
      <c r="O45" s="79">
        <f>O48*$R$45/1000</f>
        <v>0</v>
      </c>
      <c r="P45" s="79">
        <f>P48*$R$45/1000</f>
        <v>0</v>
      </c>
      <c r="Q45" s="101">
        <f t="shared" si="27"/>
        <v>452.66</v>
      </c>
      <c r="R45" s="2">
        <v>130</v>
      </c>
      <c r="S45" s="61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28">SUM(B39:B45)</f>
        <v>180.565</v>
      </c>
      <c r="C46" s="28">
        <f t="shared" si="28"/>
        <v>131.57199999999997</v>
      </c>
      <c r="D46" s="28">
        <f t="shared" si="28"/>
        <v>131.57199999999997</v>
      </c>
      <c r="E46" s="28">
        <f t="shared" si="28"/>
        <v>205.38</v>
      </c>
      <c r="F46" s="28">
        <f t="shared" si="28"/>
        <v>169.477</v>
      </c>
      <c r="G46" s="28">
        <f t="shared" ref="G46" si="29">SUM(G39:G45)</f>
        <v>125.19499999999999</v>
      </c>
      <c r="H46" s="28">
        <f t="shared" si="28"/>
        <v>50.956500000000013</v>
      </c>
      <c r="I46" s="101">
        <f t="shared" si="26"/>
        <v>994.71749999999997</v>
      </c>
      <c r="K46" s="77" t="s">
        <v>11</v>
      </c>
      <c r="L46" s="81">
        <f>SUM(L39:L45)</f>
        <v>2918.7239999999997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1">
        <f t="shared" si="27"/>
        <v>2918.7239999999997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38.5</v>
      </c>
      <c r="C47" s="31">
        <v>37</v>
      </c>
      <c r="D47" s="31">
        <v>37</v>
      </c>
      <c r="E47" s="31">
        <v>36</v>
      </c>
      <c r="F47" s="31">
        <v>35.5</v>
      </c>
      <c r="G47" s="31">
        <v>35</v>
      </c>
      <c r="H47" s="31">
        <v>34.5</v>
      </c>
      <c r="I47" s="102">
        <f>+((I46/I48)/7)*1000</f>
        <v>36.389884763124201</v>
      </c>
      <c r="K47" s="110" t="s">
        <v>20</v>
      </c>
      <c r="L47" s="82">
        <v>120</v>
      </c>
      <c r="M47" s="31"/>
      <c r="N47" s="31"/>
      <c r="O47" s="31"/>
      <c r="P47" s="31"/>
      <c r="Q47" s="102">
        <f>+((Q46/Q48)/7)*1000</f>
        <v>119.74743579223761</v>
      </c>
      <c r="R47" s="62"/>
      <c r="S47" s="62"/>
    </row>
    <row r="48" spans="1:30" ht="33.75" customHeight="1" x14ac:dyDescent="0.25">
      <c r="A48" s="94" t="s">
        <v>21</v>
      </c>
      <c r="B48" s="83">
        <v>670</v>
      </c>
      <c r="C48" s="35">
        <v>508</v>
      </c>
      <c r="D48" s="35">
        <v>508</v>
      </c>
      <c r="E48" s="35">
        <v>815</v>
      </c>
      <c r="F48" s="35">
        <v>682</v>
      </c>
      <c r="G48" s="35">
        <v>511</v>
      </c>
      <c r="H48" s="35">
        <v>211</v>
      </c>
      <c r="I48" s="103">
        <f>SUM(B48:H48)</f>
        <v>3905</v>
      </c>
      <c r="J48" s="63"/>
      <c r="K48" s="94" t="s">
        <v>21</v>
      </c>
      <c r="L48" s="106">
        <v>3482</v>
      </c>
      <c r="M48" s="64"/>
      <c r="N48" s="64"/>
      <c r="O48" s="64"/>
      <c r="P48" s="64"/>
      <c r="Q48" s="112">
        <f>SUM(L48:P48)</f>
        <v>3482</v>
      </c>
      <c r="R48" s="65"/>
      <c r="S48" s="65"/>
    </row>
    <row r="49" spans="1:30" ht="33.75" customHeight="1" x14ac:dyDescent="0.25">
      <c r="A49" s="95" t="s">
        <v>22</v>
      </c>
      <c r="B49" s="84">
        <f>((B48*B47)*7/1000-B39-B40)/5</f>
        <v>26.792999999999996</v>
      </c>
      <c r="C49" s="39">
        <f t="shared" ref="C49:H49" si="30">((C48*C47)*7/1000-C39-C40)/5</f>
        <v>19.234400000000001</v>
      </c>
      <c r="D49" s="39">
        <f t="shared" si="30"/>
        <v>19.234400000000001</v>
      </c>
      <c r="E49" s="39">
        <f t="shared" si="30"/>
        <v>29.796000000000003</v>
      </c>
      <c r="F49" s="39">
        <f t="shared" si="30"/>
        <v>24.4954</v>
      </c>
      <c r="G49" s="39">
        <f t="shared" si="30"/>
        <v>17.999000000000002</v>
      </c>
      <c r="H49" s="39">
        <f t="shared" si="30"/>
        <v>7.271300000000001</v>
      </c>
      <c r="I49" s="104">
        <f>((I46*1000)/I48)/7</f>
        <v>36.389884763124201</v>
      </c>
      <c r="K49" s="95" t="s">
        <v>22</v>
      </c>
      <c r="L49" s="84">
        <f>(L48*L47)/1000</f>
        <v>417.84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3">
        <f>((Q46*1000)/Q48)/7</f>
        <v>119.74743579223761</v>
      </c>
      <c r="R49" s="65"/>
      <c r="S49" s="65"/>
    </row>
    <row r="50" spans="1:30" ht="33.75" customHeight="1" x14ac:dyDescent="0.25">
      <c r="A50" s="96" t="s">
        <v>23</v>
      </c>
      <c r="B50" s="85">
        <f t="shared" ref="B50:H50" si="31">((B48*B47)*7)/1000</f>
        <v>180.565</v>
      </c>
      <c r="C50" s="43">
        <f t="shared" si="31"/>
        <v>131.572</v>
      </c>
      <c r="D50" s="43">
        <f t="shared" si="31"/>
        <v>131.572</v>
      </c>
      <c r="E50" s="43">
        <f t="shared" si="31"/>
        <v>205.38</v>
      </c>
      <c r="F50" s="43">
        <f t="shared" si="31"/>
        <v>169.477</v>
      </c>
      <c r="G50" s="43">
        <f t="shared" si="31"/>
        <v>125.19499999999999</v>
      </c>
      <c r="H50" s="43">
        <f t="shared" si="31"/>
        <v>50.956499999999998</v>
      </c>
      <c r="I50" s="87"/>
      <c r="K50" s="96" t="s">
        <v>23</v>
      </c>
      <c r="L50" s="85">
        <f>((L48*L47)*7)/1000</f>
        <v>2924.88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4"/>
    </row>
    <row r="51" spans="1:30" ht="33.75" customHeight="1" thickBot="1" x14ac:dyDescent="0.3">
      <c r="A51" s="97" t="s">
        <v>24</v>
      </c>
      <c r="B51" s="86">
        <f t="shared" ref="B51:H51" si="32">+(B46/B48)/7*1000</f>
        <v>38.5</v>
      </c>
      <c r="C51" s="49">
        <f t="shared" si="32"/>
        <v>36.999999999999993</v>
      </c>
      <c r="D51" s="49">
        <f t="shared" si="32"/>
        <v>36.999999999999993</v>
      </c>
      <c r="E51" s="49">
        <f t="shared" si="32"/>
        <v>36</v>
      </c>
      <c r="F51" s="49">
        <f t="shared" si="32"/>
        <v>35.5</v>
      </c>
      <c r="G51" s="49">
        <f t="shared" si="32"/>
        <v>34.999999999999993</v>
      </c>
      <c r="H51" s="49">
        <f t="shared" si="32"/>
        <v>34.500000000000007</v>
      </c>
      <c r="I51" s="105"/>
      <c r="J51" s="52"/>
      <c r="K51" s="97" t="s">
        <v>24</v>
      </c>
      <c r="L51" s="86">
        <f>+(L46/L48)/7*1000</f>
        <v>119.74743579223761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4"/>
      <c r="G55" s="115"/>
      <c r="H55" s="69"/>
      <c r="I55" s="69"/>
      <c r="J55" s="70"/>
      <c r="K55" s="70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00" t="s">
        <v>11</v>
      </c>
      <c r="I56" s="56"/>
      <c r="J56" s="56"/>
      <c r="K56" s="56"/>
      <c r="L56" s="56"/>
      <c r="M56" s="71"/>
      <c r="N56" s="71"/>
      <c r="O56" s="71"/>
      <c r="P56" s="56"/>
      <c r="Q56" s="56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100"/>
      <c r="H57" s="56"/>
      <c r="I57" s="56"/>
      <c r="J57" s="56"/>
      <c r="K57" s="56"/>
      <c r="L57" s="56"/>
      <c r="M57" s="71"/>
      <c r="N57" s="71"/>
      <c r="O57" s="71"/>
      <c r="P57" s="56"/>
      <c r="Q57" s="56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350.3</v>
      </c>
      <c r="C58" s="79"/>
      <c r="D58" s="79"/>
      <c r="E58" s="79"/>
      <c r="F58" s="79"/>
      <c r="G58" s="101">
        <f t="shared" ref="G58:G65" si="33">SUM(B58:F58)</f>
        <v>350.3</v>
      </c>
      <c r="H58" s="73"/>
      <c r="I58" s="2">
        <v>106</v>
      </c>
      <c r="J58" s="56"/>
      <c r="K58" s="56"/>
      <c r="L58" s="56"/>
      <c r="M58" s="71"/>
      <c r="N58" s="71"/>
      <c r="O58" s="71"/>
      <c r="P58" s="56"/>
      <c r="Q58" s="56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f>B67*$I$59/1000</f>
        <v>363.11</v>
      </c>
      <c r="C59" s="79">
        <f>C67*$I$59/1000</f>
        <v>0</v>
      </c>
      <c r="D59" s="79">
        <f>D67*$I$59/1000</f>
        <v>0</v>
      </c>
      <c r="E59" s="79">
        <f>E67*$I$59/1000</f>
        <v>0</v>
      </c>
      <c r="F59" s="79">
        <f>F67*$I$59/1000</f>
        <v>0</v>
      </c>
      <c r="G59" s="101">
        <f t="shared" si="33"/>
        <v>363.11</v>
      </c>
      <c r="H59" s="73"/>
      <c r="I59" s="2">
        <v>110</v>
      </c>
      <c r="J59" s="56"/>
      <c r="K59" s="56"/>
      <c r="L59" s="56"/>
      <c r="M59" s="71"/>
      <c r="N59" s="71"/>
      <c r="O59" s="71"/>
      <c r="P59" s="56"/>
      <c r="Q59" s="56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80">
        <f>B67*$I$60/1000</f>
        <v>382.916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1">
        <f t="shared" si="33"/>
        <v>382.916</v>
      </c>
      <c r="H60" s="73"/>
      <c r="I60" s="2">
        <v>116</v>
      </c>
      <c r="J60" s="56"/>
      <c r="K60" s="56"/>
      <c r="L60" s="56"/>
      <c r="M60" s="71"/>
      <c r="N60" s="71"/>
      <c r="O60" s="71"/>
      <c r="P60" s="56"/>
      <c r="Q60" s="56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79">
        <f>B67*$I$61/1000</f>
        <v>402.72199999999998</v>
      </c>
      <c r="C61" s="79">
        <f>C67*$I$61/1000</f>
        <v>0</v>
      </c>
      <c r="D61" s="79">
        <f>D67*$I$61/1000</f>
        <v>0</v>
      </c>
      <c r="E61" s="79">
        <f>E67*$I$61/1000</f>
        <v>0</v>
      </c>
      <c r="F61" s="79">
        <f>F67*$I$61/1000</f>
        <v>0</v>
      </c>
      <c r="G61" s="101">
        <f t="shared" si="33"/>
        <v>402.72199999999998</v>
      </c>
      <c r="H61" s="73"/>
      <c r="I61" s="2">
        <v>122</v>
      </c>
      <c r="J61" s="56"/>
      <c r="K61" s="56"/>
      <c r="L61" s="56"/>
      <c r="M61" s="71"/>
      <c r="N61" s="71"/>
      <c r="O61" s="71"/>
      <c r="P61" s="56"/>
      <c r="Q61" s="56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f>B67*$I$62/1000</f>
        <v>415.92599999999999</v>
      </c>
      <c r="C62" s="79">
        <f>C67*$I$62/1000</f>
        <v>0</v>
      </c>
      <c r="D62" s="79">
        <f>D67*$I$62/1000</f>
        <v>0</v>
      </c>
      <c r="E62" s="79">
        <f>E67*$I$62/1000</f>
        <v>0</v>
      </c>
      <c r="F62" s="79">
        <f>F67*$I$62/1000</f>
        <v>0</v>
      </c>
      <c r="G62" s="101">
        <f t="shared" si="33"/>
        <v>415.92599999999999</v>
      </c>
      <c r="H62" s="73"/>
      <c r="I62" s="2">
        <v>126</v>
      </c>
      <c r="J62" s="56"/>
      <c r="K62" s="56"/>
      <c r="L62" s="56"/>
      <c r="M62" s="71"/>
      <c r="N62" s="71"/>
      <c r="O62" s="71"/>
      <c r="P62" s="56"/>
      <c r="Q62" s="56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f>B67*$I$63/1000</f>
        <v>422.52800000000002</v>
      </c>
      <c r="C63" s="79">
        <f>C67*$I$63/1000</f>
        <v>0</v>
      </c>
      <c r="D63" s="79">
        <f>D67*$I$63/1000</f>
        <v>0</v>
      </c>
      <c r="E63" s="79">
        <f>E67*$I$63/1000</f>
        <v>0</v>
      </c>
      <c r="F63" s="79">
        <f>F67*$I$63/1000</f>
        <v>0</v>
      </c>
      <c r="G63" s="101">
        <f t="shared" si="33"/>
        <v>422.52800000000002</v>
      </c>
      <c r="H63" s="73"/>
      <c r="I63" s="2">
        <v>128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f>B67*$I$64/1000</f>
        <v>429.13</v>
      </c>
      <c r="C64" s="79">
        <f>C67*$I$64/1000</f>
        <v>0</v>
      </c>
      <c r="D64" s="79">
        <f>D67*$I$64/1000</f>
        <v>0</v>
      </c>
      <c r="E64" s="79">
        <f>E67*$I$64/1000</f>
        <v>0</v>
      </c>
      <c r="F64" s="79">
        <f>F67*$I$64/1000</f>
        <v>0</v>
      </c>
      <c r="G64" s="101">
        <f t="shared" si="33"/>
        <v>429.13</v>
      </c>
      <c r="H64" s="73"/>
      <c r="I64" s="2">
        <v>130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>SUM(B58:B64)</f>
        <v>2766.6320000000001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1">
        <f t="shared" si="33"/>
        <v>2766.6320000000001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120</v>
      </c>
      <c r="C66" s="31"/>
      <c r="D66" s="31"/>
      <c r="E66" s="31"/>
      <c r="F66" s="31"/>
      <c r="G66" s="102">
        <f>+((G65/G67)/7)*1000</f>
        <v>119.73133682433894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3301</v>
      </c>
      <c r="C67" s="64"/>
      <c r="D67" s="64"/>
      <c r="E67" s="64"/>
      <c r="F67" s="64"/>
      <c r="G67" s="112">
        <f>SUM(B67:F67)</f>
        <v>3301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5" t="s">
        <v>22</v>
      </c>
      <c r="B68" s="84">
        <f>(B67*B66)/1000</f>
        <v>396.12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6">
        <f>((G65*1000)/G67)/7</f>
        <v>119.73133682433895</v>
      </c>
      <c r="M68" s="3"/>
      <c r="N68" s="3"/>
      <c r="O68" s="3"/>
      <c r="P68" s="3"/>
      <c r="Q68" s="3"/>
    </row>
    <row r="69" spans="1:28" ht="33.75" customHeight="1" x14ac:dyDescent="0.25">
      <c r="A69" s="96" t="s">
        <v>23</v>
      </c>
      <c r="B69" s="85">
        <f>((B67*B66)*7)/1000</f>
        <v>2772.84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87"/>
      <c r="H69" s="52"/>
      <c r="Q69" s="3"/>
    </row>
    <row r="70" spans="1:28" ht="33.75" customHeight="1" thickBot="1" x14ac:dyDescent="0.3">
      <c r="A70" s="97" t="s">
        <v>24</v>
      </c>
      <c r="B70" s="86">
        <f>+(B65/B67)/7*1000</f>
        <v>119.73133682433894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Z15"/>
    <mergeCell ref="B36:H36"/>
    <mergeCell ref="L36:P36"/>
    <mergeCell ref="T36:U36"/>
    <mergeCell ref="J54:K54"/>
    <mergeCell ref="B55:F55"/>
    <mergeCell ref="A3:C3"/>
    <mergeCell ref="E9:G9"/>
    <mergeCell ref="R9:S9"/>
    <mergeCell ref="K11:L11"/>
    <mergeCell ref="B15:L15"/>
    <mergeCell ref="M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3" zoomScale="30" zoomScaleNormal="30" workbookViewId="0">
      <selection activeCell="L48" sqref="L48:O48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1</v>
      </c>
      <c r="F11" s="1"/>
      <c r="G11" s="1"/>
      <c r="H11" s="1"/>
      <c r="I11" s="1"/>
      <c r="J11" s="1"/>
      <c r="K11" s="579" t="s">
        <v>58</v>
      </c>
      <c r="L11" s="579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2"/>
      <c r="J15" s="582"/>
      <c r="K15" s="582"/>
      <c r="L15" s="583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91" t="s">
        <v>15</v>
      </c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5"/>
      <c r="M18" s="79"/>
      <c r="N18" s="24"/>
      <c r="O18" s="24"/>
      <c r="P18" s="24"/>
      <c r="Q18" s="24"/>
      <c r="R18" s="24"/>
      <c r="S18" s="24"/>
      <c r="T18" s="23"/>
      <c r="U18" s="24"/>
      <c r="V18" s="24"/>
      <c r="W18" s="24"/>
      <c r="X18" s="24"/>
      <c r="Y18" s="24"/>
      <c r="Z18" s="25"/>
      <c r="AA18" s="26">
        <f t="shared" ref="AA18:AA25" si="0">SUM(B18:Z18)</f>
        <v>0</v>
      </c>
      <c r="AC18" s="2"/>
      <c r="AD18" s="20"/>
    </row>
    <row r="19" spans="1:30" ht="39.950000000000003" customHeight="1" x14ac:dyDescent="0.25">
      <c r="A19" s="92" t="s">
        <v>16</v>
      </c>
      <c r="B19" s="23">
        <v>12.5</v>
      </c>
      <c r="C19" s="24">
        <v>18.2</v>
      </c>
      <c r="D19" s="24">
        <v>18.2</v>
      </c>
      <c r="E19" s="24">
        <v>29.9</v>
      </c>
      <c r="F19" s="24">
        <v>17.600000000000001</v>
      </c>
      <c r="G19" s="24">
        <v>17.600000000000001</v>
      </c>
      <c r="H19" s="24">
        <v>15.8</v>
      </c>
      <c r="I19" s="24">
        <v>15.8</v>
      </c>
      <c r="J19" s="24">
        <v>25.1</v>
      </c>
      <c r="K19" s="24">
        <v>17</v>
      </c>
      <c r="L19" s="25">
        <v>13.7</v>
      </c>
      <c r="M19" s="79">
        <v>9.6</v>
      </c>
      <c r="N19" s="24">
        <v>24.8</v>
      </c>
      <c r="O19" s="24">
        <v>28.5</v>
      </c>
      <c r="P19" s="24">
        <v>15.8</v>
      </c>
      <c r="Q19" s="24">
        <v>15.8</v>
      </c>
      <c r="R19" s="24">
        <v>20.5</v>
      </c>
      <c r="S19" s="24">
        <v>15.6</v>
      </c>
      <c r="T19" s="23">
        <v>15.1</v>
      </c>
      <c r="U19" s="24">
        <v>26.8</v>
      </c>
      <c r="V19" s="24">
        <v>18</v>
      </c>
      <c r="W19" s="24">
        <v>18</v>
      </c>
      <c r="X19" s="24">
        <v>26.5</v>
      </c>
      <c r="Y19" s="24">
        <v>12.1</v>
      </c>
      <c r="Z19" s="25">
        <v>11.3</v>
      </c>
      <c r="AA19" s="26">
        <f t="shared" si="0"/>
        <v>459.80000000000013</v>
      </c>
      <c r="AC19" s="2"/>
      <c r="AD19" s="20"/>
    </row>
    <row r="20" spans="1:30" ht="39.75" customHeight="1" x14ac:dyDescent="0.25">
      <c r="A20" s="91" t="s">
        <v>17</v>
      </c>
      <c r="B20" s="76">
        <v>16.633800000000001</v>
      </c>
      <c r="C20" s="24">
        <v>24.226300000000002</v>
      </c>
      <c r="D20" s="24">
        <v>24.280200000000001</v>
      </c>
      <c r="E20" s="24">
        <v>39.239999999999995</v>
      </c>
      <c r="F20" s="24">
        <v>22.73</v>
      </c>
      <c r="G20" s="24">
        <v>22.73</v>
      </c>
      <c r="H20" s="24">
        <v>20.412500000000001</v>
      </c>
      <c r="I20" s="24">
        <v>20.412500000000001</v>
      </c>
      <c r="J20" s="24">
        <v>31.913400000000003</v>
      </c>
      <c r="K20" s="24">
        <v>21.671199999999999</v>
      </c>
      <c r="L20" s="25">
        <v>17.0868</v>
      </c>
      <c r="M20" s="80">
        <v>12.900400000000001</v>
      </c>
      <c r="N20" s="24">
        <v>32.662199999999999</v>
      </c>
      <c r="O20" s="24">
        <v>37.019600000000004</v>
      </c>
      <c r="P20" s="24">
        <v>20.202500000000001</v>
      </c>
      <c r="Q20" s="24">
        <v>20.202500000000001</v>
      </c>
      <c r="R20" s="24">
        <v>26.35</v>
      </c>
      <c r="S20" s="24">
        <v>19.312900000000003</v>
      </c>
      <c r="T20" s="76">
        <v>20.261299999999999</v>
      </c>
      <c r="U20" s="24">
        <v>35.388399999999997</v>
      </c>
      <c r="V20" s="24">
        <v>23.372399999999999</v>
      </c>
      <c r="W20" s="24">
        <v>23.372399999999999</v>
      </c>
      <c r="X20" s="24">
        <v>33.917500000000004</v>
      </c>
      <c r="Y20" s="24">
        <v>15.243800000000002</v>
      </c>
      <c r="Z20" s="25">
        <v>13.938700000000001</v>
      </c>
      <c r="AA20" s="26">
        <f t="shared" si="0"/>
        <v>595.48129999999992</v>
      </c>
      <c r="AC20" s="2"/>
      <c r="AD20" s="20"/>
    </row>
    <row r="21" spans="1:30" ht="39.950000000000003" customHeight="1" x14ac:dyDescent="0.25">
      <c r="A21" s="92" t="s">
        <v>18</v>
      </c>
      <c r="B21" s="23">
        <v>16.633800000000001</v>
      </c>
      <c r="C21" s="24">
        <v>24.226300000000002</v>
      </c>
      <c r="D21" s="24">
        <v>24.280200000000001</v>
      </c>
      <c r="E21" s="24">
        <v>39.239999999999995</v>
      </c>
      <c r="F21" s="24">
        <v>22.73</v>
      </c>
      <c r="G21" s="24">
        <v>22.73</v>
      </c>
      <c r="H21" s="24">
        <v>20.412500000000001</v>
      </c>
      <c r="I21" s="24">
        <v>20.412500000000001</v>
      </c>
      <c r="J21" s="24">
        <v>31.913400000000003</v>
      </c>
      <c r="K21" s="24">
        <v>21.671199999999999</v>
      </c>
      <c r="L21" s="25">
        <v>17.0868</v>
      </c>
      <c r="M21" s="79">
        <v>12.900400000000001</v>
      </c>
      <c r="N21" s="24">
        <v>32.662199999999999</v>
      </c>
      <c r="O21" s="24">
        <v>37.019600000000004</v>
      </c>
      <c r="P21" s="24">
        <v>20.202500000000001</v>
      </c>
      <c r="Q21" s="24">
        <v>20.202500000000001</v>
      </c>
      <c r="R21" s="24">
        <v>26.35</v>
      </c>
      <c r="S21" s="24">
        <v>19.312900000000003</v>
      </c>
      <c r="T21" s="23">
        <v>20.261299999999999</v>
      </c>
      <c r="U21" s="24">
        <v>35.388399999999997</v>
      </c>
      <c r="V21" s="24">
        <v>23.372399999999999</v>
      </c>
      <c r="W21" s="24">
        <v>23.372399999999999</v>
      </c>
      <c r="X21" s="24">
        <v>33.917500000000004</v>
      </c>
      <c r="Y21" s="24">
        <v>15.243800000000002</v>
      </c>
      <c r="Z21" s="25">
        <v>13.938700000000001</v>
      </c>
      <c r="AA21" s="26">
        <f t="shared" si="0"/>
        <v>595.48129999999992</v>
      </c>
      <c r="AC21" s="2"/>
      <c r="AD21" s="20"/>
    </row>
    <row r="22" spans="1:30" ht="39.950000000000003" customHeight="1" x14ac:dyDescent="0.25">
      <c r="A22" s="91" t="s">
        <v>19</v>
      </c>
      <c r="B22" s="23">
        <v>16.633800000000001</v>
      </c>
      <c r="C22" s="24">
        <v>24.226300000000002</v>
      </c>
      <c r="D22" s="24">
        <v>24.280200000000001</v>
      </c>
      <c r="E22" s="24">
        <v>39.239999999999995</v>
      </c>
      <c r="F22" s="24">
        <v>22.73</v>
      </c>
      <c r="G22" s="24">
        <v>22.73</v>
      </c>
      <c r="H22" s="24">
        <v>20.412500000000001</v>
      </c>
      <c r="I22" s="24">
        <v>20.412500000000001</v>
      </c>
      <c r="J22" s="24">
        <v>31.913400000000003</v>
      </c>
      <c r="K22" s="24">
        <v>21.671199999999999</v>
      </c>
      <c r="L22" s="25">
        <v>17.0868</v>
      </c>
      <c r="M22" s="79">
        <v>12.900400000000001</v>
      </c>
      <c r="N22" s="24">
        <v>32.662199999999999</v>
      </c>
      <c r="O22" s="24">
        <v>37.019600000000004</v>
      </c>
      <c r="P22" s="24">
        <v>20.202500000000001</v>
      </c>
      <c r="Q22" s="24">
        <v>20.202500000000001</v>
      </c>
      <c r="R22" s="24">
        <v>26.35</v>
      </c>
      <c r="S22" s="24">
        <v>19.312900000000003</v>
      </c>
      <c r="T22" s="23">
        <v>20.261299999999999</v>
      </c>
      <c r="U22" s="24">
        <v>35.388399999999997</v>
      </c>
      <c r="V22" s="24">
        <v>23.372399999999999</v>
      </c>
      <c r="W22" s="24">
        <v>23.372399999999999</v>
      </c>
      <c r="X22" s="24">
        <v>33.917500000000004</v>
      </c>
      <c r="Y22" s="24">
        <v>15.243800000000002</v>
      </c>
      <c r="Z22" s="25">
        <v>13.938700000000001</v>
      </c>
      <c r="AA22" s="26">
        <f t="shared" si="0"/>
        <v>595.48129999999992</v>
      </c>
      <c r="AC22" s="2"/>
      <c r="AD22" s="20"/>
    </row>
    <row r="23" spans="1:30" ht="39.950000000000003" customHeight="1" x14ac:dyDescent="0.25">
      <c r="A23" s="92" t="s">
        <v>13</v>
      </c>
      <c r="B23" s="23">
        <v>16.633800000000001</v>
      </c>
      <c r="C23" s="24">
        <v>24.226300000000002</v>
      </c>
      <c r="D23" s="24">
        <v>24.280200000000001</v>
      </c>
      <c r="E23" s="24">
        <v>39.239999999999995</v>
      </c>
      <c r="F23" s="24">
        <v>22.73</v>
      </c>
      <c r="G23" s="24">
        <v>22.73</v>
      </c>
      <c r="H23" s="24">
        <v>20.412500000000001</v>
      </c>
      <c r="I23" s="24">
        <v>20.412500000000001</v>
      </c>
      <c r="J23" s="24">
        <v>31.913400000000003</v>
      </c>
      <c r="K23" s="24">
        <v>21.671199999999999</v>
      </c>
      <c r="L23" s="25">
        <v>17.0868</v>
      </c>
      <c r="M23" s="79">
        <v>12.900400000000001</v>
      </c>
      <c r="N23" s="24">
        <v>32.662199999999999</v>
      </c>
      <c r="O23" s="24">
        <v>37.019600000000004</v>
      </c>
      <c r="P23" s="24">
        <v>20.202500000000001</v>
      </c>
      <c r="Q23" s="24">
        <v>20.202500000000001</v>
      </c>
      <c r="R23" s="24">
        <v>26.35</v>
      </c>
      <c r="S23" s="24">
        <v>19.312900000000003</v>
      </c>
      <c r="T23" s="23">
        <v>20.261299999999999</v>
      </c>
      <c r="U23" s="24">
        <v>35.388399999999997</v>
      </c>
      <c r="V23" s="24">
        <v>23.372399999999999</v>
      </c>
      <c r="W23" s="24">
        <v>23.372399999999999</v>
      </c>
      <c r="X23" s="24">
        <v>33.917500000000004</v>
      </c>
      <c r="Y23" s="24">
        <v>15.243800000000002</v>
      </c>
      <c r="Z23" s="25">
        <v>13.938700000000001</v>
      </c>
      <c r="AA23" s="26">
        <f t="shared" si="0"/>
        <v>595.48129999999992</v>
      </c>
      <c r="AC23" s="2"/>
      <c r="AD23" s="20"/>
    </row>
    <row r="24" spans="1:30" ht="39.950000000000003" customHeight="1" x14ac:dyDescent="0.25">
      <c r="A24" s="91" t="s">
        <v>14</v>
      </c>
      <c r="B24" s="23">
        <v>16.633800000000001</v>
      </c>
      <c r="C24" s="24">
        <v>24.226300000000002</v>
      </c>
      <c r="D24" s="24">
        <v>24.280200000000001</v>
      </c>
      <c r="E24" s="24">
        <v>39.239999999999995</v>
      </c>
      <c r="F24" s="24">
        <v>22.73</v>
      </c>
      <c r="G24" s="24">
        <v>22.73</v>
      </c>
      <c r="H24" s="24">
        <v>20.412500000000001</v>
      </c>
      <c r="I24" s="24">
        <v>20.412500000000001</v>
      </c>
      <c r="J24" s="24">
        <v>31.913400000000003</v>
      </c>
      <c r="K24" s="24">
        <v>21.671199999999999</v>
      </c>
      <c r="L24" s="25">
        <v>17.0868</v>
      </c>
      <c r="M24" s="79">
        <v>12.900400000000001</v>
      </c>
      <c r="N24" s="24">
        <v>32.662199999999999</v>
      </c>
      <c r="O24" s="24">
        <v>37.019600000000004</v>
      </c>
      <c r="P24" s="24">
        <v>20.202500000000001</v>
      </c>
      <c r="Q24" s="24">
        <v>20.202500000000001</v>
      </c>
      <c r="R24" s="24">
        <v>26.35</v>
      </c>
      <c r="S24" s="24">
        <v>19.312900000000003</v>
      </c>
      <c r="T24" s="23">
        <v>20.261299999999999</v>
      </c>
      <c r="U24" s="24">
        <v>35.388399999999997</v>
      </c>
      <c r="V24" s="24">
        <v>23.372399999999999</v>
      </c>
      <c r="W24" s="24">
        <v>23.372399999999999</v>
      </c>
      <c r="X24" s="24">
        <v>33.917500000000004</v>
      </c>
      <c r="Y24" s="24">
        <v>15.243800000000002</v>
      </c>
      <c r="Z24" s="25">
        <v>13.938700000000001</v>
      </c>
      <c r="AA24" s="26">
        <f t="shared" si="0"/>
        <v>595.48129999999992</v>
      </c>
      <c r="AC24" s="2"/>
    </row>
    <row r="25" spans="1:30" ht="41.45" customHeight="1" x14ac:dyDescent="0.25">
      <c r="A25" s="92" t="s">
        <v>11</v>
      </c>
      <c r="B25" s="27">
        <f t="shared" ref="B25:C25" si="1">SUM(B18:B24)</f>
        <v>95.669000000000011</v>
      </c>
      <c r="C25" s="28">
        <f t="shared" si="1"/>
        <v>139.33150000000003</v>
      </c>
      <c r="D25" s="28">
        <f>SUM(D18:D24)</f>
        <v>139.60100000000003</v>
      </c>
      <c r="E25" s="28">
        <f t="shared" ref="E25:J25" si="2">SUM(E18:E24)</f>
        <v>226.09999999999997</v>
      </c>
      <c r="F25" s="28">
        <f t="shared" si="2"/>
        <v>131.25</v>
      </c>
      <c r="G25" s="28">
        <f t="shared" si="2"/>
        <v>131.25</v>
      </c>
      <c r="H25" s="28">
        <f>SUM(H18:H24)</f>
        <v>117.86250000000001</v>
      </c>
      <c r="I25" s="28">
        <f t="shared" ref="I25" si="3">SUM(I18:I24)</f>
        <v>117.86250000000001</v>
      </c>
      <c r="J25" s="28">
        <f t="shared" si="2"/>
        <v>184.667</v>
      </c>
      <c r="K25" s="28">
        <f>SUM(K18:K24)</f>
        <v>125.35599999999999</v>
      </c>
      <c r="L25" s="29">
        <f t="shared" ref="L25" si="4">SUM(L18:L24)</f>
        <v>99.133999999999986</v>
      </c>
      <c r="M25" s="81">
        <f>SUM(M18:M24)</f>
        <v>74.102000000000018</v>
      </c>
      <c r="N25" s="28">
        <f t="shared" ref="N25:S25" si="5">SUM(N18:N24)</f>
        <v>188.11099999999999</v>
      </c>
      <c r="O25" s="28">
        <f t="shared" si="5"/>
        <v>213.59799999999998</v>
      </c>
      <c r="P25" s="28">
        <f t="shared" si="5"/>
        <v>116.8125</v>
      </c>
      <c r="Q25" s="28">
        <f t="shared" si="5"/>
        <v>116.8125</v>
      </c>
      <c r="R25" s="28">
        <f t="shared" si="5"/>
        <v>152.25</v>
      </c>
      <c r="S25" s="28">
        <f t="shared" si="5"/>
        <v>112.1645</v>
      </c>
      <c r="T25" s="27">
        <f>SUM(T18:T24)</f>
        <v>116.40649999999999</v>
      </c>
      <c r="U25" s="28">
        <f t="shared" ref="U25:Z25" si="6">SUM(U18:U24)</f>
        <v>203.74199999999996</v>
      </c>
      <c r="V25" s="28">
        <f t="shared" si="6"/>
        <v>134.86199999999999</v>
      </c>
      <c r="W25" s="28">
        <f t="shared" si="6"/>
        <v>134.86199999999999</v>
      </c>
      <c r="X25" s="28">
        <f t="shared" si="6"/>
        <v>196.08750000000003</v>
      </c>
      <c r="Y25" s="28">
        <f t="shared" si="6"/>
        <v>88.319000000000017</v>
      </c>
      <c r="Z25" s="29">
        <f t="shared" si="6"/>
        <v>80.993499999999997</v>
      </c>
      <c r="AA25" s="26">
        <f t="shared" si="0"/>
        <v>3437.2064999999998</v>
      </c>
    </row>
    <row r="26" spans="1:30" s="2" customFormat="1" ht="36.75" customHeight="1" x14ac:dyDescent="0.25">
      <c r="A26" s="93" t="s">
        <v>20</v>
      </c>
      <c r="B26" s="30">
        <v>39.5</v>
      </c>
      <c r="C26" s="31">
        <v>38.5</v>
      </c>
      <c r="D26" s="31">
        <v>38.5</v>
      </c>
      <c r="E26" s="31">
        <v>38</v>
      </c>
      <c r="F26" s="31">
        <v>37.5</v>
      </c>
      <c r="G26" s="31">
        <v>37.5</v>
      </c>
      <c r="H26" s="31">
        <v>37.5</v>
      </c>
      <c r="I26" s="31">
        <v>37.5</v>
      </c>
      <c r="J26" s="31">
        <v>37</v>
      </c>
      <c r="K26" s="31">
        <v>37</v>
      </c>
      <c r="L26" s="32">
        <v>36.5</v>
      </c>
      <c r="M26" s="82">
        <v>39.5</v>
      </c>
      <c r="N26" s="31">
        <v>38.5</v>
      </c>
      <c r="O26" s="31">
        <v>38</v>
      </c>
      <c r="P26" s="31">
        <v>37.5</v>
      </c>
      <c r="Q26" s="31">
        <v>37.5</v>
      </c>
      <c r="R26" s="31">
        <v>37.5</v>
      </c>
      <c r="S26" s="31">
        <v>36.5</v>
      </c>
      <c r="T26" s="30">
        <v>39.5</v>
      </c>
      <c r="U26" s="31">
        <v>38.5</v>
      </c>
      <c r="V26" s="31">
        <v>38</v>
      </c>
      <c r="W26" s="31">
        <v>38</v>
      </c>
      <c r="X26" s="31">
        <v>37.5</v>
      </c>
      <c r="Y26" s="31">
        <v>37</v>
      </c>
      <c r="Z26" s="32">
        <v>36.5</v>
      </c>
      <c r="AA26" s="33">
        <f>+((AA25/AA27)/7)*1000</f>
        <v>37.806398213735754</v>
      </c>
    </row>
    <row r="27" spans="1:30" s="2" customFormat="1" ht="33" customHeight="1" x14ac:dyDescent="0.25">
      <c r="A27" s="94" t="s">
        <v>21</v>
      </c>
      <c r="B27" s="34">
        <v>346</v>
      </c>
      <c r="C27" s="35">
        <v>517</v>
      </c>
      <c r="D27" s="35">
        <v>518</v>
      </c>
      <c r="E27" s="35">
        <v>850</v>
      </c>
      <c r="F27" s="35">
        <v>500</v>
      </c>
      <c r="G27" s="35">
        <v>500</v>
      </c>
      <c r="H27" s="35">
        <v>449</v>
      </c>
      <c r="I27" s="35">
        <v>449</v>
      </c>
      <c r="J27" s="35">
        <v>713</v>
      </c>
      <c r="K27" s="35">
        <v>484</v>
      </c>
      <c r="L27" s="36">
        <v>388</v>
      </c>
      <c r="M27" s="83">
        <v>268</v>
      </c>
      <c r="N27" s="35">
        <v>698</v>
      </c>
      <c r="O27" s="35">
        <v>803</v>
      </c>
      <c r="P27" s="35">
        <v>445</v>
      </c>
      <c r="Q27" s="35">
        <v>445</v>
      </c>
      <c r="R27" s="35">
        <v>580</v>
      </c>
      <c r="S27" s="35">
        <v>439</v>
      </c>
      <c r="T27" s="34">
        <v>421</v>
      </c>
      <c r="U27" s="35">
        <v>756</v>
      </c>
      <c r="V27" s="35">
        <v>507</v>
      </c>
      <c r="W27" s="35">
        <v>507</v>
      </c>
      <c r="X27" s="35">
        <v>747</v>
      </c>
      <c r="Y27" s="35">
        <v>341</v>
      </c>
      <c r="Z27" s="36">
        <v>317</v>
      </c>
      <c r="AA27" s="37">
        <f>SUM(B27:Z27)</f>
        <v>12988</v>
      </c>
      <c r="AB27" s="2">
        <f>((AA25*1000)/AA27)/7</f>
        <v>37.806398213735754</v>
      </c>
    </row>
    <row r="28" spans="1:30" s="2" customFormat="1" ht="33" customHeight="1" x14ac:dyDescent="0.25">
      <c r="A28" s="95" t="s">
        <v>22</v>
      </c>
      <c r="B28" s="38">
        <f>((B27*B26)*7/1000-B19)/5</f>
        <v>16.633800000000001</v>
      </c>
      <c r="C28" s="39">
        <f t="shared" ref="C28:Z28" si="7">((C27*C26)*7/1000-C19)/5</f>
        <v>24.226300000000002</v>
      </c>
      <c r="D28" s="39">
        <f t="shared" si="7"/>
        <v>24.280200000000001</v>
      </c>
      <c r="E28" s="39">
        <f t="shared" si="7"/>
        <v>39.239999999999995</v>
      </c>
      <c r="F28" s="39">
        <f t="shared" si="7"/>
        <v>22.73</v>
      </c>
      <c r="G28" s="39">
        <f t="shared" si="7"/>
        <v>22.73</v>
      </c>
      <c r="H28" s="39">
        <f t="shared" si="7"/>
        <v>20.412500000000001</v>
      </c>
      <c r="I28" s="39">
        <f t="shared" si="7"/>
        <v>20.412500000000001</v>
      </c>
      <c r="J28" s="39">
        <f t="shared" si="7"/>
        <v>31.913400000000003</v>
      </c>
      <c r="K28" s="39">
        <f t="shared" si="7"/>
        <v>21.671199999999999</v>
      </c>
      <c r="L28" s="40">
        <f t="shared" si="7"/>
        <v>17.0868</v>
      </c>
      <c r="M28" s="84">
        <f t="shared" si="7"/>
        <v>12.900400000000001</v>
      </c>
      <c r="N28" s="39">
        <f t="shared" si="7"/>
        <v>32.662199999999999</v>
      </c>
      <c r="O28" s="39">
        <f t="shared" si="7"/>
        <v>37.019600000000004</v>
      </c>
      <c r="P28" s="39">
        <f t="shared" si="7"/>
        <v>20.202500000000001</v>
      </c>
      <c r="Q28" s="39">
        <f t="shared" si="7"/>
        <v>20.202500000000001</v>
      </c>
      <c r="R28" s="39">
        <f t="shared" si="7"/>
        <v>26.35</v>
      </c>
      <c r="S28" s="39">
        <f t="shared" si="7"/>
        <v>19.312900000000003</v>
      </c>
      <c r="T28" s="38">
        <f t="shared" si="7"/>
        <v>20.261299999999999</v>
      </c>
      <c r="U28" s="39">
        <f t="shared" si="7"/>
        <v>35.388399999999997</v>
      </c>
      <c r="V28" s="39">
        <f t="shared" si="7"/>
        <v>23.372399999999999</v>
      </c>
      <c r="W28" s="39">
        <f t="shared" si="7"/>
        <v>23.372399999999999</v>
      </c>
      <c r="X28" s="39">
        <f t="shared" si="7"/>
        <v>33.917500000000004</v>
      </c>
      <c r="Y28" s="39">
        <f t="shared" si="7"/>
        <v>15.243800000000002</v>
      </c>
      <c r="Z28" s="40">
        <f t="shared" si="7"/>
        <v>13.938700000000001</v>
      </c>
      <c r="AA28" s="41"/>
    </row>
    <row r="29" spans="1:30" ht="33.75" customHeight="1" x14ac:dyDescent="0.25">
      <c r="A29" s="96" t="s">
        <v>23</v>
      </c>
      <c r="B29" s="42">
        <f t="shared" ref="B29:C29" si="8">((B27*B26)*7)/1000</f>
        <v>95.668999999999997</v>
      </c>
      <c r="C29" s="43">
        <f t="shared" si="8"/>
        <v>139.33150000000001</v>
      </c>
      <c r="D29" s="43">
        <f>((D27*D26)*7)/1000</f>
        <v>139.601</v>
      </c>
      <c r="E29" s="43">
        <f>((E27*E26)*7)/1000</f>
        <v>226.1</v>
      </c>
      <c r="F29" s="43">
        <f t="shared" ref="F29:J29" si="9">((F27*F26)*7)/1000</f>
        <v>131.25</v>
      </c>
      <c r="G29" s="43">
        <f t="shared" si="9"/>
        <v>131.25</v>
      </c>
      <c r="H29" s="43">
        <f>((H27*H26)*7)/1000</f>
        <v>117.8625</v>
      </c>
      <c r="I29" s="43">
        <f>((I27*I26)*7)/1000</f>
        <v>117.8625</v>
      </c>
      <c r="J29" s="43">
        <f t="shared" si="9"/>
        <v>184.667</v>
      </c>
      <c r="K29" s="43">
        <f>((K27*K26)*7)/1000</f>
        <v>125.35599999999999</v>
      </c>
      <c r="L29" s="87">
        <f>((L27*L26)*7)/1000</f>
        <v>99.134</v>
      </c>
      <c r="M29" s="85">
        <f>((M27*M26)*7)/1000</f>
        <v>74.102000000000004</v>
      </c>
      <c r="N29" s="43">
        <f>((N27*N26)*7)/1000</f>
        <v>188.11099999999999</v>
      </c>
      <c r="O29" s="43">
        <f t="shared" ref="O29:Z29" si="10">((O27*O26)*7)/1000</f>
        <v>213.59800000000001</v>
      </c>
      <c r="P29" s="43">
        <f t="shared" si="10"/>
        <v>116.8125</v>
      </c>
      <c r="Q29" s="43">
        <f t="shared" si="10"/>
        <v>116.8125</v>
      </c>
      <c r="R29" s="43">
        <f t="shared" si="10"/>
        <v>152.25</v>
      </c>
      <c r="S29" s="43">
        <f t="shared" si="10"/>
        <v>112.1645</v>
      </c>
      <c r="T29" s="44">
        <f t="shared" si="10"/>
        <v>116.40649999999999</v>
      </c>
      <c r="U29" s="45">
        <f t="shared" si="10"/>
        <v>203.74199999999999</v>
      </c>
      <c r="V29" s="45">
        <f t="shared" si="10"/>
        <v>134.86199999999999</v>
      </c>
      <c r="W29" s="45">
        <f t="shared" si="10"/>
        <v>134.86199999999999</v>
      </c>
      <c r="X29" s="45">
        <f t="shared" si="10"/>
        <v>196.08750000000001</v>
      </c>
      <c r="Y29" s="45">
        <f t="shared" si="10"/>
        <v>88.319000000000003</v>
      </c>
      <c r="Z29" s="46">
        <f t="shared" si="10"/>
        <v>80.993499999999997</v>
      </c>
      <c r="AA29" s="47"/>
    </row>
    <row r="30" spans="1:30" ht="33.75" customHeight="1" thickBot="1" x14ac:dyDescent="0.3">
      <c r="A30" s="97" t="s">
        <v>24</v>
      </c>
      <c r="B30" s="48">
        <f t="shared" ref="B30:C30" si="11">+(B25/B27)/7*1000</f>
        <v>39.5</v>
      </c>
      <c r="C30" s="49">
        <f t="shared" si="11"/>
        <v>38.500000000000014</v>
      </c>
      <c r="D30" s="49">
        <f>+(D25/D27)/7*1000</f>
        <v>38.500000000000014</v>
      </c>
      <c r="E30" s="49">
        <f t="shared" ref="E30:J30" si="12">+(E25/E27)/7*1000</f>
        <v>37.999999999999993</v>
      </c>
      <c r="F30" s="49">
        <f t="shared" si="12"/>
        <v>37.5</v>
      </c>
      <c r="G30" s="49">
        <f t="shared" si="12"/>
        <v>37.5</v>
      </c>
      <c r="H30" s="49">
        <f>+(H25/H27)/7*1000</f>
        <v>37.5</v>
      </c>
      <c r="I30" s="49">
        <f t="shared" ref="I30" si="13">+(I25/I27)/7*1000</f>
        <v>37.5</v>
      </c>
      <c r="J30" s="49">
        <f t="shared" si="12"/>
        <v>37</v>
      </c>
      <c r="K30" s="49">
        <f>+(K25/K27)/7*1000</f>
        <v>37</v>
      </c>
      <c r="L30" s="50">
        <f t="shared" ref="L30" si="14">+(L25/L27)/7*1000</f>
        <v>36.499999999999993</v>
      </c>
      <c r="M30" s="86">
        <f>+(M25/M27)/7*1000</f>
        <v>39.500000000000014</v>
      </c>
      <c r="N30" s="49">
        <f t="shared" ref="N30:Z30" si="15">+(N25/N27)/7*1000</f>
        <v>38.499999999999993</v>
      </c>
      <c r="O30" s="49">
        <f t="shared" si="15"/>
        <v>37.999999999999993</v>
      </c>
      <c r="P30" s="49">
        <f t="shared" si="15"/>
        <v>37.5</v>
      </c>
      <c r="Q30" s="49">
        <f t="shared" si="15"/>
        <v>37.5</v>
      </c>
      <c r="R30" s="49">
        <f t="shared" si="15"/>
        <v>37.5</v>
      </c>
      <c r="S30" s="49">
        <f t="shared" si="15"/>
        <v>36.5</v>
      </c>
      <c r="T30" s="48">
        <f t="shared" si="15"/>
        <v>39.499999999999993</v>
      </c>
      <c r="U30" s="49">
        <f t="shared" si="15"/>
        <v>38.499999999999993</v>
      </c>
      <c r="V30" s="49">
        <f t="shared" si="15"/>
        <v>38</v>
      </c>
      <c r="W30" s="49">
        <f t="shared" si="15"/>
        <v>38</v>
      </c>
      <c r="X30" s="49">
        <f t="shared" si="15"/>
        <v>37.500000000000014</v>
      </c>
      <c r="Y30" s="49">
        <f t="shared" si="15"/>
        <v>37.000000000000014</v>
      </c>
      <c r="Z30" s="50">
        <f t="shared" si="15"/>
        <v>36.5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>
        <v>346.3</v>
      </c>
      <c r="M39" s="79"/>
      <c r="N39" s="79"/>
      <c r="O39" s="79"/>
      <c r="P39" s="79"/>
      <c r="Q39" s="101">
        <f t="shared" ref="Q39:Q46" si="17">SUM(L39:P39)</f>
        <v>346.3</v>
      </c>
      <c r="R39" s="2">
        <v>100</v>
      </c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79">
        <v>12.2</v>
      </c>
      <c r="C40" s="79">
        <v>23.8</v>
      </c>
      <c r="D40" s="79">
        <v>28.7</v>
      </c>
      <c r="E40" s="79">
        <v>28.2</v>
      </c>
      <c r="F40" s="79">
        <v>25.1</v>
      </c>
      <c r="G40" s="79">
        <v>15.6</v>
      </c>
      <c r="H40" s="79">
        <v>11.2</v>
      </c>
      <c r="I40" s="101">
        <f t="shared" si="16"/>
        <v>144.79999999999998</v>
      </c>
      <c r="J40" s="2"/>
      <c r="K40" s="92" t="s">
        <v>16</v>
      </c>
      <c r="L40" s="79">
        <v>346.3</v>
      </c>
      <c r="M40" s="79">
        <v>0</v>
      </c>
      <c r="N40" s="79">
        <v>0</v>
      </c>
      <c r="O40" s="79">
        <v>0</v>
      </c>
      <c r="P40" s="79">
        <v>0</v>
      </c>
      <c r="Q40" s="101">
        <f t="shared" si="17"/>
        <v>346.3</v>
      </c>
      <c r="R40" s="2">
        <v>100</v>
      </c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17.305599999999998</v>
      </c>
      <c r="C41" s="39">
        <v>32.989599999999996</v>
      </c>
      <c r="D41" s="39">
        <v>38.630200000000002</v>
      </c>
      <c r="E41" s="39">
        <v>36.808000000000007</v>
      </c>
      <c r="F41" s="39">
        <v>32.307499999999997</v>
      </c>
      <c r="G41" s="39">
        <v>19.812000000000001</v>
      </c>
      <c r="H41" s="39">
        <v>13.9839</v>
      </c>
      <c r="I41" s="101">
        <f t="shared" si="16"/>
        <v>191.83680000000001</v>
      </c>
      <c r="J41" s="2"/>
      <c r="K41" s="91" t="s">
        <v>17</v>
      </c>
      <c r="L41" s="80">
        <v>342.83699999999999</v>
      </c>
      <c r="M41" s="24">
        <v>0</v>
      </c>
      <c r="N41" s="24">
        <v>0</v>
      </c>
      <c r="O41" s="24">
        <v>0</v>
      </c>
      <c r="P41" s="24">
        <v>0</v>
      </c>
      <c r="Q41" s="101">
        <f t="shared" si="17"/>
        <v>342.83699999999999</v>
      </c>
      <c r="R41" s="2">
        <v>99</v>
      </c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>
        <v>17.305599999999998</v>
      </c>
      <c r="C42" s="39">
        <v>32.989599999999996</v>
      </c>
      <c r="D42" s="39">
        <v>38.630200000000002</v>
      </c>
      <c r="E42" s="39">
        <v>36.808000000000007</v>
      </c>
      <c r="F42" s="39">
        <v>32.307499999999997</v>
      </c>
      <c r="G42" s="39">
        <v>19.812000000000001</v>
      </c>
      <c r="H42" s="39">
        <v>13.9839</v>
      </c>
      <c r="I42" s="101">
        <f t="shared" si="16"/>
        <v>191.83680000000001</v>
      </c>
      <c r="J42" s="2"/>
      <c r="K42" s="92" t="s">
        <v>18</v>
      </c>
      <c r="L42" s="79">
        <v>342.83699999999999</v>
      </c>
      <c r="M42" s="79">
        <v>0</v>
      </c>
      <c r="N42" s="79">
        <v>0</v>
      </c>
      <c r="O42" s="79">
        <v>0</v>
      </c>
      <c r="P42" s="79">
        <v>0</v>
      </c>
      <c r="Q42" s="101">
        <f t="shared" si="17"/>
        <v>342.83699999999999</v>
      </c>
      <c r="R42" s="2">
        <v>99</v>
      </c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17.305599999999998</v>
      </c>
      <c r="C43" s="39">
        <v>32.989599999999996</v>
      </c>
      <c r="D43" s="39">
        <v>38.630200000000002</v>
      </c>
      <c r="E43" s="39">
        <v>36.808000000000007</v>
      </c>
      <c r="F43" s="39">
        <v>32.307499999999997</v>
      </c>
      <c r="G43" s="39">
        <v>19.812000000000001</v>
      </c>
      <c r="H43" s="39">
        <v>13.9839</v>
      </c>
      <c r="I43" s="101">
        <f t="shared" si="16"/>
        <v>191.83680000000001</v>
      </c>
      <c r="J43" s="2"/>
      <c r="K43" s="91" t="s">
        <v>19</v>
      </c>
      <c r="L43" s="79">
        <f>L48*$R$43/1000</f>
        <v>6.4409999999999998</v>
      </c>
      <c r="M43" s="79">
        <f>M48*$R$43/1000</f>
        <v>12.882</v>
      </c>
      <c r="N43" s="79">
        <f>N48*$R$43/1000</f>
        <v>14.877000000000001</v>
      </c>
      <c r="O43" s="79">
        <f>O48*$R$43/1000</f>
        <v>162.22200000000001</v>
      </c>
      <c r="P43" s="79">
        <f>P48*$R$43/1000</f>
        <v>0</v>
      </c>
      <c r="Q43" s="101">
        <f t="shared" si="17"/>
        <v>196.42200000000003</v>
      </c>
      <c r="R43" s="2">
        <v>57</v>
      </c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17.305599999999998</v>
      </c>
      <c r="C44" s="39">
        <v>32.989599999999996</v>
      </c>
      <c r="D44" s="39">
        <v>38.630200000000002</v>
      </c>
      <c r="E44" s="39">
        <v>36.808000000000007</v>
      </c>
      <c r="F44" s="39">
        <v>32.307499999999997</v>
      </c>
      <c r="G44" s="39">
        <v>19.812000000000001</v>
      </c>
      <c r="H44" s="39">
        <v>13.9839</v>
      </c>
      <c r="I44" s="101">
        <f t="shared" si="16"/>
        <v>191.83680000000001</v>
      </c>
      <c r="J44" s="2"/>
      <c r="K44" s="92" t="s">
        <v>13</v>
      </c>
      <c r="L44" s="79">
        <f>L48*$R$44/1000</f>
        <v>6.4409999999999998</v>
      </c>
      <c r="M44" s="79">
        <f>M48*$R$44/1000</f>
        <v>12.882</v>
      </c>
      <c r="N44" s="79">
        <f>N48*$R$44/1000</f>
        <v>14.877000000000001</v>
      </c>
      <c r="O44" s="79">
        <f>O48*$R$44/1000</f>
        <v>162.22200000000001</v>
      </c>
      <c r="P44" s="79">
        <f>P48*$R$44/1000</f>
        <v>0</v>
      </c>
      <c r="Q44" s="101">
        <f t="shared" si="17"/>
        <v>196.42200000000003</v>
      </c>
      <c r="R44" s="2">
        <v>57</v>
      </c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17.305599999999998</v>
      </c>
      <c r="C45" s="39">
        <v>32.989599999999996</v>
      </c>
      <c r="D45" s="39">
        <v>38.630200000000002</v>
      </c>
      <c r="E45" s="39">
        <v>36.808000000000007</v>
      </c>
      <c r="F45" s="39">
        <v>32.307499999999997</v>
      </c>
      <c r="G45" s="39">
        <v>19.812000000000001</v>
      </c>
      <c r="H45" s="39">
        <v>13.9839</v>
      </c>
      <c r="I45" s="101">
        <f t="shared" si="16"/>
        <v>191.83680000000001</v>
      </c>
      <c r="J45" s="2"/>
      <c r="K45" s="91" t="s">
        <v>14</v>
      </c>
      <c r="L45" s="79">
        <f>L48*$R$45/1000</f>
        <v>6.4409999999999998</v>
      </c>
      <c r="M45" s="79">
        <f>M48*$R$45/1000</f>
        <v>12.882</v>
      </c>
      <c r="N45" s="79">
        <f>N48*$R$45/1000</f>
        <v>14.877000000000001</v>
      </c>
      <c r="O45" s="79">
        <f>O48*$R$45/1000</f>
        <v>162.22200000000001</v>
      </c>
      <c r="P45" s="79">
        <f>P48*$R$45/1000</f>
        <v>0</v>
      </c>
      <c r="Q45" s="101">
        <f t="shared" si="17"/>
        <v>196.42200000000003</v>
      </c>
      <c r="R45" s="2">
        <v>57</v>
      </c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98.727999999999994</v>
      </c>
      <c r="C46" s="28">
        <f t="shared" si="18"/>
        <v>188.74799999999999</v>
      </c>
      <c r="D46" s="28">
        <f t="shared" si="18"/>
        <v>221.851</v>
      </c>
      <c r="E46" s="28">
        <f t="shared" si="18"/>
        <v>212.24</v>
      </c>
      <c r="F46" s="28">
        <f t="shared" si="18"/>
        <v>186.63750000000002</v>
      </c>
      <c r="G46" s="28">
        <f t="shared" ref="G46" si="19">SUM(G39:G45)</f>
        <v>114.66</v>
      </c>
      <c r="H46" s="28">
        <f t="shared" si="18"/>
        <v>81.119500000000002</v>
      </c>
      <c r="I46" s="101">
        <f t="shared" si="16"/>
        <v>1103.9839999999999</v>
      </c>
      <c r="K46" s="77" t="s">
        <v>11</v>
      </c>
      <c r="L46" s="81">
        <f>SUM(L39:L45)</f>
        <v>1397.597</v>
      </c>
      <c r="M46" s="28">
        <f>SUM(M39:M45)</f>
        <v>38.646000000000001</v>
      </c>
      <c r="N46" s="28">
        <f>SUM(N39:N45)</f>
        <v>44.631</v>
      </c>
      <c r="O46" s="28">
        <f>SUM(O39:O45)</f>
        <v>486.66600000000005</v>
      </c>
      <c r="P46" s="28">
        <f>SUM(P39:P45)</f>
        <v>0</v>
      </c>
      <c r="Q46" s="101">
        <f t="shared" si="17"/>
        <v>1967.54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43</v>
      </c>
      <c r="C47" s="31">
        <v>42</v>
      </c>
      <c r="D47" s="31">
        <v>41</v>
      </c>
      <c r="E47" s="31">
        <v>40</v>
      </c>
      <c r="F47" s="31">
        <v>39.5</v>
      </c>
      <c r="G47" s="31">
        <v>39</v>
      </c>
      <c r="H47" s="31">
        <v>38.5</v>
      </c>
      <c r="I47" s="102">
        <f>+((I46/I48)/7)*1000</f>
        <v>40.470105209135227</v>
      </c>
      <c r="K47" s="110" t="s">
        <v>20</v>
      </c>
      <c r="L47" s="82"/>
      <c r="M47" s="31"/>
      <c r="N47" s="31"/>
      <c r="O47" s="31"/>
      <c r="P47" s="31"/>
      <c r="Q47" s="102">
        <f>+((Q46/Q48)/7)*1000</f>
        <v>81.566205123953225</v>
      </c>
      <c r="R47" s="62"/>
      <c r="S47" s="62"/>
    </row>
    <row r="48" spans="1:30" ht="33.75" customHeight="1" x14ac:dyDescent="0.25">
      <c r="A48" s="94" t="s">
        <v>21</v>
      </c>
      <c r="B48" s="83">
        <v>328</v>
      </c>
      <c r="C48" s="35">
        <v>642</v>
      </c>
      <c r="D48" s="35">
        <v>773</v>
      </c>
      <c r="E48" s="35">
        <v>758</v>
      </c>
      <c r="F48" s="35">
        <v>675</v>
      </c>
      <c r="G48" s="35">
        <v>420</v>
      </c>
      <c r="H48" s="35">
        <v>301</v>
      </c>
      <c r="I48" s="103">
        <f>SUM(B48:H48)</f>
        <v>3897</v>
      </c>
      <c r="J48" s="63"/>
      <c r="K48" s="94" t="s">
        <v>21</v>
      </c>
      <c r="L48" s="106">
        <v>113</v>
      </c>
      <c r="M48" s="64">
        <v>226</v>
      </c>
      <c r="N48" s="64">
        <v>261</v>
      </c>
      <c r="O48" s="64">
        <v>2846</v>
      </c>
      <c r="P48" s="64"/>
      <c r="Q48" s="112">
        <f>SUM(L48:P48)</f>
        <v>3446</v>
      </c>
      <c r="R48" s="65"/>
      <c r="S48" s="65"/>
    </row>
    <row r="49" spans="1:31" ht="33.75" customHeight="1" x14ac:dyDescent="0.25">
      <c r="A49" s="95" t="s">
        <v>22</v>
      </c>
      <c r="B49" s="84">
        <f t="shared" ref="B49:H49" si="20">((B48*B47)*7/1000-B40)/5</f>
        <v>17.305599999999998</v>
      </c>
      <c r="C49" s="39">
        <f t="shared" si="20"/>
        <v>32.989599999999996</v>
      </c>
      <c r="D49" s="39">
        <f t="shared" si="20"/>
        <v>38.630200000000002</v>
      </c>
      <c r="E49" s="39">
        <f t="shared" si="20"/>
        <v>36.808000000000007</v>
      </c>
      <c r="F49" s="39">
        <f t="shared" si="20"/>
        <v>32.307499999999997</v>
      </c>
      <c r="G49" s="39">
        <f t="shared" si="20"/>
        <v>19.812000000000001</v>
      </c>
      <c r="H49" s="39">
        <f t="shared" si="20"/>
        <v>13.9839</v>
      </c>
      <c r="I49" s="104">
        <f>((I46*1000)/I48)/7</f>
        <v>40.470105209135234</v>
      </c>
      <c r="K49" s="95" t="s">
        <v>22</v>
      </c>
      <c r="L49" s="84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3">
        <f>((Q46*1000)/Q48)/7</f>
        <v>81.566205123953225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1">((B48*B47)*7)/1000</f>
        <v>98.727999999999994</v>
      </c>
      <c r="C50" s="43">
        <f t="shared" si="21"/>
        <v>188.74799999999999</v>
      </c>
      <c r="D50" s="43">
        <f t="shared" si="21"/>
        <v>221.851</v>
      </c>
      <c r="E50" s="43">
        <f t="shared" si="21"/>
        <v>212.24</v>
      </c>
      <c r="F50" s="43">
        <f t="shared" si="21"/>
        <v>186.63749999999999</v>
      </c>
      <c r="G50" s="43">
        <f t="shared" si="21"/>
        <v>114.66</v>
      </c>
      <c r="H50" s="43">
        <f t="shared" si="21"/>
        <v>81.119500000000002</v>
      </c>
      <c r="I50" s="87"/>
      <c r="K50" s="96" t="s">
        <v>23</v>
      </c>
      <c r="L50" s="85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2">+(B46/B48)/7*1000</f>
        <v>43</v>
      </c>
      <c r="C51" s="49">
        <f t="shared" si="22"/>
        <v>41.999999999999993</v>
      </c>
      <c r="D51" s="49">
        <f t="shared" si="22"/>
        <v>40.999999999999993</v>
      </c>
      <c r="E51" s="49">
        <f t="shared" si="22"/>
        <v>40</v>
      </c>
      <c r="F51" s="49">
        <f t="shared" si="22"/>
        <v>39.5</v>
      </c>
      <c r="G51" s="49">
        <f t="shared" si="22"/>
        <v>38.999999999999993</v>
      </c>
      <c r="H51" s="49">
        <f t="shared" si="22"/>
        <v>38.5</v>
      </c>
      <c r="I51" s="105"/>
      <c r="J51" s="52"/>
      <c r="K51" s="97" t="s">
        <v>24</v>
      </c>
      <c r="L51" s="86">
        <f>+(L46/L48)/7*1000</f>
        <v>1766.8735777496838</v>
      </c>
      <c r="M51" s="49">
        <f>+(M46/M48)/7*1000</f>
        <v>24.428571428571431</v>
      </c>
      <c r="N51" s="49">
        <f>+(N46/N48)/7*1000</f>
        <v>24.428571428571431</v>
      </c>
      <c r="O51" s="49">
        <f>+(O46/O48)/7*1000</f>
        <v>24.428571428571431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>
        <v>328.7</v>
      </c>
      <c r="C58" s="79"/>
      <c r="D58" s="79"/>
      <c r="E58" s="79"/>
      <c r="F58" s="79"/>
      <c r="G58" s="79"/>
      <c r="H58" s="101">
        <f t="shared" ref="H58:H65" si="23">SUM(B58:G58)</f>
        <v>328.7</v>
      </c>
      <c r="I58" s="73"/>
      <c r="J58" s="2">
        <v>100</v>
      </c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328.7</v>
      </c>
      <c r="C59" s="79"/>
      <c r="D59" s="79"/>
      <c r="E59" s="79"/>
      <c r="F59" s="79"/>
      <c r="G59" s="79"/>
      <c r="H59" s="101">
        <f t="shared" si="23"/>
        <v>328.7</v>
      </c>
      <c r="I59" s="73"/>
      <c r="J59" s="2">
        <v>100</v>
      </c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30.6</v>
      </c>
      <c r="C60" s="24">
        <v>34</v>
      </c>
      <c r="D60" s="24">
        <v>44.2</v>
      </c>
      <c r="E60" s="24">
        <v>44.7</v>
      </c>
      <c r="F60" s="24">
        <v>48.6</v>
      </c>
      <c r="G60" s="24">
        <v>122.3</v>
      </c>
      <c r="H60" s="101">
        <f t="shared" si="23"/>
        <v>324.39999999999998</v>
      </c>
      <c r="I60" s="73"/>
      <c r="J60" s="2">
        <v>99</v>
      </c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>
        <v>30.6</v>
      </c>
      <c r="C61" s="24">
        <v>34</v>
      </c>
      <c r="D61" s="24">
        <v>44.2</v>
      </c>
      <c r="E61" s="24">
        <v>44.7</v>
      </c>
      <c r="F61" s="24">
        <v>48.6</v>
      </c>
      <c r="G61" s="24">
        <v>122.3</v>
      </c>
      <c r="H61" s="101">
        <f t="shared" si="23"/>
        <v>324.39999999999998</v>
      </c>
      <c r="I61" s="73"/>
      <c r="J61" s="2">
        <v>99</v>
      </c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f t="shared" ref="B62:G62" si="24">B67*$J$62/1000</f>
        <v>19.158000000000001</v>
      </c>
      <c r="C62" s="79">
        <f t="shared" si="24"/>
        <v>21.265999999999998</v>
      </c>
      <c r="D62" s="79">
        <f t="shared" si="24"/>
        <v>27.652000000000001</v>
      </c>
      <c r="E62" s="79">
        <f t="shared" si="24"/>
        <v>27.962</v>
      </c>
      <c r="F62" s="79">
        <f t="shared" si="24"/>
        <v>30.38</v>
      </c>
      <c r="G62" s="79">
        <f t="shared" si="24"/>
        <v>75.206000000000003</v>
      </c>
      <c r="H62" s="101">
        <f t="shared" si="23"/>
        <v>201.624</v>
      </c>
      <c r="I62" s="73"/>
      <c r="J62" s="2">
        <v>62</v>
      </c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f t="shared" ref="B63:G63" si="25">B67*$J$63/1000</f>
        <v>18.849</v>
      </c>
      <c r="C63" s="79">
        <f t="shared" si="25"/>
        <v>20.922999999999998</v>
      </c>
      <c r="D63" s="79">
        <f t="shared" si="25"/>
        <v>27.206</v>
      </c>
      <c r="E63" s="79">
        <f t="shared" si="25"/>
        <v>27.510999999999999</v>
      </c>
      <c r="F63" s="79">
        <f t="shared" si="25"/>
        <v>29.89</v>
      </c>
      <c r="G63" s="79">
        <f t="shared" si="25"/>
        <v>73.992999999999995</v>
      </c>
      <c r="H63" s="101">
        <f t="shared" si="23"/>
        <v>198.37199999999999</v>
      </c>
      <c r="I63" s="73"/>
      <c r="J63" s="2">
        <v>61</v>
      </c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f t="shared" ref="B64:G64" si="26">B67*$J$64/1000</f>
        <v>18.849</v>
      </c>
      <c r="C64" s="79">
        <f t="shared" si="26"/>
        <v>20.922999999999998</v>
      </c>
      <c r="D64" s="79">
        <f t="shared" si="26"/>
        <v>27.206</v>
      </c>
      <c r="E64" s="79">
        <f t="shared" si="26"/>
        <v>27.510999999999999</v>
      </c>
      <c r="F64" s="79">
        <f t="shared" si="26"/>
        <v>29.89</v>
      </c>
      <c r="G64" s="79">
        <f t="shared" si="26"/>
        <v>73.992999999999995</v>
      </c>
      <c r="H64" s="101">
        <f t="shared" si="23"/>
        <v>198.37199999999999</v>
      </c>
      <c r="I64" s="73"/>
      <c r="J64" s="2">
        <v>61</v>
      </c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7">SUM(B58:B64)</f>
        <v>775.45600000000013</v>
      </c>
      <c r="C65" s="28">
        <f t="shared" si="27"/>
        <v>131.11199999999999</v>
      </c>
      <c r="D65" s="28">
        <f t="shared" si="27"/>
        <v>170.464</v>
      </c>
      <c r="E65" s="28">
        <f t="shared" si="27"/>
        <v>172.38400000000001</v>
      </c>
      <c r="F65" s="28">
        <f t="shared" si="27"/>
        <v>187.36</v>
      </c>
      <c r="G65" s="28">
        <f t="shared" si="27"/>
        <v>467.79199999999997</v>
      </c>
      <c r="H65" s="101">
        <f t="shared" si="23"/>
        <v>1904.5680000000002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/>
      <c r="C66" s="31"/>
      <c r="D66" s="31"/>
      <c r="E66" s="31"/>
      <c r="F66" s="31"/>
      <c r="G66" s="31"/>
      <c r="H66" s="102">
        <f>+((H65/H67)/7)*1000</f>
        <v>83.665788086452309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309</v>
      </c>
      <c r="C67" s="64">
        <v>343</v>
      </c>
      <c r="D67" s="64">
        <v>446</v>
      </c>
      <c r="E67" s="64">
        <v>451</v>
      </c>
      <c r="F67" s="64">
        <v>490</v>
      </c>
      <c r="G67" s="64">
        <v>1213</v>
      </c>
      <c r="H67" s="112">
        <f>SUM(B67:G67)</f>
        <v>3252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8">(B67*B66)/1000</f>
        <v>0</v>
      </c>
      <c r="C68" s="39">
        <f t="shared" si="28"/>
        <v>0</v>
      </c>
      <c r="D68" s="39">
        <f t="shared" si="28"/>
        <v>0</v>
      </c>
      <c r="E68" s="39">
        <f t="shared" si="28"/>
        <v>0</v>
      </c>
      <c r="F68" s="39">
        <f t="shared" si="28"/>
        <v>0</v>
      </c>
      <c r="G68" s="39">
        <f t="shared" si="28"/>
        <v>0</v>
      </c>
      <c r="H68" s="116">
        <f>((H65*1000)/H67)/7</f>
        <v>83.665788086452295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9">((B67*B66)*7)/1000</f>
        <v>0</v>
      </c>
      <c r="C69" s="43">
        <f t="shared" si="29"/>
        <v>0</v>
      </c>
      <c r="D69" s="43">
        <f t="shared" si="29"/>
        <v>0</v>
      </c>
      <c r="E69" s="43">
        <f t="shared" si="29"/>
        <v>0</v>
      </c>
      <c r="F69" s="43">
        <f t="shared" si="29"/>
        <v>0</v>
      </c>
      <c r="G69" s="43">
        <f t="shared" si="29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30">+(B65/B67)/7*1000</f>
        <v>358.50947757743876</v>
      </c>
      <c r="C70" s="49">
        <f t="shared" si="30"/>
        <v>54.607246980424819</v>
      </c>
      <c r="D70" s="49">
        <f t="shared" si="30"/>
        <v>54.600896860986552</v>
      </c>
      <c r="E70" s="49">
        <f t="shared" si="30"/>
        <v>54.603737725688944</v>
      </c>
      <c r="F70" s="49">
        <f t="shared" si="30"/>
        <v>54.623906705539362</v>
      </c>
      <c r="G70" s="49">
        <f t="shared" si="30"/>
        <v>55.09268637380756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L15"/>
    <mergeCell ref="M15:S15"/>
    <mergeCell ref="B55:G55"/>
    <mergeCell ref="T15:Z15"/>
    <mergeCell ref="B36:H36"/>
    <mergeCell ref="L36:P36"/>
    <mergeCell ref="T36:U36"/>
    <mergeCell ref="J54:K5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7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1</v>
      </c>
      <c r="F11" s="1"/>
      <c r="G11" s="1"/>
      <c r="H11" s="1"/>
      <c r="I11" s="1"/>
      <c r="J11" s="1"/>
      <c r="K11" s="579" t="s">
        <v>60</v>
      </c>
      <c r="L11" s="579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2"/>
      <c r="J15" s="582"/>
      <c r="K15" s="582"/>
      <c r="L15" s="583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91" t="s">
        <v>15</v>
      </c>
      <c r="B18" s="23">
        <v>16.633800000000001</v>
      </c>
      <c r="C18" s="24">
        <v>24.226300000000002</v>
      </c>
      <c r="D18" s="24">
        <v>24.280200000000001</v>
      </c>
      <c r="E18" s="24">
        <v>39.239999999999995</v>
      </c>
      <c r="F18" s="24">
        <v>22.73</v>
      </c>
      <c r="G18" s="24">
        <v>22.73</v>
      </c>
      <c r="H18" s="24">
        <v>20.412500000000001</v>
      </c>
      <c r="I18" s="24">
        <v>20.412500000000001</v>
      </c>
      <c r="J18" s="24">
        <v>31.913400000000003</v>
      </c>
      <c r="K18" s="24">
        <v>21.671199999999999</v>
      </c>
      <c r="L18" s="25">
        <v>17.0868</v>
      </c>
      <c r="M18" s="79">
        <v>12.900400000000001</v>
      </c>
      <c r="N18" s="24">
        <v>32.662199999999999</v>
      </c>
      <c r="O18" s="24">
        <v>37.019600000000004</v>
      </c>
      <c r="P18" s="24">
        <v>20.202500000000001</v>
      </c>
      <c r="Q18" s="24">
        <v>20.202500000000001</v>
      </c>
      <c r="R18" s="24">
        <v>26.35</v>
      </c>
      <c r="S18" s="24">
        <v>19.312900000000003</v>
      </c>
      <c r="T18" s="23">
        <v>20.261299999999999</v>
      </c>
      <c r="U18" s="24">
        <v>35.388399999999997</v>
      </c>
      <c r="V18" s="24">
        <v>23.372399999999999</v>
      </c>
      <c r="W18" s="24">
        <v>23.372399999999999</v>
      </c>
      <c r="X18" s="24">
        <v>33.917500000000004</v>
      </c>
      <c r="Y18" s="24">
        <v>15.243800000000002</v>
      </c>
      <c r="Z18" s="25">
        <v>13.938700000000001</v>
      </c>
      <c r="AA18" s="26">
        <f t="shared" ref="AA18:AA25" si="0">SUM(B18:Z18)</f>
        <v>595.48129999999992</v>
      </c>
      <c r="AC18" s="2"/>
      <c r="AD18" s="20"/>
    </row>
    <row r="19" spans="1:30" ht="39.950000000000003" customHeight="1" x14ac:dyDescent="0.25">
      <c r="A19" s="92" t="s">
        <v>16</v>
      </c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5"/>
      <c r="M19" s="79"/>
      <c r="N19" s="24"/>
      <c r="O19" s="24"/>
      <c r="P19" s="24"/>
      <c r="Q19" s="24"/>
      <c r="R19" s="24"/>
      <c r="S19" s="24"/>
      <c r="T19" s="23"/>
      <c r="U19" s="24"/>
      <c r="V19" s="24"/>
      <c r="W19" s="24"/>
      <c r="X19" s="24"/>
      <c r="Y19" s="24"/>
      <c r="Z19" s="25"/>
      <c r="AA19" s="26">
        <f t="shared" si="0"/>
        <v>0</v>
      </c>
      <c r="AC19" s="2"/>
      <c r="AD19" s="20"/>
    </row>
    <row r="20" spans="1:30" ht="39.75" customHeight="1" x14ac:dyDescent="0.25">
      <c r="A20" s="91" t="s">
        <v>17</v>
      </c>
      <c r="B20" s="76">
        <v>16.418839999999999</v>
      </c>
      <c r="C20" s="24">
        <v>24.106739999999995</v>
      </c>
      <c r="D20" s="24">
        <v>24.151959999999995</v>
      </c>
      <c r="E20" s="24">
        <v>39.157000000000004</v>
      </c>
      <c r="F20" s="24">
        <v>22.753999999999998</v>
      </c>
      <c r="G20" s="24">
        <v>22.753999999999998</v>
      </c>
      <c r="H20" s="24">
        <v>20.4329</v>
      </c>
      <c r="I20" s="24">
        <v>20.4329</v>
      </c>
      <c r="J20" s="24">
        <v>31.886320000000001</v>
      </c>
      <c r="K20" s="24">
        <v>21.699459999999998</v>
      </c>
      <c r="L20" s="25">
        <v>17.224240000000002</v>
      </c>
      <c r="M20" s="80">
        <v>12.558820000000001</v>
      </c>
      <c r="N20" s="24">
        <v>32.066960000000009</v>
      </c>
      <c r="O20" s="24">
        <v>36.439880000000002</v>
      </c>
      <c r="P20" s="24">
        <v>19.945</v>
      </c>
      <c r="Q20" s="24">
        <v>19.945</v>
      </c>
      <c r="R20" s="24">
        <v>25.992000000000001</v>
      </c>
      <c r="S20" s="24">
        <v>19.184919999999998</v>
      </c>
      <c r="T20" s="76">
        <v>19.761739999999996</v>
      </c>
      <c r="U20" s="24">
        <v>34.673819999999999</v>
      </c>
      <c r="V20" s="24">
        <v>23.007719999999999</v>
      </c>
      <c r="W20" s="24">
        <v>22.953120000000002</v>
      </c>
      <c r="X20" s="24">
        <v>33.479799999999997</v>
      </c>
      <c r="Y20" s="24">
        <v>15.09244</v>
      </c>
      <c r="Z20" s="25">
        <v>13.854760000000002</v>
      </c>
      <c r="AA20" s="26">
        <f t="shared" si="0"/>
        <v>589.97433999999998</v>
      </c>
      <c r="AC20" s="2"/>
      <c r="AD20" s="20"/>
    </row>
    <row r="21" spans="1:30" ht="39.950000000000003" customHeight="1" x14ac:dyDescent="0.25">
      <c r="A21" s="92" t="s">
        <v>18</v>
      </c>
      <c r="B21" s="23">
        <v>16.418839999999999</v>
      </c>
      <c r="C21" s="24">
        <v>24.106739999999995</v>
      </c>
      <c r="D21" s="24">
        <v>24.151959999999995</v>
      </c>
      <c r="E21" s="24">
        <v>39.157000000000004</v>
      </c>
      <c r="F21" s="24">
        <v>22.753999999999998</v>
      </c>
      <c r="G21" s="24">
        <v>22.753999999999998</v>
      </c>
      <c r="H21" s="24">
        <v>20.4329</v>
      </c>
      <c r="I21" s="24">
        <v>20.4329</v>
      </c>
      <c r="J21" s="24">
        <v>31.886320000000001</v>
      </c>
      <c r="K21" s="24">
        <v>21.699459999999998</v>
      </c>
      <c r="L21" s="25">
        <v>17.224240000000002</v>
      </c>
      <c r="M21" s="79">
        <v>12.558820000000001</v>
      </c>
      <c r="N21" s="24">
        <v>32.066960000000009</v>
      </c>
      <c r="O21" s="24">
        <v>36.439880000000002</v>
      </c>
      <c r="P21" s="24">
        <v>19.945</v>
      </c>
      <c r="Q21" s="24">
        <v>19.945</v>
      </c>
      <c r="R21" s="24">
        <v>25.992000000000001</v>
      </c>
      <c r="S21" s="24">
        <v>19.184919999999998</v>
      </c>
      <c r="T21" s="23">
        <v>19.761739999999996</v>
      </c>
      <c r="U21" s="24">
        <v>34.673819999999999</v>
      </c>
      <c r="V21" s="24">
        <v>23.007719999999999</v>
      </c>
      <c r="W21" s="24">
        <v>22.953120000000002</v>
      </c>
      <c r="X21" s="24">
        <v>33.479799999999997</v>
      </c>
      <c r="Y21" s="24">
        <v>15.09244</v>
      </c>
      <c r="Z21" s="25">
        <v>13.854760000000002</v>
      </c>
      <c r="AA21" s="26">
        <f t="shared" si="0"/>
        <v>589.97433999999998</v>
      </c>
      <c r="AC21" s="2"/>
      <c r="AD21" s="20"/>
    </row>
    <row r="22" spans="1:30" ht="39.950000000000003" customHeight="1" x14ac:dyDescent="0.25">
      <c r="A22" s="91" t="s">
        <v>19</v>
      </c>
      <c r="B22" s="23">
        <v>16.418839999999999</v>
      </c>
      <c r="C22" s="24">
        <v>24.106739999999995</v>
      </c>
      <c r="D22" s="24">
        <v>24.151959999999995</v>
      </c>
      <c r="E22" s="24">
        <v>39.157000000000004</v>
      </c>
      <c r="F22" s="24">
        <v>22.753999999999998</v>
      </c>
      <c r="G22" s="24">
        <v>22.753999999999998</v>
      </c>
      <c r="H22" s="24">
        <v>20.4329</v>
      </c>
      <c r="I22" s="24">
        <v>20.4329</v>
      </c>
      <c r="J22" s="24">
        <v>31.886320000000001</v>
      </c>
      <c r="K22" s="24">
        <v>21.699459999999998</v>
      </c>
      <c r="L22" s="25">
        <v>17.224240000000002</v>
      </c>
      <c r="M22" s="79">
        <v>12.558820000000001</v>
      </c>
      <c r="N22" s="24">
        <v>32.066960000000009</v>
      </c>
      <c r="O22" s="24">
        <v>36.439880000000002</v>
      </c>
      <c r="P22" s="24">
        <v>19.945</v>
      </c>
      <c r="Q22" s="24">
        <v>19.945</v>
      </c>
      <c r="R22" s="24">
        <v>25.992000000000001</v>
      </c>
      <c r="S22" s="24">
        <v>19.184919999999998</v>
      </c>
      <c r="T22" s="23">
        <v>19.761739999999996</v>
      </c>
      <c r="U22" s="24">
        <v>34.673819999999999</v>
      </c>
      <c r="V22" s="24">
        <v>23.007719999999999</v>
      </c>
      <c r="W22" s="24">
        <v>22.953120000000002</v>
      </c>
      <c r="X22" s="24">
        <v>33.479799999999997</v>
      </c>
      <c r="Y22" s="24">
        <v>15.09244</v>
      </c>
      <c r="Z22" s="25">
        <v>13.854760000000002</v>
      </c>
      <c r="AA22" s="26">
        <f t="shared" si="0"/>
        <v>589.97433999999998</v>
      </c>
      <c r="AC22" s="2"/>
      <c r="AD22" s="20"/>
    </row>
    <row r="23" spans="1:30" ht="39.950000000000003" customHeight="1" x14ac:dyDescent="0.25">
      <c r="A23" s="92" t="s">
        <v>13</v>
      </c>
      <c r="B23" s="23">
        <v>16.418839999999999</v>
      </c>
      <c r="C23" s="24">
        <v>24.106739999999995</v>
      </c>
      <c r="D23" s="24">
        <v>24.151959999999995</v>
      </c>
      <c r="E23" s="24">
        <v>39.157000000000004</v>
      </c>
      <c r="F23" s="24">
        <v>22.753999999999998</v>
      </c>
      <c r="G23" s="24">
        <v>22.753999999999998</v>
      </c>
      <c r="H23" s="24">
        <v>20.4329</v>
      </c>
      <c r="I23" s="24">
        <v>20.4329</v>
      </c>
      <c r="J23" s="24">
        <v>31.886320000000001</v>
      </c>
      <c r="K23" s="24">
        <v>21.699459999999998</v>
      </c>
      <c r="L23" s="25">
        <v>17.224240000000002</v>
      </c>
      <c r="M23" s="79">
        <v>12.558820000000001</v>
      </c>
      <c r="N23" s="24">
        <v>32.066960000000009</v>
      </c>
      <c r="O23" s="24">
        <v>36.439880000000002</v>
      </c>
      <c r="P23" s="24">
        <v>19.945</v>
      </c>
      <c r="Q23" s="24">
        <v>19.945</v>
      </c>
      <c r="R23" s="24">
        <v>25.992000000000001</v>
      </c>
      <c r="S23" s="24">
        <v>19.184919999999998</v>
      </c>
      <c r="T23" s="23">
        <v>19.761739999999996</v>
      </c>
      <c r="U23" s="24">
        <v>34.673819999999999</v>
      </c>
      <c r="V23" s="24">
        <v>23.007719999999999</v>
      </c>
      <c r="W23" s="24">
        <v>22.953120000000002</v>
      </c>
      <c r="X23" s="24">
        <v>33.479799999999997</v>
      </c>
      <c r="Y23" s="24">
        <v>15.09244</v>
      </c>
      <c r="Z23" s="25">
        <v>13.854760000000002</v>
      </c>
      <c r="AA23" s="26">
        <f t="shared" si="0"/>
        <v>589.97433999999998</v>
      </c>
      <c r="AC23" s="2"/>
      <c r="AD23" s="20"/>
    </row>
    <row r="24" spans="1:30" ht="39.950000000000003" customHeight="1" x14ac:dyDescent="0.25">
      <c r="A24" s="91" t="s">
        <v>14</v>
      </c>
      <c r="B24" s="23">
        <v>16.418839999999999</v>
      </c>
      <c r="C24" s="24">
        <v>24.106739999999995</v>
      </c>
      <c r="D24" s="24">
        <v>24.151959999999995</v>
      </c>
      <c r="E24" s="24">
        <v>39.157000000000004</v>
      </c>
      <c r="F24" s="24">
        <v>22.753999999999998</v>
      </c>
      <c r="G24" s="24">
        <v>22.753999999999998</v>
      </c>
      <c r="H24" s="24">
        <v>20.4329</v>
      </c>
      <c r="I24" s="24">
        <v>20.4329</v>
      </c>
      <c r="J24" s="24">
        <v>31.886320000000001</v>
      </c>
      <c r="K24" s="24">
        <v>21.699459999999998</v>
      </c>
      <c r="L24" s="25">
        <v>17.224240000000002</v>
      </c>
      <c r="M24" s="79">
        <v>12.558820000000001</v>
      </c>
      <c r="N24" s="24">
        <v>32.066960000000009</v>
      </c>
      <c r="O24" s="24">
        <v>36.439880000000002</v>
      </c>
      <c r="P24" s="24">
        <v>19.945</v>
      </c>
      <c r="Q24" s="24">
        <v>19.945</v>
      </c>
      <c r="R24" s="24">
        <v>25.992000000000001</v>
      </c>
      <c r="S24" s="24">
        <v>19.184919999999998</v>
      </c>
      <c r="T24" s="23">
        <v>19.761739999999996</v>
      </c>
      <c r="U24" s="24">
        <v>34.673819999999999</v>
      </c>
      <c r="V24" s="24">
        <v>23.007719999999999</v>
      </c>
      <c r="W24" s="24">
        <v>22.953120000000002</v>
      </c>
      <c r="X24" s="24">
        <v>33.479799999999997</v>
      </c>
      <c r="Y24" s="24">
        <v>15.09244</v>
      </c>
      <c r="Z24" s="25">
        <v>13.854760000000002</v>
      </c>
      <c r="AA24" s="26">
        <f t="shared" si="0"/>
        <v>589.97433999999998</v>
      </c>
      <c r="AC24" s="2"/>
    </row>
    <row r="25" spans="1:30" ht="41.45" customHeight="1" x14ac:dyDescent="0.25">
      <c r="A25" s="92" t="s">
        <v>11</v>
      </c>
      <c r="B25" s="27">
        <f t="shared" ref="B25:C25" si="1">SUM(B18:B24)</f>
        <v>98.728000000000009</v>
      </c>
      <c r="C25" s="28">
        <f t="shared" si="1"/>
        <v>144.76</v>
      </c>
      <c r="D25" s="28">
        <f>SUM(D18:D24)</f>
        <v>145.04</v>
      </c>
      <c r="E25" s="28">
        <f t="shared" ref="E25:J25" si="2">SUM(E18:E24)</f>
        <v>235.02500000000003</v>
      </c>
      <c r="F25" s="28">
        <f t="shared" si="2"/>
        <v>136.49999999999997</v>
      </c>
      <c r="G25" s="28">
        <f t="shared" si="2"/>
        <v>136.49999999999997</v>
      </c>
      <c r="H25" s="28">
        <f>SUM(H18:H24)</f>
        <v>122.57700000000001</v>
      </c>
      <c r="I25" s="28">
        <f t="shared" ref="I25" si="3">SUM(I18:I24)</f>
        <v>122.57700000000001</v>
      </c>
      <c r="J25" s="28">
        <f t="shared" si="2"/>
        <v>191.34500000000003</v>
      </c>
      <c r="K25" s="28">
        <f>SUM(K18:K24)</f>
        <v>130.16849999999999</v>
      </c>
      <c r="L25" s="29">
        <f t="shared" ref="L25" si="4">SUM(L18:L24)</f>
        <v>103.20800000000003</v>
      </c>
      <c r="M25" s="81">
        <f>SUM(M18:M24)</f>
        <v>75.694499999999991</v>
      </c>
      <c r="N25" s="28">
        <f t="shared" ref="N25:S25" si="5">SUM(N18:N24)</f>
        <v>192.99700000000001</v>
      </c>
      <c r="O25" s="28">
        <f t="shared" si="5"/>
        <v>219.21900000000005</v>
      </c>
      <c r="P25" s="28">
        <f t="shared" si="5"/>
        <v>119.92749999999998</v>
      </c>
      <c r="Q25" s="28">
        <f t="shared" si="5"/>
        <v>119.92749999999998</v>
      </c>
      <c r="R25" s="28">
        <f t="shared" si="5"/>
        <v>156.31</v>
      </c>
      <c r="S25" s="28">
        <f t="shared" si="5"/>
        <v>115.23750000000001</v>
      </c>
      <c r="T25" s="27">
        <f>SUM(T18:T24)</f>
        <v>119.07</v>
      </c>
      <c r="U25" s="28">
        <f t="shared" ref="U25:Z25" si="6">SUM(U18:U24)</f>
        <v>208.75750000000002</v>
      </c>
      <c r="V25" s="28">
        <f t="shared" si="6"/>
        <v>138.411</v>
      </c>
      <c r="W25" s="28">
        <f t="shared" si="6"/>
        <v>138.13800000000001</v>
      </c>
      <c r="X25" s="28">
        <f t="shared" si="6"/>
        <v>201.31650000000002</v>
      </c>
      <c r="Y25" s="28">
        <f t="shared" si="6"/>
        <v>90.705999999999989</v>
      </c>
      <c r="Z25" s="29">
        <f t="shared" si="6"/>
        <v>83.212500000000006</v>
      </c>
      <c r="AA25" s="26">
        <f t="shared" si="0"/>
        <v>3545.3530000000005</v>
      </c>
    </row>
    <row r="26" spans="1:30" s="2" customFormat="1" ht="36.75" customHeight="1" x14ac:dyDescent="0.25">
      <c r="A26" s="93" t="s">
        <v>20</v>
      </c>
      <c r="B26" s="30">
        <v>41</v>
      </c>
      <c r="C26" s="31">
        <v>40</v>
      </c>
      <c r="D26" s="31">
        <v>40</v>
      </c>
      <c r="E26" s="31">
        <v>39.5</v>
      </c>
      <c r="F26" s="31">
        <v>39</v>
      </c>
      <c r="G26" s="31">
        <v>39</v>
      </c>
      <c r="H26" s="31">
        <v>39</v>
      </c>
      <c r="I26" s="31">
        <v>39</v>
      </c>
      <c r="J26" s="31">
        <v>38.5</v>
      </c>
      <c r="K26" s="31">
        <v>38.5</v>
      </c>
      <c r="L26" s="32">
        <v>38</v>
      </c>
      <c r="M26" s="82">
        <v>40.5</v>
      </c>
      <c r="N26" s="31">
        <v>39.5</v>
      </c>
      <c r="O26" s="31">
        <v>39</v>
      </c>
      <c r="P26" s="31">
        <v>38.5</v>
      </c>
      <c r="Q26" s="31">
        <v>38.5</v>
      </c>
      <c r="R26" s="31">
        <v>38.5</v>
      </c>
      <c r="S26" s="31">
        <v>37.5</v>
      </c>
      <c r="T26" s="30">
        <v>40.5</v>
      </c>
      <c r="U26" s="31">
        <v>39.5</v>
      </c>
      <c r="V26" s="31">
        <v>39</v>
      </c>
      <c r="W26" s="31">
        <v>39</v>
      </c>
      <c r="X26" s="31">
        <v>38.5</v>
      </c>
      <c r="Y26" s="31">
        <v>38</v>
      </c>
      <c r="Z26" s="32">
        <v>37.5</v>
      </c>
      <c r="AA26" s="33">
        <f>+((AA25/AA27)/7)*1000</f>
        <v>39.025967021112656</v>
      </c>
    </row>
    <row r="27" spans="1:30" s="2" customFormat="1" ht="33" customHeight="1" x14ac:dyDescent="0.25">
      <c r="A27" s="94" t="s">
        <v>21</v>
      </c>
      <c r="B27" s="34">
        <v>344</v>
      </c>
      <c r="C27" s="35">
        <v>517</v>
      </c>
      <c r="D27" s="35">
        <v>518</v>
      </c>
      <c r="E27" s="35">
        <v>850</v>
      </c>
      <c r="F27" s="35">
        <v>500</v>
      </c>
      <c r="G27" s="35">
        <v>500</v>
      </c>
      <c r="H27" s="35">
        <v>449</v>
      </c>
      <c r="I27" s="35">
        <v>449</v>
      </c>
      <c r="J27" s="35">
        <v>710</v>
      </c>
      <c r="K27" s="35">
        <v>483</v>
      </c>
      <c r="L27" s="36">
        <v>388</v>
      </c>
      <c r="M27" s="83">
        <v>267</v>
      </c>
      <c r="N27" s="35">
        <v>698</v>
      </c>
      <c r="O27" s="35">
        <v>803</v>
      </c>
      <c r="P27" s="35">
        <v>445</v>
      </c>
      <c r="Q27" s="35">
        <v>445</v>
      </c>
      <c r="R27" s="35">
        <v>580</v>
      </c>
      <c r="S27" s="35">
        <v>439</v>
      </c>
      <c r="T27" s="34">
        <v>420</v>
      </c>
      <c r="U27" s="35">
        <v>755</v>
      </c>
      <c r="V27" s="35">
        <v>507</v>
      </c>
      <c r="W27" s="35">
        <v>506</v>
      </c>
      <c r="X27" s="35">
        <v>747</v>
      </c>
      <c r="Y27" s="35">
        <v>341</v>
      </c>
      <c r="Z27" s="36">
        <v>317</v>
      </c>
      <c r="AA27" s="37">
        <f>SUM(B27:Z27)</f>
        <v>12978</v>
      </c>
      <c r="AB27" s="2">
        <f>((AA25*1000)/AA27)/7</f>
        <v>39.025967021112656</v>
      </c>
    </row>
    <row r="28" spans="1:30" s="2" customFormat="1" ht="33" customHeight="1" x14ac:dyDescent="0.25">
      <c r="A28" s="95" t="s">
        <v>22</v>
      </c>
      <c r="B28" s="38">
        <f>((B27*B26)*7/1000-B18)/5</f>
        <v>16.418839999999999</v>
      </c>
      <c r="C28" s="39">
        <f t="shared" ref="C28:Z28" si="7">((C27*C26)*7/1000-C18)/5</f>
        <v>24.106739999999995</v>
      </c>
      <c r="D28" s="39">
        <f t="shared" si="7"/>
        <v>24.151959999999995</v>
      </c>
      <c r="E28" s="39">
        <f t="shared" si="7"/>
        <v>39.157000000000004</v>
      </c>
      <c r="F28" s="39">
        <f t="shared" si="7"/>
        <v>22.753999999999998</v>
      </c>
      <c r="G28" s="39">
        <f t="shared" si="7"/>
        <v>22.753999999999998</v>
      </c>
      <c r="H28" s="39">
        <f t="shared" si="7"/>
        <v>20.4329</v>
      </c>
      <c r="I28" s="39">
        <f t="shared" si="7"/>
        <v>20.4329</v>
      </c>
      <c r="J28" s="39">
        <f t="shared" si="7"/>
        <v>31.886320000000001</v>
      </c>
      <c r="K28" s="39">
        <f t="shared" si="7"/>
        <v>21.699459999999998</v>
      </c>
      <c r="L28" s="40">
        <f t="shared" si="7"/>
        <v>17.224240000000002</v>
      </c>
      <c r="M28" s="84">
        <f t="shared" si="7"/>
        <v>12.558820000000001</v>
      </c>
      <c r="N28" s="39">
        <f t="shared" si="7"/>
        <v>32.066960000000009</v>
      </c>
      <c r="O28" s="39">
        <f t="shared" si="7"/>
        <v>36.439880000000002</v>
      </c>
      <c r="P28" s="39">
        <f t="shared" si="7"/>
        <v>19.945</v>
      </c>
      <c r="Q28" s="39">
        <f t="shared" si="7"/>
        <v>19.945</v>
      </c>
      <c r="R28" s="39">
        <f t="shared" si="7"/>
        <v>25.992000000000001</v>
      </c>
      <c r="S28" s="39">
        <f t="shared" si="7"/>
        <v>19.184919999999998</v>
      </c>
      <c r="T28" s="38">
        <f t="shared" si="7"/>
        <v>19.761739999999996</v>
      </c>
      <c r="U28" s="39">
        <f t="shared" si="7"/>
        <v>34.673819999999999</v>
      </c>
      <c r="V28" s="39">
        <f t="shared" si="7"/>
        <v>23.007719999999999</v>
      </c>
      <c r="W28" s="39">
        <f t="shared" si="7"/>
        <v>22.953120000000002</v>
      </c>
      <c r="X28" s="39">
        <f t="shared" si="7"/>
        <v>33.479799999999997</v>
      </c>
      <c r="Y28" s="39">
        <f t="shared" si="7"/>
        <v>15.09244</v>
      </c>
      <c r="Z28" s="40">
        <f t="shared" si="7"/>
        <v>13.854760000000002</v>
      </c>
      <c r="AA28" s="41"/>
    </row>
    <row r="29" spans="1:30" ht="33.75" customHeight="1" x14ac:dyDescent="0.25">
      <c r="A29" s="96" t="s">
        <v>23</v>
      </c>
      <c r="B29" s="42">
        <f t="shared" ref="B29:C29" si="8">((B27*B26)*7)/1000</f>
        <v>98.727999999999994</v>
      </c>
      <c r="C29" s="43">
        <f t="shared" si="8"/>
        <v>144.76</v>
      </c>
      <c r="D29" s="43">
        <f>((D27*D26)*7)/1000</f>
        <v>145.04</v>
      </c>
      <c r="E29" s="43">
        <f>((E27*E26)*7)/1000</f>
        <v>235.02500000000001</v>
      </c>
      <c r="F29" s="43">
        <f t="shared" ref="F29:J29" si="9">((F27*F26)*7)/1000</f>
        <v>136.5</v>
      </c>
      <c r="G29" s="43">
        <f t="shared" si="9"/>
        <v>136.5</v>
      </c>
      <c r="H29" s="43">
        <f>((H27*H26)*7)/1000</f>
        <v>122.577</v>
      </c>
      <c r="I29" s="43">
        <f>((I27*I26)*7)/1000</f>
        <v>122.577</v>
      </c>
      <c r="J29" s="43">
        <f t="shared" si="9"/>
        <v>191.345</v>
      </c>
      <c r="K29" s="43">
        <f>((K27*K26)*7)/1000</f>
        <v>130.16849999999999</v>
      </c>
      <c r="L29" s="87">
        <f>((L27*L26)*7)/1000</f>
        <v>103.208</v>
      </c>
      <c r="M29" s="85">
        <f>((M27*M26)*7)/1000</f>
        <v>75.694500000000005</v>
      </c>
      <c r="N29" s="43">
        <f>((N27*N26)*7)/1000</f>
        <v>192.99700000000001</v>
      </c>
      <c r="O29" s="43">
        <f t="shared" ref="O29:Z29" si="10">((O27*O26)*7)/1000</f>
        <v>219.21899999999999</v>
      </c>
      <c r="P29" s="43">
        <f t="shared" si="10"/>
        <v>119.92749999999999</v>
      </c>
      <c r="Q29" s="43">
        <f t="shared" si="10"/>
        <v>119.92749999999999</v>
      </c>
      <c r="R29" s="43">
        <f t="shared" si="10"/>
        <v>156.31</v>
      </c>
      <c r="S29" s="43">
        <f t="shared" si="10"/>
        <v>115.2375</v>
      </c>
      <c r="T29" s="44">
        <f t="shared" si="10"/>
        <v>119.07</v>
      </c>
      <c r="U29" s="45">
        <f t="shared" si="10"/>
        <v>208.75749999999999</v>
      </c>
      <c r="V29" s="45">
        <f t="shared" si="10"/>
        <v>138.411</v>
      </c>
      <c r="W29" s="45">
        <f t="shared" si="10"/>
        <v>138.13800000000001</v>
      </c>
      <c r="X29" s="45">
        <f t="shared" si="10"/>
        <v>201.31649999999999</v>
      </c>
      <c r="Y29" s="45">
        <f t="shared" si="10"/>
        <v>90.706000000000003</v>
      </c>
      <c r="Z29" s="46">
        <f t="shared" si="10"/>
        <v>83.212500000000006</v>
      </c>
      <c r="AA29" s="47"/>
    </row>
    <row r="30" spans="1:30" ht="33.75" customHeight="1" thickBot="1" x14ac:dyDescent="0.3">
      <c r="A30" s="97" t="s">
        <v>24</v>
      </c>
      <c r="B30" s="48">
        <f t="shared" ref="B30:C30" si="11">+(B25/B27)/7*1000</f>
        <v>41</v>
      </c>
      <c r="C30" s="49">
        <f t="shared" si="11"/>
        <v>39.999999999999993</v>
      </c>
      <c r="D30" s="49">
        <f>+(D25/D27)/7*1000</f>
        <v>39.999999999999993</v>
      </c>
      <c r="E30" s="49">
        <f t="shared" ref="E30:J30" si="12">+(E25/E27)/7*1000</f>
        <v>39.5</v>
      </c>
      <c r="F30" s="49">
        <f t="shared" si="12"/>
        <v>38.999999999999993</v>
      </c>
      <c r="G30" s="49">
        <f t="shared" si="12"/>
        <v>38.999999999999993</v>
      </c>
      <c r="H30" s="49">
        <f>+(H25/H27)/7*1000</f>
        <v>39</v>
      </c>
      <c r="I30" s="49">
        <f t="shared" ref="I30" si="13">+(I25/I27)/7*1000</f>
        <v>39</v>
      </c>
      <c r="J30" s="49">
        <f t="shared" si="12"/>
        <v>38.5</v>
      </c>
      <c r="K30" s="49">
        <f>+(K25/K27)/7*1000</f>
        <v>38.499999999999993</v>
      </c>
      <c r="L30" s="50">
        <f t="shared" ref="L30" si="14">+(L25/L27)/7*1000</f>
        <v>38.000000000000014</v>
      </c>
      <c r="M30" s="86">
        <f>+(M25/M27)/7*1000</f>
        <v>40.499999999999993</v>
      </c>
      <c r="N30" s="49">
        <f t="shared" ref="N30:Z30" si="15">+(N25/N27)/7*1000</f>
        <v>39.5</v>
      </c>
      <c r="O30" s="49">
        <f t="shared" si="15"/>
        <v>39.000000000000014</v>
      </c>
      <c r="P30" s="49">
        <f t="shared" si="15"/>
        <v>38.499999999999993</v>
      </c>
      <c r="Q30" s="49">
        <f t="shared" si="15"/>
        <v>38.499999999999993</v>
      </c>
      <c r="R30" s="49">
        <f t="shared" si="15"/>
        <v>38.5</v>
      </c>
      <c r="S30" s="49">
        <f t="shared" si="15"/>
        <v>37.5</v>
      </c>
      <c r="T30" s="48">
        <f t="shared" si="15"/>
        <v>40.499999999999993</v>
      </c>
      <c r="U30" s="49">
        <f t="shared" si="15"/>
        <v>39.5</v>
      </c>
      <c r="V30" s="49">
        <f t="shared" si="15"/>
        <v>39</v>
      </c>
      <c r="W30" s="49">
        <f t="shared" si="15"/>
        <v>39</v>
      </c>
      <c r="X30" s="49">
        <f t="shared" si="15"/>
        <v>38.5</v>
      </c>
      <c r="Y30" s="49">
        <f t="shared" si="15"/>
        <v>37.999999999999993</v>
      </c>
      <c r="Z30" s="50">
        <f t="shared" si="15"/>
        <v>37.5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>
        <v>17.305599999999998</v>
      </c>
      <c r="C39" s="79">
        <v>32.989599999999996</v>
      </c>
      <c r="D39" s="79">
        <v>38.630200000000002</v>
      </c>
      <c r="E39" s="79">
        <v>36.808000000000007</v>
      </c>
      <c r="F39" s="79">
        <v>32.307499999999997</v>
      </c>
      <c r="G39" s="79">
        <v>19.812000000000001</v>
      </c>
      <c r="H39" s="79">
        <v>13.9839</v>
      </c>
      <c r="I39" s="101">
        <f t="shared" ref="I39:I46" si="16">SUM(B39:H39)</f>
        <v>191.83680000000001</v>
      </c>
      <c r="J39" s="2"/>
      <c r="K39" s="91" t="s">
        <v>15</v>
      </c>
      <c r="L39" s="79">
        <v>6.4409999999999998</v>
      </c>
      <c r="M39" s="79">
        <v>12.882</v>
      </c>
      <c r="N39" s="79">
        <v>14.877000000000001</v>
      </c>
      <c r="O39" s="79"/>
      <c r="P39" s="79"/>
      <c r="Q39" s="101">
        <f t="shared" ref="Q39:Q46" si="17">SUM(L39:P39)</f>
        <v>34.200000000000003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79"/>
      <c r="C40" s="79"/>
      <c r="D40" s="79"/>
      <c r="E40" s="79"/>
      <c r="F40" s="79"/>
      <c r="G40" s="79"/>
      <c r="H40" s="79"/>
      <c r="I40" s="101">
        <f t="shared" si="16"/>
        <v>0</v>
      </c>
      <c r="J40" s="2"/>
      <c r="K40" s="92" t="s">
        <v>16</v>
      </c>
      <c r="L40" s="79"/>
      <c r="M40" s="79"/>
      <c r="N40" s="79"/>
      <c r="O40" s="79"/>
      <c r="P40" s="79"/>
      <c r="Q40" s="101">
        <f t="shared" si="17"/>
        <v>0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17.82658</v>
      </c>
      <c r="C41" s="39">
        <v>33.848079999999996</v>
      </c>
      <c r="D41" s="39">
        <v>40.36956</v>
      </c>
      <c r="E41" s="39">
        <v>38.739699999999992</v>
      </c>
      <c r="F41" s="39">
        <v>34.173500000000004</v>
      </c>
      <c r="G41" s="39">
        <v>20.9681</v>
      </c>
      <c r="H41" s="39">
        <v>15.112719999999999</v>
      </c>
      <c r="I41" s="101">
        <f t="shared" si="16"/>
        <v>201.03824</v>
      </c>
      <c r="J41" s="2"/>
      <c r="K41" s="91" t="s">
        <v>17</v>
      </c>
      <c r="L41" s="80">
        <v>8.2037999999999993</v>
      </c>
      <c r="M41" s="24">
        <v>16.407599999999999</v>
      </c>
      <c r="N41" s="24">
        <v>18.948600000000003</v>
      </c>
      <c r="O41" s="24"/>
      <c r="P41" s="24"/>
      <c r="Q41" s="101">
        <f t="shared" si="17"/>
        <v>43.56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>
        <v>17.82658</v>
      </c>
      <c r="C42" s="39">
        <v>33.848079999999996</v>
      </c>
      <c r="D42" s="39">
        <v>40.36956</v>
      </c>
      <c r="E42" s="39">
        <v>38.739699999999992</v>
      </c>
      <c r="F42" s="39">
        <v>34.173500000000004</v>
      </c>
      <c r="G42" s="39">
        <v>20.9681</v>
      </c>
      <c r="H42" s="39">
        <v>15.112719999999999</v>
      </c>
      <c r="I42" s="101">
        <f t="shared" si="16"/>
        <v>201.03824</v>
      </c>
      <c r="J42" s="2"/>
      <c r="K42" s="92" t="s">
        <v>18</v>
      </c>
      <c r="L42" s="79">
        <v>8.2037999999999993</v>
      </c>
      <c r="M42" s="79">
        <v>16.407599999999999</v>
      </c>
      <c r="N42" s="79">
        <v>18.948600000000003</v>
      </c>
      <c r="O42" s="79"/>
      <c r="P42" s="79"/>
      <c r="Q42" s="101">
        <f t="shared" si="17"/>
        <v>43.56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17.82658</v>
      </c>
      <c r="C43" s="39">
        <v>33.848079999999996</v>
      </c>
      <c r="D43" s="39">
        <v>40.36956</v>
      </c>
      <c r="E43" s="39">
        <v>38.739699999999992</v>
      </c>
      <c r="F43" s="39">
        <v>34.173500000000004</v>
      </c>
      <c r="G43" s="39">
        <v>20.9681</v>
      </c>
      <c r="H43" s="39">
        <v>15.112719999999999</v>
      </c>
      <c r="I43" s="101">
        <f t="shared" si="16"/>
        <v>201.03824</v>
      </c>
      <c r="J43" s="2"/>
      <c r="K43" s="91" t="s">
        <v>19</v>
      </c>
      <c r="L43" s="79">
        <v>8.2037999999999993</v>
      </c>
      <c r="M43" s="79">
        <v>16.407599999999999</v>
      </c>
      <c r="N43" s="79">
        <v>18.948600000000003</v>
      </c>
      <c r="O43" s="79"/>
      <c r="P43" s="79"/>
      <c r="Q43" s="101">
        <f t="shared" si="17"/>
        <v>43.56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17.82658</v>
      </c>
      <c r="C44" s="39">
        <v>33.848079999999996</v>
      </c>
      <c r="D44" s="39">
        <v>40.36956</v>
      </c>
      <c r="E44" s="39">
        <v>38.739699999999992</v>
      </c>
      <c r="F44" s="39">
        <v>34.173500000000004</v>
      </c>
      <c r="G44" s="39">
        <v>20.9681</v>
      </c>
      <c r="H44" s="39">
        <v>15.112719999999999</v>
      </c>
      <c r="I44" s="101">
        <f t="shared" si="16"/>
        <v>201.03824</v>
      </c>
      <c r="J44" s="2"/>
      <c r="K44" s="92" t="s">
        <v>13</v>
      </c>
      <c r="L44" s="79">
        <v>8.2037999999999993</v>
      </c>
      <c r="M44" s="79">
        <v>16.407599999999999</v>
      </c>
      <c r="N44" s="79">
        <v>18.948600000000003</v>
      </c>
      <c r="O44" s="79"/>
      <c r="P44" s="79"/>
      <c r="Q44" s="101">
        <f t="shared" si="17"/>
        <v>43.56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17.82658</v>
      </c>
      <c r="C45" s="39">
        <v>33.848079999999996</v>
      </c>
      <c r="D45" s="39">
        <v>40.36956</v>
      </c>
      <c r="E45" s="39">
        <v>38.739699999999992</v>
      </c>
      <c r="F45" s="39">
        <v>34.173500000000004</v>
      </c>
      <c r="G45" s="39">
        <v>20.9681</v>
      </c>
      <c r="H45" s="39">
        <v>15.112719999999999</v>
      </c>
      <c r="I45" s="101">
        <f t="shared" si="16"/>
        <v>201.03824</v>
      </c>
      <c r="J45" s="2"/>
      <c r="K45" s="91" t="s">
        <v>14</v>
      </c>
      <c r="L45" s="79">
        <v>8.2037999999999993</v>
      </c>
      <c r="M45" s="79">
        <v>16.407599999999999</v>
      </c>
      <c r="N45" s="79">
        <v>18.948600000000003</v>
      </c>
      <c r="O45" s="79"/>
      <c r="P45" s="79"/>
      <c r="Q45" s="101">
        <f t="shared" si="17"/>
        <v>43.56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106.4385</v>
      </c>
      <c r="C46" s="28">
        <f t="shared" si="18"/>
        <v>202.22999999999996</v>
      </c>
      <c r="D46" s="28">
        <f t="shared" si="18"/>
        <v>240.47800000000004</v>
      </c>
      <c r="E46" s="28">
        <f t="shared" si="18"/>
        <v>230.50649999999999</v>
      </c>
      <c r="F46" s="28">
        <f t="shared" si="18"/>
        <v>203.17500000000001</v>
      </c>
      <c r="G46" s="28">
        <f t="shared" ref="G46" si="19">SUM(G39:G45)</f>
        <v>124.6525</v>
      </c>
      <c r="H46" s="28">
        <f t="shared" si="18"/>
        <v>89.547499999999985</v>
      </c>
      <c r="I46" s="101">
        <f t="shared" si="16"/>
        <v>1197.0279999999998</v>
      </c>
      <c r="K46" s="77" t="s">
        <v>11</v>
      </c>
      <c r="L46" s="81">
        <f>SUM(L39:L45)</f>
        <v>47.46</v>
      </c>
      <c r="M46" s="28">
        <f>SUM(M39:M45)</f>
        <v>94.92</v>
      </c>
      <c r="N46" s="28">
        <f>SUM(N39:N45)</f>
        <v>109.62</v>
      </c>
      <c r="O46" s="28">
        <f>SUM(O39:O45)</f>
        <v>0</v>
      </c>
      <c r="P46" s="28">
        <f>SUM(P39:P45)</f>
        <v>0</v>
      </c>
      <c r="Q46" s="101">
        <f t="shared" si="17"/>
        <v>252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46.5</v>
      </c>
      <c r="C47" s="31">
        <v>45</v>
      </c>
      <c r="D47" s="31">
        <v>44.5</v>
      </c>
      <c r="E47" s="31">
        <v>43.5</v>
      </c>
      <c r="F47" s="31">
        <v>43</v>
      </c>
      <c r="G47" s="31">
        <v>42.5</v>
      </c>
      <c r="H47" s="31">
        <v>42.5</v>
      </c>
      <c r="I47" s="102">
        <f>+((I46/I48)/7)*1000</f>
        <v>43.926021063447209</v>
      </c>
      <c r="K47" s="110" t="s">
        <v>20</v>
      </c>
      <c r="L47" s="82">
        <v>60</v>
      </c>
      <c r="M47" s="31">
        <v>60</v>
      </c>
      <c r="N47" s="31">
        <v>60</v>
      </c>
      <c r="O47" s="31"/>
      <c r="P47" s="31"/>
      <c r="Q47" s="102">
        <f>+((Q46/Q48)/7)*1000</f>
        <v>60</v>
      </c>
      <c r="R47" s="62"/>
      <c r="S47" s="62"/>
    </row>
    <row r="48" spans="1:30" ht="33.75" customHeight="1" x14ac:dyDescent="0.25">
      <c r="A48" s="94" t="s">
        <v>21</v>
      </c>
      <c r="B48" s="83">
        <v>327</v>
      </c>
      <c r="C48" s="35">
        <v>642</v>
      </c>
      <c r="D48" s="35">
        <v>772</v>
      </c>
      <c r="E48" s="35">
        <v>757</v>
      </c>
      <c r="F48" s="35">
        <v>675</v>
      </c>
      <c r="G48" s="35">
        <v>419</v>
      </c>
      <c r="H48" s="35">
        <v>301</v>
      </c>
      <c r="I48" s="103">
        <f>SUM(B48:H48)</f>
        <v>3893</v>
      </c>
      <c r="J48" s="63"/>
      <c r="K48" s="94" t="s">
        <v>21</v>
      </c>
      <c r="L48" s="106">
        <v>113</v>
      </c>
      <c r="M48" s="64">
        <v>226</v>
      </c>
      <c r="N48" s="64">
        <v>261</v>
      </c>
      <c r="O48" s="64"/>
      <c r="P48" s="64"/>
      <c r="Q48" s="112">
        <f>SUM(L48:P48)</f>
        <v>600</v>
      </c>
      <c r="R48" s="65"/>
      <c r="S48" s="65"/>
    </row>
    <row r="49" spans="1:31" ht="33.75" customHeight="1" x14ac:dyDescent="0.25">
      <c r="A49" s="95" t="s">
        <v>22</v>
      </c>
      <c r="B49" s="84">
        <f t="shared" ref="B49:H49" si="20">((B48*B47)*7/1000-B39)/5</f>
        <v>17.82658</v>
      </c>
      <c r="C49" s="39">
        <f t="shared" si="20"/>
        <v>33.848079999999996</v>
      </c>
      <c r="D49" s="39">
        <f t="shared" si="20"/>
        <v>40.36956</v>
      </c>
      <c r="E49" s="39">
        <f t="shared" si="20"/>
        <v>38.739699999999992</v>
      </c>
      <c r="F49" s="39">
        <f t="shared" si="20"/>
        <v>34.173500000000004</v>
      </c>
      <c r="G49" s="39">
        <f t="shared" si="20"/>
        <v>20.9681</v>
      </c>
      <c r="H49" s="39">
        <f t="shared" si="20"/>
        <v>15.112719999999999</v>
      </c>
      <c r="I49" s="104">
        <f>((I46*1000)/I48)/7</f>
        <v>43.926021063447202</v>
      </c>
      <c r="K49" s="95" t="s">
        <v>22</v>
      </c>
      <c r="L49" s="84">
        <f t="shared" ref="L49" si="21">((L48*L47)*7/1000-L39)/5</f>
        <v>8.2037999999999993</v>
      </c>
      <c r="M49" s="39">
        <f t="shared" ref="M49" si="22">((M48*M47)*7/1000-M39)/5</f>
        <v>16.407599999999999</v>
      </c>
      <c r="N49" s="39">
        <f t="shared" ref="N49" si="23">((N48*N47)*7/1000-N39)/5</f>
        <v>18.948600000000003</v>
      </c>
      <c r="O49" s="39">
        <f t="shared" ref="O49" si="24">((O48*O47)*7/1000-O39)/5</f>
        <v>0</v>
      </c>
      <c r="P49" s="39">
        <f t="shared" ref="P49" si="25">((P48*P47)*7/1000-P39)/5</f>
        <v>0</v>
      </c>
      <c r="Q49" s="113">
        <f>((Q46*1000)/Q48)/7</f>
        <v>60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6">((B48*B47)*7)/1000</f>
        <v>106.4385</v>
      </c>
      <c r="C50" s="43">
        <f t="shared" si="26"/>
        <v>202.23</v>
      </c>
      <c r="D50" s="43">
        <f t="shared" si="26"/>
        <v>240.47800000000001</v>
      </c>
      <c r="E50" s="43">
        <f t="shared" si="26"/>
        <v>230.50649999999999</v>
      </c>
      <c r="F50" s="43">
        <f t="shared" si="26"/>
        <v>203.17500000000001</v>
      </c>
      <c r="G50" s="43">
        <f t="shared" si="26"/>
        <v>124.6525</v>
      </c>
      <c r="H50" s="43">
        <f t="shared" si="26"/>
        <v>89.547499999999999</v>
      </c>
      <c r="I50" s="87"/>
      <c r="K50" s="96" t="s">
        <v>23</v>
      </c>
      <c r="L50" s="85">
        <f>((L48*L47)*7)/1000</f>
        <v>47.46</v>
      </c>
      <c r="M50" s="43">
        <f>((M48*M47)*7)/1000</f>
        <v>94.92</v>
      </c>
      <c r="N50" s="43">
        <f>((N48*N47)*7)/1000</f>
        <v>109.62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7">+(B46/B48)/7*1000</f>
        <v>46.5</v>
      </c>
      <c r="C51" s="49">
        <f t="shared" si="27"/>
        <v>44.999999999999993</v>
      </c>
      <c r="D51" s="49">
        <f t="shared" si="27"/>
        <v>44.500000000000007</v>
      </c>
      <c r="E51" s="49">
        <f t="shared" si="27"/>
        <v>43.5</v>
      </c>
      <c r="F51" s="49">
        <f t="shared" si="27"/>
        <v>43</v>
      </c>
      <c r="G51" s="49">
        <f t="shared" si="27"/>
        <v>42.499999999999993</v>
      </c>
      <c r="H51" s="49">
        <f t="shared" si="27"/>
        <v>42.499999999999986</v>
      </c>
      <c r="I51" s="105"/>
      <c r="J51" s="52"/>
      <c r="K51" s="97" t="s">
        <v>24</v>
      </c>
      <c r="L51" s="86">
        <f>+(L46/L48)/7*1000</f>
        <v>60</v>
      </c>
      <c r="M51" s="49">
        <f>+(M46/M48)/7*1000</f>
        <v>60</v>
      </c>
      <c r="N51" s="49">
        <f>+(N46/N48)/7*1000</f>
        <v>60.000000000000007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>
        <v>18.849</v>
      </c>
      <c r="C58" s="79">
        <v>20.922999999999998</v>
      </c>
      <c r="D58" s="79">
        <v>27.206</v>
      </c>
      <c r="E58" s="79">
        <v>27.510999999999999</v>
      </c>
      <c r="F58" s="79">
        <v>29.89</v>
      </c>
      <c r="G58" s="79"/>
      <c r="H58" s="101">
        <f t="shared" ref="H58:H65" si="28">SUM(B58:G58)</f>
        <v>124.37899999999999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/>
      <c r="C59" s="79"/>
      <c r="D59" s="79"/>
      <c r="E59" s="79"/>
      <c r="F59" s="79"/>
      <c r="G59" s="79"/>
      <c r="H59" s="101">
        <f t="shared" si="28"/>
        <v>0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24.3492</v>
      </c>
      <c r="C60" s="24">
        <v>27.028399999999998</v>
      </c>
      <c r="D60" s="24">
        <v>35.144800000000004</v>
      </c>
      <c r="E60" s="24">
        <v>35.538800000000002</v>
      </c>
      <c r="F60" s="24">
        <v>38.338999999999999</v>
      </c>
      <c r="G60" s="24"/>
      <c r="H60" s="101">
        <f t="shared" si="28"/>
        <v>160.40020000000001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>
        <v>24.3492</v>
      </c>
      <c r="C61" s="24">
        <v>27.028399999999998</v>
      </c>
      <c r="D61" s="24">
        <v>35.144800000000004</v>
      </c>
      <c r="E61" s="24">
        <v>35.538800000000002</v>
      </c>
      <c r="F61" s="24">
        <v>38.338999999999999</v>
      </c>
      <c r="G61" s="24"/>
      <c r="H61" s="101">
        <f t="shared" si="28"/>
        <v>160.40020000000001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24.3492</v>
      </c>
      <c r="C62" s="79">
        <v>27.028399999999998</v>
      </c>
      <c r="D62" s="79">
        <v>35.144800000000004</v>
      </c>
      <c r="E62" s="79">
        <v>35.538800000000002</v>
      </c>
      <c r="F62" s="79">
        <v>38.338999999999999</v>
      </c>
      <c r="G62" s="79"/>
      <c r="H62" s="101">
        <f t="shared" si="28"/>
        <v>160.40020000000001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24.3492</v>
      </c>
      <c r="C63" s="79">
        <v>27.028399999999998</v>
      </c>
      <c r="D63" s="79">
        <v>35.144800000000004</v>
      </c>
      <c r="E63" s="79">
        <v>35.538800000000002</v>
      </c>
      <c r="F63" s="79">
        <v>38.338999999999999</v>
      </c>
      <c r="G63" s="79"/>
      <c r="H63" s="101">
        <f t="shared" si="28"/>
        <v>160.40020000000001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24.3492</v>
      </c>
      <c r="C64" s="79">
        <v>27.028399999999998</v>
      </c>
      <c r="D64" s="79">
        <v>35.144800000000004</v>
      </c>
      <c r="E64" s="79">
        <v>35.538800000000002</v>
      </c>
      <c r="F64" s="79">
        <v>38.338999999999999</v>
      </c>
      <c r="G64" s="79"/>
      <c r="H64" s="101">
        <f t="shared" si="28"/>
        <v>160.40020000000001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9">SUM(B58:B64)</f>
        <v>140.595</v>
      </c>
      <c r="C65" s="28">
        <f t="shared" si="29"/>
        <v>156.065</v>
      </c>
      <c r="D65" s="28">
        <f t="shared" si="29"/>
        <v>202.93</v>
      </c>
      <c r="E65" s="28">
        <f t="shared" si="29"/>
        <v>205.20500000000004</v>
      </c>
      <c r="F65" s="28">
        <f t="shared" si="29"/>
        <v>221.58499999999998</v>
      </c>
      <c r="G65" s="28">
        <f t="shared" si="29"/>
        <v>0</v>
      </c>
      <c r="H65" s="101">
        <f t="shared" si="28"/>
        <v>926.38000000000011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65</v>
      </c>
      <c r="C66" s="31">
        <v>65</v>
      </c>
      <c r="D66" s="31">
        <v>65</v>
      </c>
      <c r="E66" s="31">
        <v>65</v>
      </c>
      <c r="F66" s="31">
        <v>65</v>
      </c>
      <c r="G66" s="31"/>
      <c r="H66" s="102">
        <f>+((H65/H67)/7)*1000</f>
        <v>65.000000000000014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309</v>
      </c>
      <c r="C67" s="64">
        <v>343</v>
      </c>
      <c r="D67" s="64">
        <v>446</v>
      </c>
      <c r="E67" s="64">
        <v>451</v>
      </c>
      <c r="F67" s="64">
        <v>487</v>
      </c>
      <c r="G67" s="64"/>
      <c r="H67" s="112">
        <f>SUM(B67:G67)</f>
        <v>2036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" si="30">((B67*B66)*7/1000-B58)/5</f>
        <v>24.3492</v>
      </c>
      <c r="C68" s="39">
        <f t="shared" ref="C68" si="31">((C67*C66)*7/1000-C58)/5</f>
        <v>27.028399999999998</v>
      </c>
      <c r="D68" s="39">
        <f t="shared" ref="D68" si="32">((D67*D66)*7/1000-D58)/5</f>
        <v>35.144800000000004</v>
      </c>
      <c r="E68" s="39">
        <f t="shared" ref="E68" si="33">((E67*E66)*7/1000-E58)/5</f>
        <v>35.538800000000002</v>
      </c>
      <c r="F68" s="39">
        <f t="shared" ref="F68" si="34">((F67*F66)*7/1000-F58)/5</f>
        <v>38.338999999999999</v>
      </c>
      <c r="G68" s="39">
        <f t="shared" ref="G68" si="35">((G67*G66)*7/1000-G58)/5</f>
        <v>0</v>
      </c>
      <c r="H68" s="116">
        <f>((H65*1000)/H67)/7</f>
        <v>65.000000000000014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36">((B67*B66)*7)/1000</f>
        <v>140.595</v>
      </c>
      <c r="C69" s="43">
        <f t="shared" si="36"/>
        <v>156.065</v>
      </c>
      <c r="D69" s="43">
        <f t="shared" si="36"/>
        <v>202.93</v>
      </c>
      <c r="E69" s="43">
        <f t="shared" si="36"/>
        <v>205.20500000000001</v>
      </c>
      <c r="F69" s="43">
        <f t="shared" si="36"/>
        <v>221.58500000000001</v>
      </c>
      <c r="G69" s="43">
        <f t="shared" si="36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37">+(B65/B67)/7*1000</f>
        <v>65</v>
      </c>
      <c r="C70" s="49">
        <f t="shared" si="37"/>
        <v>65</v>
      </c>
      <c r="D70" s="49">
        <f t="shared" si="37"/>
        <v>65</v>
      </c>
      <c r="E70" s="49">
        <f t="shared" si="37"/>
        <v>65.000000000000014</v>
      </c>
      <c r="F70" s="49">
        <f t="shared" si="37"/>
        <v>64.999999999999986</v>
      </c>
      <c r="G70" s="49" t="e">
        <f t="shared" si="37"/>
        <v>#DIV/0!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Z15"/>
    <mergeCell ref="B36:H36"/>
    <mergeCell ref="L36:P36"/>
    <mergeCell ref="T36:U36"/>
    <mergeCell ref="J54:K54"/>
    <mergeCell ref="B55:G55"/>
    <mergeCell ref="A3:C3"/>
    <mergeCell ref="E9:G9"/>
    <mergeCell ref="R9:S9"/>
    <mergeCell ref="K11:L11"/>
    <mergeCell ref="B15:L15"/>
    <mergeCell ref="M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1</v>
      </c>
      <c r="F11" s="1"/>
      <c r="G11" s="1"/>
      <c r="H11" s="1"/>
      <c r="I11" s="1"/>
      <c r="J11" s="1"/>
      <c r="K11" s="579" t="s">
        <v>61</v>
      </c>
      <c r="L11" s="579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2"/>
      <c r="J15" s="582"/>
      <c r="K15" s="582"/>
      <c r="L15" s="583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91" t="s">
        <v>15</v>
      </c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5"/>
      <c r="M18" s="79"/>
      <c r="N18" s="24"/>
      <c r="O18" s="24"/>
      <c r="P18" s="24"/>
      <c r="Q18" s="24"/>
      <c r="R18" s="24"/>
      <c r="S18" s="24"/>
      <c r="T18" s="23"/>
      <c r="U18" s="24"/>
      <c r="V18" s="24"/>
      <c r="W18" s="24"/>
      <c r="X18" s="24"/>
      <c r="Y18" s="24"/>
      <c r="Z18" s="25"/>
      <c r="AA18" s="26">
        <f t="shared" ref="AA18:AA25" si="0">SUM(B18:Z18)</f>
        <v>0</v>
      </c>
      <c r="AC18" s="2"/>
      <c r="AD18" s="20"/>
    </row>
    <row r="19" spans="1:30" ht="39.950000000000003" customHeight="1" x14ac:dyDescent="0.25">
      <c r="A19" s="92" t="s">
        <v>16</v>
      </c>
      <c r="B19" s="23">
        <v>16.418839999999999</v>
      </c>
      <c r="C19" s="24">
        <v>24.106739999999995</v>
      </c>
      <c r="D19" s="24">
        <v>24.151959999999995</v>
      </c>
      <c r="E19" s="24">
        <v>39.157000000000004</v>
      </c>
      <c r="F19" s="24">
        <v>22.753999999999998</v>
      </c>
      <c r="G19" s="24">
        <v>22.753999999999998</v>
      </c>
      <c r="H19" s="24">
        <v>20.4329</v>
      </c>
      <c r="I19" s="24">
        <v>20.4329</v>
      </c>
      <c r="J19" s="24">
        <v>31.886320000000001</v>
      </c>
      <c r="K19" s="24">
        <v>21.699459999999998</v>
      </c>
      <c r="L19" s="25">
        <v>17.224240000000002</v>
      </c>
      <c r="M19" s="79">
        <v>12.558820000000001</v>
      </c>
      <c r="N19" s="24">
        <v>32.066960000000009</v>
      </c>
      <c r="O19" s="24">
        <v>36.439880000000002</v>
      </c>
      <c r="P19" s="24">
        <v>19.945</v>
      </c>
      <c r="Q19" s="24">
        <v>19.945</v>
      </c>
      <c r="R19" s="24">
        <v>25.992000000000001</v>
      </c>
      <c r="S19" s="24">
        <v>19.184919999999998</v>
      </c>
      <c r="T19" s="23">
        <v>19.761739999999996</v>
      </c>
      <c r="U19" s="24">
        <v>34.673819999999999</v>
      </c>
      <c r="V19" s="24">
        <v>23.007719999999999</v>
      </c>
      <c r="W19" s="24">
        <v>22.953120000000002</v>
      </c>
      <c r="X19" s="24">
        <v>33.479799999999997</v>
      </c>
      <c r="Y19" s="24">
        <v>15.09244</v>
      </c>
      <c r="Z19" s="25">
        <v>13.854760000000002</v>
      </c>
      <c r="AA19" s="26">
        <f t="shared" si="0"/>
        <v>589.97433999999998</v>
      </c>
      <c r="AC19" s="2"/>
      <c r="AD19" s="20"/>
    </row>
    <row r="20" spans="1:30" ht="39.75" customHeight="1" x14ac:dyDescent="0.25">
      <c r="A20" s="91" t="s">
        <v>17</v>
      </c>
      <c r="B20" s="76">
        <v>21.630789999999998</v>
      </c>
      <c r="C20" s="24">
        <v>31.972814999999997</v>
      </c>
      <c r="D20" s="24">
        <v>32.03501</v>
      </c>
      <c r="E20" s="24">
        <v>51.942</v>
      </c>
      <c r="F20" s="24">
        <v>30.186500000000002</v>
      </c>
      <c r="G20" s="24">
        <v>30.114750000000001</v>
      </c>
      <c r="H20" s="24">
        <v>27.107524999999999</v>
      </c>
      <c r="I20" s="24">
        <v>27.035774999999997</v>
      </c>
      <c r="J20" s="24">
        <v>41.72842</v>
      </c>
      <c r="K20" s="24">
        <v>28.736884999999997</v>
      </c>
      <c r="L20" s="25">
        <v>22.376190000000001</v>
      </c>
      <c r="M20" s="80">
        <v>16.569670000000002</v>
      </c>
      <c r="N20" s="24">
        <v>42.064759999999993</v>
      </c>
      <c r="O20" s="24">
        <v>48.505279999999999</v>
      </c>
      <c r="P20" s="24">
        <v>26.553125000000001</v>
      </c>
      <c r="Q20" s="24">
        <v>26.553125000000001</v>
      </c>
      <c r="R20" s="24">
        <v>34.102000000000004</v>
      </c>
      <c r="S20" s="24">
        <v>25.165520000000001</v>
      </c>
      <c r="T20" s="76">
        <v>26.297065000000003</v>
      </c>
      <c r="U20" s="24">
        <v>45.431044999999997</v>
      </c>
      <c r="V20" s="24">
        <v>30.625319999999995</v>
      </c>
      <c r="W20" s="24">
        <v>30.567220000000002</v>
      </c>
      <c r="X20" s="24">
        <v>43.920050000000003</v>
      </c>
      <c r="Y20" s="24">
        <v>19.798515000000002</v>
      </c>
      <c r="Z20" s="25">
        <v>18.171559999999999</v>
      </c>
      <c r="AA20" s="26">
        <f t="shared" si="0"/>
        <v>779.1909149999999</v>
      </c>
      <c r="AC20" s="2"/>
      <c r="AD20" s="20"/>
    </row>
    <row r="21" spans="1:30" ht="39.950000000000003" customHeight="1" x14ac:dyDescent="0.25">
      <c r="A21" s="92" t="s">
        <v>18</v>
      </c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5"/>
      <c r="M21" s="79"/>
      <c r="N21" s="24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4"/>
      <c r="Z21" s="25"/>
      <c r="AA21" s="26">
        <f t="shared" si="0"/>
        <v>0</v>
      </c>
      <c r="AC21" s="2"/>
      <c r="AD21" s="20"/>
    </row>
    <row r="22" spans="1:30" ht="39.950000000000003" customHeight="1" x14ac:dyDescent="0.25">
      <c r="A22" s="91" t="s">
        <v>19</v>
      </c>
      <c r="B22" s="23">
        <v>21.630789999999998</v>
      </c>
      <c r="C22" s="24">
        <v>31.972814999999997</v>
      </c>
      <c r="D22" s="24">
        <v>32.03501</v>
      </c>
      <c r="E22" s="24">
        <v>51.942</v>
      </c>
      <c r="F22" s="24">
        <v>30.186500000000002</v>
      </c>
      <c r="G22" s="24">
        <v>30.114750000000001</v>
      </c>
      <c r="H22" s="24">
        <v>27.107524999999999</v>
      </c>
      <c r="I22" s="24">
        <v>27.035774999999997</v>
      </c>
      <c r="J22" s="24">
        <v>41.72842</v>
      </c>
      <c r="K22" s="24">
        <v>28.736884999999997</v>
      </c>
      <c r="L22" s="25">
        <v>22.376190000000001</v>
      </c>
      <c r="M22" s="79">
        <v>16.569670000000002</v>
      </c>
      <c r="N22" s="24">
        <v>42.064759999999993</v>
      </c>
      <c r="O22" s="24">
        <v>48.505279999999999</v>
      </c>
      <c r="P22" s="24">
        <v>26.553125000000001</v>
      </c>
      <c r="Q22" s="24">
        <v>26.553125000000001</v>
      </c>
      <c r="R22" s="24">
        <v>34.102000000000004</v>
      </c>
      <c r="S22" s="24">
        <v>25.165520000000001</v>
      </c>
      <c r="T22" s="23">
        <v>26.297065000000003</v>
      </c>
      <c r="U22" s="24">
        <v>45.431044999999997</v>
      </c>
      <c r="V22" s="24">
        <v>30.625319999999995</v>
      </c>
      <c r="W22" s="24">
        <v>30.567220000000002</v>
      </c>
      <c r="X22" s="24">
        <v>43.920050000000003</v>
      </c>
      <c r="Y22" s="24">
        <v>19.798515000000002</v>
      </c>
      <c r="Z22" s="25">
        <v>18.171559999999999</v>
      </c>
      <c r="AA22" s="26">
        <f t="shared" si="0"/>
        <v>779.1909149999999</v>
      </c>
      <c r="AC22" s="2"/>
      <c r="AD22" s="20"/>
    </row>
    <row r="23" spans="1:30" ht="39.950000000000003" customHeight="1" x14ac:dyDescent="0.25">
      <c r="A23" s="92" t="s">
        <v>13</v>
      </c>
      <c r="B23" s="23">
        <v>21.630789999999998</v>
      </c>
      <c r="C23" s="24">
        <v>31.972814999999997</v>
      </c>
      <c r="D23" s="24">
        <v>32.03501</v>
      </c>
      <c r="E23" s="24">
        <v>51.942</v>
      </c>
      <c r="F23" s="24">
        <v>30.186500000000002</v>
      </c>
      <c r="G23" s="24">
        <v>30.114750000000001</v>
      </c>
      <c r="H23" s="24">
        <v>27.107524999999999</v>
      </c>
      <c r="I23" s="24">
        <v>27.035774999999997</v>
      </c>
      <c r="J23" s="24">
        <v>41.72842</v>
      </c>
      <c r="K23" s="24">
        <v>28.736884999999997</v>
      </c>
      <c r="L23" s="25">
        <v>22.376190000000001</v>
      </c>
      <c r="M23" s="79">
        <v>16.569670000000002</v>
      </c>
      <c r="N23" s="24">
        <v>42.064759999999993</v>
      </c>
      <c r="O23" s="24">
        <v>48.505279999999999</v>
      </c>
      <c r="P23" s="24">
        <v>26.553125000000001</v>
      </c>
      <c r="Q23" s="24">
        <v>26.553125000000001</v>
      </c>
      <c r="R23" s="24">
        <v>34.102000000000004</v>
      </c>
      <c r="S23" s="24">
        <v>25.165520000000001</v>
      </c>
      <c r="T23" s="23">
        <v>26.297065000000003</v>
      </c>
      <c r="U23" s="24">
        <v>45.431044999999997</v>
      </c>
      <c r="V23" s="24">
        <v>30.625319999999995</v>
      </c>
      <c r="W23" s="24">
        <v>30.567220000000002</v>
      </c>
      <c r="X23" s="24">
        <v>43.920050000000003</v>
      </c>
      <c r="Y23" s="24">
        <v>19.798515000000002</v>
      </c>
      <c r="Z23" s="25">
        <v>18.171559999999999</v>
      </c>
      <c r="AA23" s="26">
        <f t="shared" si="0"/>
        <v>779.1909149999999</v>
      </c>
      <c r="AC23" s="2"/>
      <c r="AD23" s="20"/>
    </row>
    <row r="24" spans="1:30" ht="39.950000000000003" customHeight="1" x14ac:dyDescent="0.25">
      <c r="A24" s="91" t="s">
        <v>14</v>
      </c>
      <c r="B24" s="23">
        <v>21.630789999999998</v>
      </c>
      <c r="C24" s="24">
        <v>31.972814999999997</v>
      </c>
      <c r="D24" s="24">
        <v>32.03501</v>
      </c>
      <c r="E24" s="24">
        <v>51.942</v>
      </c>
      <c r="F24" s="24">
        <v>30.186500000000002</v>
      </c>
      <c r="G24" s="24">
        <v>30.114750000000001</v>
      </c>
      <c r="H24" s="24">
        <v>27.107524999999999</v>
      </c>
      <c r="I24" s="24">
        <v>27.035774999999997</v>
      </c>
      <c r="J24" s="24">
        <v>41.72842</v>
      </c>
      <c r="K24" s="24">
        <v>28.736884999999997</v>
      </c>
      <c r="L24" s="25">
        <v>22.376190000000001</v>
      </c>
      <c r="M24" s="79">
        <v>8.6999999999999993</v>
      </c>
      <c r="N24" s="24">
        <v>29.9</v>
      </c>
      <c r="O24" s="24">
        <v>40.4</v>
      </c>
      <c r="P24" s="24">
        <v>44.1</v>
      </c>
      <c r="Q24" s="24">
        <v>29.4</v>
      </c>
      <c r="R24" s="24">
        <v>39.700000000000003</v>
      </c>
      <c r="S24" s="24">
        <v>27.3</v>
      </c>
      <c r="T24" s="23">
        <v>20.9</v>
      </c>
      <c r="U24" s="24">
        <v>41.5</v>
      </c>
      <c r="V24" s="24">
        <v>34.200000000000003</v>
      </c>
      <c r="W24" s="24">
        <v>34.200000000000003</v>
      </c>
      <c r="X24" s="24">
        <v>29.5</v>
      </c>
      <c r="Y24" s="24">
        <v>31.5</v>
      </c>
      <c r="Z24" s="25">
        <v>23</v>
      </c>
      <c r="AA24" s="26">
        <f t="shared" si="0"/>
        <v>779.16665999999998</v>
      </c>
      <c r="AC24" s="2"/>
    </row>
    <row r="25" spans="1:30" ht="41.45" customHeight="1" x14ac:dyDescent="0.25">
      <c r="A25" s="92" t="s">
        <v>11</v>
      </c>
      <c r="B25" s="27">
        <f t="shared" ref="B25:C25" si="1">SUM(B18:B24)</f>
        <v>102.94199999999998</v>
      </c>
      <c r="C25" s="28">
        <f t="shared" si="1"/>
        <v>151.99799999999999</v>
      </c>
      <c r="D25" s="28">
        <f>SUM(D18:D24)</f>
        <v>152.292</v>
      </c>
      <c r="E25" s="28">
        <f t="shared" ref="E25:J25" si="2">SUM(E18:E24)</f>
        <v>246.92500000000001</v>
      </c>
      <c r="F25" s="28">
        <f t="shared" si="2"/>
        <v>143.5</v>
      </c>
      <c r="G25" s="28">
        <f t="shared" si="2"/>
        <v>143.21299999999999</v>
      </c>
      <c r="H25" s="28">
        <f>SUM(H18:H24)</f>
        <v>128.863</v>
      </c>
      <c r="I25" s="28">
        <f t="shared" ref="I25" si="3">SUM(I18:I24)</f>
        <v>128.57599999999999</v>
      </c>
      <c r="J25" s="28">
        <f t="shared" si="2"/>
        <v>198.79999999999998</v>
      </c>
      <c r="K25" s="28">
        <f>SUM(K18:K24)</f>
        <v>136.64699999999999</v>
      </c>
      <c r="L25" s="29">
        <f t="shared" ref="L25" si="4">SUM(L18:L24)</f>
        <v>106.72900000000001</v>
      </c>
      <c r="M25" s="81">
        <f>SUM(M18:M24)</f>
        <v>70.967830000000006</v>
      </c>
      <c r="N25" s="28">
        <f t="shared" ref="N25:S25" si="5">SUM(N18:N24)</f>
        <v>188.16123999999999</v>
      </c>
      <c r="O25" s="28">
        <f t="shared" si="5"/>
        <v>222.35572000000002</v>
      </c>
      <c r="P25" s="28">
        <f t="shared" si="5"/>
        <v>143.704375</v>
      </c>
      <c r="Q25" s="28">
        <f t="shared" si="5"/>
        <v>129.00437500000001</v>
      </c>
      <c r="R25" s="28">
        <f t="shared" si="5"/>
        <v>167.99799999999999</v>
      </c>
      <c r="S25" s="28">
        <f t="shared" si="5"/>
        <v>121.98148</v>
      </c>
      <c r="T25" s="27">
        <f>SUM(T18:T24)</f>
        <v>119.55293500000002</v>
      </c>
      <c r="U25" s="28">
        <f t="shared" ref="U25:Z25" si="6">SUM(U18:U24)</f>
        <v>212.46695499999998</v>
      </c>
      <c r="V25" s="28">
        <f t="shared" si="6"/>
        <v>149.08367999999996</v>
      </c>
      <c r="W25" s="28">
        <f t="shared" si="6"/>
        <v>148.85478000000001</v>
      </c>
      <c r="X25" s="28">
        <f t="shared" si="6"/>
        <v>194.73995000000002</v>
      </c>
      <c r="Y25" s="28">
        <f t="shared" si="6"/>
        <v>105.98798500000001</v>
      </c>
      <c r="Z25" s="29">
        <f t="shared" si="6"/>
        <v>91.369439999999997</v>
      </c>
      <c r="AA25" s="26">
        <f t="shared" si="0"/>
        <v>3706.7137450000005</v>
      </c>
    </row>
    <row r="26" spans="1:30" s="2" customFormat="1" ht="36.75" customHeight="1" x14ac:dyDescent="0.25">
      <c r="A26" s="93" t="s">
        <v>20</v>
      </c>
      <c r="B26" s="30">
        <v>43</v>
      </c>
      <c r="C26" s="31">
        <v>42</v>
      </c>
      <c r="D26" s="31">
        <v>42</v>
      </c>
      <c r="E26" s="31">
        <v>41.5</v>
      </c>
      <c r="F26" s="31">
        <v>41</v>
      </c>
      <c r="G26" s="31">
        <v>41</v>
      </c>
      <c r="H26" s="31">
        <v>41</v>
      </c>
      <c r="I26" s="31">
        <v>41</v>
      </c>
      <c r="J26" s="31">
        <v>40</v>
      </c>
      <c r="K26" s="31">
        <v>40.5</v>
      </c>
      <c r="L26" s="32">
        <v>39.5</v>
      </c>
      <c r="M26" s="82">
        <v>42.5</v>
      </c>
      <c r="N26" s="31">
        <v>41</v>
      </c>
      <c r="O26" s="31">
        <v>41</v>
      </c>
      <c r="P26" s="31">
        <v>40.5</v>
      </c>
      <c r="Q26" s="31">
        <v>40.5</v>
      </c>
      <c r="R26" s="31">
        <v>40</v>
      </c>
      <c r="S26" s="31">
        <v>39</v>
      </c>
      <c r="T26" s="30">
        <v>42.5</v>
      </c>
      <c r="U26" s="31">
        <v>41</v>
      </c>
      <c r="V26" s="31">
        <v>41</v>
      </c>
      <c r="W26" s="31">
        <v>41</v>
      </c>
      <c r="X26" s="31">
        <v>40</v>
      </c>
      <c r="Y26" s="31">
        <v>39.5</v>
      </c>
      <c r="Z26" s="32">
        <v>39</v>
      </c>
      <c r="AA26" s="33">
        <f>+((AA25/AA27)/7)*1000</f>
        <v>40.865143926531879</v>
      </c>
    </row>
    <row r="27" spans="1:30" s="2" customFormat="1" ht="33" customHeight="1" x14ac:dyDescent="0.25">
      <c r="A27" s="94" t="s">
        <v>21</v>
      </c>
      <c r="B27" s="34">
        <v>342</v>
      </c>
      <c r="C27" s="35">
        <v>517</v>
      </c>
      <c r="D27" s="35">
        <v>518</v>
      </c>
      <c r="E27" s="35">
        <v>850</v>
      </c>
      <c r="F27" s="35">
        <v>500</v>
      </c>
      <c r="G27" s="35">
        <v>499</v>
      </c>
      <c r="H27" s="35">
        <v>449</v>
      </c>
      <c r="I27" s="35">
        <v>448</v>
      </c>
      <c r="J27" s="35">
        <v>710</v>
      </c>
      <c r="K27" s="35">
        <v>482</v>
      </c>
      <c r="L27" s="36">
        <v>386</v>
      </c>
      <c r="M27" s="83">
        <v>141</v>
      </c>
      <c r="N27" s="35">
        <v>501</v>
      </c>
      <c r="O27" s="35">
        <v>676</v>
      </c>
      <c r="P27" s="35">
        <v>739</v>
      </c>
      <c r="Q27" s="35">
        <v>490</v>
      </c>
      <c r="R27" s="35">
        <v>664</v>
      </c>
      <c r="S27" s="35">
        <v>456</v>
      </c>
      <c r="T27" s="34">
        <v>349</v>
      </c>
      <c r="U27" s="35">
        <v>694</v>
      </c>
      <c r="V27" s="35">
        <v>571</v>
      </c>
      <c r="W27" s="35">
        <v>571</v>
      </c>
      <c r="X27" s="35">
        <v>494</v>
      </c>
      <c r="Y27" s="35">
        <v>527</v>
      </c>
      <c r="Z27" s="36">
        <v>384</v>
      </c>
      <c r="AA27" s="37">
        <f>SUM(B27:Z27)</f>
        <v>12958</v>
      </c>
      <c r="AB27" s="2">
        <f>((AA25*1000)/AA27)/7</f>
        <v>40.865143926531879</v>
      </c>
    </row>
    <row r="28" spans="1:30" s="2" customFormat="1" ht="33" customHeight="1" x14ac:dyDescent="0.25">
      <c r="A28" s="95" t="s">
        <v>22</v>
      </c>
      <c r="B28" s="38">
        <f>((B27*B26)*7/1000-B19)/4</f>
        <v>21.630789999999998</v>
      </c>
      <c r="C28" s="39">
        <f t="shared" ref="C28:Z28" si="7">((C27*C26)*7/1000-C19)/4</f>
        <v>31.972814999999997</v>
      </c>
      <c r="D28" s="39">
        <f t="shared" si="7"/>
        <v>32.03501</v>
      </c>
      <c r="E28" s="39">
        <f t="shared" si="7"/>
        <v>51.942</v>
      </c>
      <c r="F28" s="39">
        <f t="shared" si="7"/>
        <v>30.186500000000002</v>
      </c>
      <c r="G28" s="39">
        <f t="shared" si="7"/>
        <v>30.114750000000001</v>
      </c>
      <c r="H28" s="39">
        <f t="shared" si="7"/>
        <v>27.107524999999999</v>
      </c>
      <c r="I28" s="39">
        <f t="shared" si="7"/>
        <v>27.035774999999997</v>
      </c>
      <c r="J28" s="39">
        <f t="shared" si="7"/>
        <v>41.72842</v>
      </c>
      <c r="K28" s="39">
        <f t="shared" si="7"/>
        <v>28.736884999999997</v>
      </c>
      <c r="L28" s="40">
        <f t="shared" si="7"/>
        <v>22.376190000000001</v>
      </c>
      <c r="M28" s="84">
        <f t="shared" si="7"/>
        <v>7.3471699999999993</v>
      </c>
      <c r="N28" s="39">
        <f t="shared" si="7"/>
        <v>27.930009999999999</v>
      </c>
      <c r="O28" s="39">
        <f t="shared" si="7"/>
        <v>39.393029999999996</v>
      </c>
      <c r="P28" s="39">
        <f t="shared" si="7"/>
        <v>47.390374999999999</v>
      </c>
      <c r="Q28" s="39">
        <f t="shared" si="7"/>
        <v>29.7425</v>
      </c>
      <c r="R28" s="39">
        <f t="shared" si="7"/>
        <v>39.981999999999999</v>
      </c>
      <c r="S28" s="39">
        <f t="shared" si="7"/>
        <v>26.325769999999999</v>
      </c>
      <c r="T28" s="38">
        <f t="shared" si="7"/>
        <v>21.016440000000003</v>
      </c>
      <c r="U28" s="39">
        <f t="shared" si="7"/>
        <v>41.126044999999998</v>
      </c>
      <c r="V28" s="39">
        <f t="shared" si="7"/>
        <v>35.217320000000001</v>
      </c>
      <c r="W28" s="39">
        <f t="shared" si="7"/>
        <v>35.230969999999999</v>
      </c>
      <c r="X28" s="39">
        <f t="shared" si="7"/>
        <v>26.210049999999999</v>
      </c>
      <c r="Y28" s="39">
        <f t="shared" si="7"/>
        <v>32.655764999999995</v>
      </c>
      <c r="Z28" s="40">
        <f t="shared" si="7"/>
        <v>22.744309999999999</v>
      </c>
      <c r="AA28" s="41"/>
    </row>
    <row r="29" spans="1:30" ht="33.75" customHeight="1" x14ac:dyDescent="0.25">
      <c r="A29" s="96" t="s">
        <v>23</v>
      </c>
      <c r="B29" s="42">
        <f t="shared" ref="B29:C29" si="8">((B27*B26)*7)/1000</f>
        <v>102.94199999999999</v>
      </c>
      <c r="C29" s="43">
        <f t="shared" si="8"/>
        <v>151.99799999999999</v>
      </c>
      <c r="D29" s="43">
        <f>((D27*D26)*7)/1000</f>
        <v>152.292</v>
      </c>
      <c r="E29" s="43">
        <f>((E27*E26)*7)/1000</f>
        <v>246.92500000000001</v>
      </c>
      <c r="F29" s="43">
        <f t="shared" ref="F29:J29" si="9">((F27*F26)*7)/1000</f>
        <v>143.5</v>
      </c>
      <c r="G29" s="43">
        <f t="shared" si="9"/>
        <v>143.21299999999999</v>
      </c>
      <c r="H29" s="43">
        <f>((H27*H26)*7)/1000</f>
        <v>128.863</v>
      </c>
      <c r="I29" s="43">
        <f>((I27*I26)*7)/1000</f>
        <v>128.57599999999999</v>
      </c>
      <c r="J29" s="43">
        <f t="shared" si="9"/>
        <v>198.8</v>
      </c>
      <c r="K29" s="43">
        <f>((K27*K26)*7)/1000</f>
        <v>136.64699999999999</v>
      </c>
      <c r="L29" s="87">
        <f>((L27*L26)*7)/1000</f>
        <v>106.729</v>
      </c>
      <c r="M29" s="85">
        <f>((M27*M26)*7)/1000</f>
        <v>41.947499999999998</v>
      </c>
      <c r="N29" s="43">
        <f>((N27*N26)*7)/1000</f>
        <v>143.78700000000001</v>
      </c>
      <c r="O29" s="43">
        <f t="shared" ref="O29:Z29" si="10">((O27*O26)*7)/1000</f>
        <v>194.012</v>
      </c>
      <c r="P29" s="43">
        <f t="shared" si="10"/>
        <v>209.50649999999999</v>
      </c>
      <c r="Q29" s="43">
        <f t="shared" si="10"/>
        <v>138.91499999999999</v>
      </c>
      <c r="R29" s="43">
        <f t="shared" si="10"/>
        <v>185.92</v>
      </c>
      <c r="S29" s="43">
        <f t="shared" si="10"/>
        <v>124.488</v>
      </c>
      <c r="T29" s="44">
        <f t="shared" si="10"/>
        <v>103.8275</v>
      </c>
      <c r="U29" s="45">
        <f t="shared" si="10"/>
        <v>199.178</v>
      </c>
      <c r="V29" s="45">
        <f t="shared" si="10"/>
        <v>163.87700000000001</v>
      </c>
      <c r="W29" s="45">
        <f t="shared" si="10"/>
        <v>163.87700000000001</v>
      </c>
      <c r="X29" s="45">
        <f t="shared" si="10"/>
        <v>138.32</v>
      </c>
      <c r="Y29" s="45">
        <f t="shared" si="10"/>
        <v>145.71549999999999</v>
      </c>
      <c r="Z29" s="46">
        <f t="shared" si="10"/>
        <v>104.83199999999999</v>
      </c>
      <c r="AA29" s="47"/>
    </row>
    <row r="30" spans="1:30" ht="33.75" customHeight="1" thickBot="1" x14ac:dyDescent="0.3">
      <c r="A30" s="97" t="s">
        <v>24</v>
      </c>
      <c r="B30" s="48">
        <f t="shared" ref="B30:C30" si="11">+(B25/B27)/7*1000</f>
        <v>42.999999999999993</v>
      </c>
      <c r="C30" s="49">
        <f t="shared" si="11"/>
        <v>41.999999999999993</v>
      </c>
      <c r="D30" s="49">
        <f>+(D25/D27)/7*1000</f>
        <v>41.999999999999993</v>
      </c>
      <c r="E30" s="49">
        <f t="shared" ref="E30:J30" si="12">+(E25/E27)/7*1000</f>
        <v>41.5</v>
      </c>
      <c r="F30" s="49">
        <f t="shared" si="12"/>
        <v>40.999999999999993</v>
      </c>
      <c r="G30" s="49">
        <f t="shared" si="12"/>
        <v>40.999999999999993</v>
      </c>
      <c r="H30" s="49">
        <f>+(H25/H27)/7*1000</f>
        <v>40.999999999999993</v>
      </c>
      <c r="I30" s="49">
        <f t="shared" ref="I30" si="13">+(I25/I27)/7*1000</f>
        <v>40.999999999999993</v>
      </c>
      <c r="J30" s="49">
        <f t="shared" si="12"/>
        <v>39.999999999999993</v>
      </c>
      <c r="K30" s="49">
        <f>+(K25/K27)/7*1000</f>
        <v>40.499999999999993</v>
      </c>
      <c r="L30" s="50">
        <f t="shared" ref="L30" si="14">+(L25/L27)/7*1000</f>
        <v>39.5</v>
      </c>
      <c r="M30" s="86">
        <f>+(M25/M27)/7*1000</f>
        <v>71.902563323201633</v>
      </c>
      <c r="N30" s="49">
        <f t="shared" ref="N30:Z30" si="15">+(N25/N27)/7*1000</f>
        <v>53.653048189335621</v>
      </c>
      <c r="O30" s="49">
        <f t="shared" si="15"/>
        <v>46.989797125950979</v>
      </c>
      <c r="P30" s="49">
        <f t="shared" si="15"/>
        <v>27.779697467620334</v>
      </c>
      <c r="Q30" s="49">
        <f t="shared" si="15"/>
        <v>37.610604956268226</v>
      </c>
      <c r="R30" s="49">
        <f t="shared" si="15"/>
        <v>36.144148020654043</v>
      </c>
      <c r="S30" s="49">
        <f t="shared" si="15"/>
        <v>38.214749373433591</v>
      </c>
      <c r="T30" s="48">
        <f t="shared" si="15"/>
        <v>48.936936144085152</v>
      </c>
      <c r="U30" s="49">
        <f t="shared" si="15"/>
        <v>43.735478592013166</v>
      </c>
      <c r="V30" s="49">
        <f t="shared" si="15"/>
        <v>37.29889417062796</v>
      </c>
      <c r="W30" s="49">
        <f t="shared" si="15"/>
        <v>37.241626219664752</v>
      </c>
      <c r="X30" s="49">
        <f t="shared" si="15"/>
        <v>56.315775014459234</v>
      </c>
      <c r="Y30" s="49">
        <f t="shared" si="15"/>
        <v>28.730817294659797</v>
      </c>
      <c r="Z30" s="50">
        <f t="shared" si="15"/>
        <v>33.991607142857141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17.82658</v>
      </c>
      <c r="C40" s="39">
        <v>33.848079999999996</v>
      </c>
      <c r="D40" s="39">
        <v>40.36956</v>
      </c>
      <c r="E40" s="39">
        <v>38.739699999999992</v>
      </c>
      <c r="F40" s="39">
        <v>34.173500000000004</v>
      </c>
      <c r="G40" s="39">
        <v>20.9681</v>
      </c>
      <c r="H40" s="39">
        <v>15.112719999999999</v>
      </c>
      <c r="I40" s="101">
        <f t="shared" si="16"/>
        <v>201.03824</v>
      </c>
      <c r="J40" s="2"/>
      <c r="K40" s="92" t="s">
        <v>16</v>
      </c>
      <c r="L40" s="79">
        <v>8.2037999999999993</v>
      </c>
      <c r="M40" s="79">
        <v>16.407599999999999</v>
      </c>
      <c r="N40" s="79">
        <v>18.948600000000003</v>
      </c>
      <c r="O40" s="79"/>
      <c r="P40" s="79"/>
      <c r="Q40" s="101">
        <f t="shared" si="17"/>
        <v>43.56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23.980854999999998</v>
      </c>
      <c r="C41" s="39">
        <v>46.027730000000005</v>
      </c>
      <c r="D41" s="39">
        <v>54.671609999999994</v>
      </c>
      <c r="E41" s="39">
        <v>52.578325</v>
      </c>
      <c r="F41" s="39">
        <v>46.384749999999997</v>
      </c>
      <c r="G41" s="39">
        <v>28.487475000000003</v>
      </c>
      <c r="H41" s="39">
        <v>20.45232</v>
      </c>
      <c r="I41" s="101">
        <f t="shared" si="16"/>
        <v>272.58306499999998</v>
      </c>
      <c r="J41" s="2"/>
      <c r="K41" s="91" t="s">
        <v>17</v>
      </c>
      <c r="L41" s="80">
        <v>10.011799999999999</v>
      </c>
      <c r="M41" s="24">
        <v>19.91685</v>
      </c>
      <c r="N41" s="24">
        <v>22.911100000000001</v>
      </c>
      <c r="O41" s="24"/>
      <c r="P41" s="24"/>
      <c r="Q41" s="101">
        <f t="shared" si="17"/>
        <v>52.839749999999995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23.980854999999998</v>
      </c>
      <c r="C43" s="39">
        <v>46.027730000000005</v>
      </c>
      <c r="D43" s="39">
        <v>54.671609999999994</v>
      </c>
      <c r="E43" s="39">
        <v>52.578325</v>
      </c>
      <c r="F43" s="39">
        <v>46.384749999999997</v>
      </c>
      <c r="G43" s="39">
        <v>28.487475000000003</v>
      </c>
      <c r="H43" s="39">
        <v>20.45232</v>
      </c>
      <c r="I43" s="101">
        <f t="shared" si="16"/>
        <v>272.58306499999998</v>
      </c>
      <c r="J43" s="2"/>
      <c r="K43" s="91" t="s">
        <v>19</v>
      </c>
      <c r="L43" s="79">
        <v>10.011799999999999</v>
      </c>
      <c r="M43" s="79">
        <v>19.91685</v>
      </c>
      <c r="N43" s="79">
        <v>22.911100000000001</v>
      </c>
      <c r="O43" s="79"/>
      <c r="P43" s="79"/>
      <c r="Q43" s="101">
        <f t="shared" si="17"/>
        <v>52.839749999999995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23.980854999999998</v>
      </c>
      <c r="C44" s="39">
        <v>46.027730000000005</v>
      </c>
      <c r="D44" s="39">
        <v>54.671609999999994</v>
      </c>
      <c r="E44" s="39">
        <v>52.578325</v>
      </c>
      <c r="F44" s="39">
        <v>46.384749999999997</v>
      </c>
      <c r="G44" s="39">
        <v>28.487475000000003</v>
      </c>
      <c r="H44" s="39">
        <v>20.45232</v>
      </c>
      <c r="I44" s="101">
        <f t="shared" si="16"/>
        <v>272.58306499999998</v>
      </c>
      <c r="J44" s="2"/>
      <c r="K44" s="92" t="s">
        <v>13</v>
      </c>
      <c r="L44" s="79">
        <v>10.011799999999999</v>
      </c>
      <c r="M44" s="79">
        <v>19.91685</v>
      </c>
      <c r="N44" s="79">
        <v>22.911100000000001</v>
      </c>
      <c r="O44" s="79"/>
      <c r="P44" s="79"/>
      <c r="Q44" s="101">
        <f t="shared" si="17"/>
        <v>52.839749999999995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23.980854999999998</v>
      </c>
      <c r="C45" s="39">
        <v>46.027730000000005</v>
      </c>
      <c r="D45" s="39">
        <v>54.671609999999994</v>
      </c>
      <c r="E45" s="39">
        <v>52.578325</v>
      </c>
      <c r="F45" s="39">
        <v>46.384749999999997</v>
      </c>
      <c r="G45" s="39">
        <v>28.487475000000003</v>
      </c>
      <c r="H45" s="39">
        <v>20.45232</v>
      </c>
      <c r="I45" s="101">
        <f t="shared" si="16"/>
        <v>272.58306499999998</v>
      </c>
      <c r="J45" s="2"/>
      <c r="K45" s="91" t="s">
        <v>14</v>
      </c>
      <c r="L45" s="79">
        <v>10.011799999999999</v>
      </c>
      <c r="M45" s="79">
        <v>19.91685</v>
      </c>
      <c r="N45" s="79">
        <v>22.911100000000001</v>
      </c>
      <c r="O45" s="79"/>
      <c r="P45" s="79"/>
      <c r="Q45" s="101">
        <f t="shared" si="17"/>
        <v>52.839749999999995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113.74999999999997</v>
      </c>
      <c r="C46" s="28">
        <f t="shared" si="18"/>
        <v>217.959</v>
      </c>
      <c r="D46" s="28">
        <f t="shared" si="18"/>
        <v>259.05599999999998</v>
      </c>
      <c r="E46" s="28">
        <f t="shared" si="18"/>
        <v>249.053</v>
      </c>
      <c r="F46" s="28">
        <f t="shared" si="18"/>
        <v>219.71249999999998</v>
      </c>
      <c r="G46" s="28">
        <f t="shared" si="18"/>
        <v>134.91800000000001</v>
      </c>
      <c r="H46" s="28">
        <f t="shared" si="18"/>
        <v>96.921999999999997</v>
      </c>
      <c r="I46" s="101">
        <f t="shared" si="16"/>
        <v>1291.3705</v>
      </c>
      <c r="K46" s="77" t="s">
        <v>11</v>
      </c>
      <c r="L46" s="81">
        <f>SUM(L39:L45)</f>
        <v>48.250999999999998</v>
      </c>
      <c r="M46" s="28">
        <f>SUM(M39:M45)</f>
        <v>96.074999999999989</v>
      </c>
      <c r="N46" s="28">
        <f>SUM(N39:N45)</f>
        <v>110.59300000000002</v>
      </c>
      <c r="O46" s="28">
        <f>SUM(O39:O45)</f>
        <v>0</v>
      </c>
      <c r="P46" s="28">
        <f>SUM(P39:P45)</f>
        <v>0</v>
      </c>
      <c r="Q46" s="101">
        <f t="shared" si="17"/>
        <v>254.91900000000001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50</v>
      </c>
      <c r="C47" s="31">
        <v>48.5</v>
      </c>
      <c r="D47" s="31">
        <v>48</v>
      </c>
      <c r="E47" s="31">
        <v>47</v>
      </c>
      <c r="F47" s="31">
        <v>46.5</v>
      </c>
      <c r="G47" s="31">
        <v>46</v>
      </c>
      <c r="H47" s="31">
        <v>46</v>
      </c>
      <c r="I47" s="102">
        <f>+((I46/I48)/7)*1000</f>
        <v>47.424550128534698</v>
      </c>
      <c r="K47" s="110" t="s">
        <v>20</v>
      </c>
      <c r="L47" s="82">
        <v>61</v>
      </c>
      <c r="M47" s="31">
        <v>61</v>
      </c>
      <c r="N47" s="31">
        <v>61</v>
      </c>
      <c r="O47" s="31"/>
      <c r="P47" s="31"/>
      <c r="Q47" s="102">
        <f>+((Q46/Q48)/7)*1000</f>
        <v>61.000000000000007</v>
      </c>
      <c r="R47" s="62"/>
      <c r="S47" s="62"/>
    </row>
    <row r="48" spans="1:30" ht="33.75" customHeight="1" x14ac:dyDescent="0.25">
      <c r="A48" s="94" t="s">
        <v>21</v>
      </c>
      <c r="B48" s="83">
        <v>325</v>
      </c>
      <c r="C48" s="35">
        <v>642</v>
      </c>
      <c r="D48" s="35">
        <v>771</v>
      </c>
      <c r="E48" s="35">
        <v>757</v>
      </c>
      <c r="F48" s="35">
        <v>675</v>
      </c>
      <c r="G48" s="35">
        <v>419</v>
      </c>
      <c r="H48" s="35">
        <v>301</v>
      </c>
      <c r="I48" s="103">
        <f>SUM(B48:H48)</f>
        <v>3890</v>
      </c>
      <c r="J48" s="63"/>
      <c r="K48" s="94" t="s">
        <v>21</v>
      </c>
      <c r="L48" s="106">
        <v>113</v>
      </c>
      <c r="M48" s="64">
        <v>225</v>
      </c>
      <c r="N48" s="64">
        <v>259</v>
      </c>
      <c r="O48" s="64"/>
      <c r="P48" s="64"/>
      <c r="Q48" s="112">
        <f>SUM(L48:P48)</f>
        <v>597</v>
      </c>
      <c r="R48" s="65"/>
      <c r="S48" s="65"/>
    </row>
    <row r="49" spans="1:31" ht="33.75" customHeight="1" x14ac:dyDescent="0.25">
      <c r="A49" s="95" t="s">
        <v>22</v>
      </c>
      <c r="B49" s="84">
        <f t="shared" ref="B49:H49" si="19">((B48*B47)*7/1000-B40)/4</f>
        <v>23.980854999999998</v>
      </c>
      <c r="C49" s="39">
        <f t="shared" si="19"/>
        <v>46.027730000000005</v>
      </c>
      <c r="D49" s="39">
        <f t="shared" si="19"/>
        <v>54.671609999999994</v>
      </c>
      <c r="E49" s="39">
        <f t="shared" si="19"/>
        <v>52.578325</v>
      </c>
      <c r="F49" s="39">
        <f t="shared" si="19"/>
        <v>46.384749999999997</v>
      </c>
      <c r="G49" s="39">
        <f t="shared" si="19"/>
        <v>28.487475000000003</v>
      </c>
      <c r="H49" s="39">
        <f t="shared" si="19"/>
        <v>20.45232</v>
      </c>
      <c r="I49" s="104">
        <f>((I46*1000)/I48)/7</f>
        <v>47.424550128534705</v>
      </c>
      <c r="K49" s="95" t="s">
        <v>22</v>
      </c>
      <c r="L49" s="84">
        <f t="shared" ref="L49" si="20">((L48*L47)*7/1000-L40)/4</f>
        <v>10.011799999999999</v>
      </c>
      <c r="M49" s="39">
        <f t="shared" ref="M49" si="21">((M48*M47)*7/1000-M40)/4</f>
        <v>19.91685</v>
      </c>
      <c r="N49" s="39">
        <f t="shared" ref="N49" si="22">((N48*N47)*7/1000-N40)/4</f>
        <v>22.911100000000001</v>
      </c>
      <c r="O49" s="39">
        <f t="shared" ref="O49" si="23">((O48*O47)*7/1000-O40)/4</f>
        <v>0</v>
      </c>
      <c r="P49" s="39">
        <f t="shared" ref="P49" si="24">((P48*P47)*7/1000-P40)/4</f>
        <v>0</v>
      </c>
      <c r="Q49" s="113">
        <f>((Q46*1000)/Q48)/7</f>
        <v>61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5">((B48*B47)*7)/1000</f>
        <v>113.75</v>
      </c>
      <c r="C50" s="43">
        <f t="shared" si="25"/>
        <v>217.959</v>
      </c>
      <c r="D50" s="43">
        <f t="shared" si="25"/>
        <v>259.05599999999998</v>
      </c>
      <c r="E50" s="43">
        <f t="shared" si="25"/>
        <v>249.053</v>
      </c>
      <c r="F50" s="43">
        <f t="shared" si="25"/>
        <v>219.71250000000001</v>
      </c>
      <c r="G50" s="43">
        <f t="shared" si="25"/>
        <v>134.91800000000001</v>
      </c>
      <c r="H50" s="43">
        <f t="shared" si="25"/>
        <v>96.921999999999997</v>
      </c>
      <c r="I50" s="87"/>
      <c r="K50" s="96" t="s">
        <v>23</v>
      </c>
      <c r="L50" s="85">
        <f>((L48*L47)*7)/1000</f>
        <v>48.250999999999998</v>
      </c>
      <c r="M50" s="43">
        <f>((M48*M47)*7)/1000</f>
        <v>96.075000000000003</v>
      </c>
      <c r="N50" s="43">
        <f>((N48*N47)*7)/1000</f>
        <v>110.593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6">+(B46/B48)/7*1000</f>
        <v>49.999999999999986</v>
      </c>
      <c r="C51" s="49">
        <f t="shared" si="26"/>
        <v>48.5</v>
      </c>
      <c r="D51" s="49">
        <f t="shared" si="26"/>
        <v>47.999999999999993</v>
      </c>
      <c r="E51" s="49">
        <f t="shared" si="26"/>
        <v>47</v>
      </c>
      <c r="F51" s="49">
        <f t="shared" si="26"/>
        <v>46.499999999999993</v>
      </c>
      <c r="G51" s="49">
        <f t="shared" si="26"/>
        <v>46</v>
      </c>
      <c r="H51" s="49">
        <f t="shared" si="26"/>
        <v>46</v>
      </c>
      <c r="I51" s="105"/>
      <c r="J51" s="52"/>
      <c r="K51" s="97" t="s">
        <v>24</v>
      </c>
      <c r="L51" s="86">
        <f>+(L46/L48)/7*1000</f>
        <v>61</v>
      </c>
      <c r="M51" s="49">
        <f>+(M46/M48)/7*1000</f>
        <v>60.999999999999993</v>
      </c>
      <c r="N51" s="49">
        <f>+(N46/N48)/7*1000</f>
        <v>61.000000000000007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7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24.3492</v>
      </c>
      <c r="C59" s="79">
        <v>27.028399999999998</v>
      </c>
      <c r="D59" s="79">
        <v>35.144800000000004</v>
      </c>
      <c r="E59" s="79">
        <v>35.538800000000002</v>
      </c>
      <c r="F59" s="79">
        <v>38.338999999999999</v>
      </c>
      <c r="G59" s="79"/>
      <c r="H59" s="101">
        <f t="shared" si="27"/>
        <v>160.40020000000001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29.602200000000003</v>
      </c>
      <c r="C60" s="24">
        <v>32.859400000000001</v>
      </c>
      <c r="D60" s="24">
        <v>42.726799999999997</v>
      </c>
      <c r="E60" s="24">
        <v>43.205799999999996</v>
      </c>
      <c r="F60" s="24">
        <v>46.548250000000003</v>
      </c>
      <c r="G60" s="24"/>
      <c r="H60" s="101">
        <f t="shared" si="27"/>
        <v>194.94245000000001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7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29.602200000000003</v>
      </c>
      <c r="C62" s="79">
        <v>32.859400000000001</v>
      </c>
      <c r="D62" s="79">
        <v>42.726799999999997</v>
      </c>
      <c r="E62" s="79">
        <v>43.205799999999996</v>
      </c>
      <c r="F62" s="79">
        <v>46.548250000000003</v>
      </c>
      <c r="G62" s="79"/>
      <c r="H62" s="101">
        <f t="shared" si="27"/>
        <v>194.94245000000001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24.6</v>
      </c>
      <c r="C63" s="79">
        <v>34</v>
      </c>
      <c r="D63" s="79">
        <v>34.6</v>
      </c>
      <c r="E63" s="79">
        <v>37.5</v>
      </c>
      <c r="F63" s="79">
        <v>41.4</v>
      </c>
      <c r="G63" s="79">
        <v>22.8</v>
      </c>
      <c r="H63" s="101">
        <f t="shared" si="27"/>
        <v>194.9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24.6</v>
      </c>
      <c r="C64" s="79">
        <v>34</v>
      </c>
      <c r="D64" s="79">
        <v>34.6</v>
      </c>
      <c r="E64" s="79">
        <v>37.5</v>
      </c>
      <c r="F64" s="79">
        <v>41.4</v>
      </c>
      <c r="G64" s="79">
        <v>22.8</v>
      </c>
      <c r="H64" s="101">
        <f t="shared" si="27"/>
        <v>194.9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8">SUM(B58:B64)</f>
        <v>132.75360000000001</v>
      </c>
      <c r="C65" s="28">
        <f t="shared" si="28"/>
        <v>160.74719999999999</v>
      </c>
      <c r="D65" s="28">
        <f t="shared" si="28"/>
        <v>189.79839999999999</v>
      </c>
      <c r="E65" s="28">
        <f t="shared" si="28"/>
        <v>196.9504</v>
      </c>
      <c r="F65" s="28">
        <f t="shared" si="28"/>
        <v>214.2355</v>
      </c>
      <c r="G65" s="28">
        <f t="shared" si="28"/>
        <v>45.6</v>
      </c>
      <c r="H65" s="101">
        <f t="shared" si="27"/>
        <v>940.08510000000012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66</v>
      </c>
      <c r="C66" s="31">
        <v>66</v>
      </c>
      <c r="D66" s="31">
        <v>66</v>
      </c>
      <c r="E66" s="31">
        <v>66</v>
      </c>
      <c r="F66" s="31">
        <v>66</v>
      </c>
      <c r="G66" s="31">
        <v>66</v>
      </c>
      <c r="H66" s="102">
        <f>+((H65/H67)/7)*1000</f>
        <v>65.994040014040024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257</v>
      </c>
      <c r="C67" s="64">
        <v>356</v>
      </c>
      <c r="D67" s="64">
        <v>362</v>
      </c>
      <c r="E67" s="64">
        <v>392</v>
      </c>
      <c r="F67" s="64">
        <v>433</v>
      </c>
      <c r="G67" s="64">
        <v>235</v>
      </c>
      <c r="H67" s="112">
        <f>SUM(B67:G67)</f>
        <v>2035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" si="29">((B67*B66)*7/1000-B59)/4</f>
        <v>23.5962</v>
      </c>
      <c r="C68" s="39">
        <f t="shared" ref="C68" si="30">((C67*C66)*7/1000-C59)/4</f>
        <v>34.360900000000001</v>
      </c>
      <c r="D68" s="39">
        <f t="shared" ref="D68" si="31">((D67*D66)*7/1000-D59)/4</f>
        <v>33.024799999999999</v>
      </c>
      <c r="E68" s="39">
        <f t="shared" ref="E68" si="32">((E67*E66)*7/1000-E59)/4</f>
        <v>36.391300000000001</v>
      </c>
      <c r="F68" s="39">
        <f t="shared" ref="F68" si="33">((F67*F66)*7/1000-F59)/4</f>
        <v>40.426749999999998</v>
      </c>
      <c r="G68" s="39">
        <f t="shared" ref="G68" si="34">((G67*G66)*7/1000-G59)/4</f>
        <v>27.142499999999998</v>
      </c>
      <c r="H68" s="116">
        <f>((H65*1000)/H67)/7</f>
        <v>65.994040014040024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35">((B67*B66)*7)/1000</f>
        <v>118.73399999999999</v>
      </c>
      <c r="C69" s="43">
        <f t="shared" si="35"/>
        <v>164.47200000000001</v>
      </c>
      <c r="D69" s="43">
        <f t="shared" si="35"/>
        <v>167.244</v>
      </c>
      <c r="E69" s="43">
        <f t="shared" si="35"/>
        <v>181.10400000000001</v>
      </c>
      <c r="F69" s="43">
        <f t="shared" si="35"/>
        <v>200.04599999999999</v>
      </c>
      <c r="G69" s="43">
        <f t="shared" si="35"/>
        <v>108.57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36">+(B65/B67)/7*1000</f>
        <v>73.792996108949424</v>
      </c>
      <c r="C70" s="49">
        <f t="shared" si="36"/>
        <v>64.505296950240762</v>
      </c>
      <c r="D70" s="49">
        <f t="shared" si="36"/>
        <v>74.900710339384375</v>
      </c>
      <c r="E70" s="49">
        <f t="shared" si="36"/>
        <v>71.774927113702617</v>
      </c>
      <c r="F70" s="49">
        <f t="shared" si="36"/>
        <v>70.681458264599144</v>
      </c>
      <c r="G70" s="49">
        <f t="shared" si="36"/>
        <v>27.720364741641337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A3:C3"/>
    <mergeCell ref="E9:G9"/>
    <mergeCell ref="R9:S9"/>
    <mergeCell ref="K11:L11"/>
    <mergeCell ref="B15:L15"/>
    <mergeCell ref="M15:S15"/>
    <mergeCell ref="T15:Z15"/>
    <mergeCell ref="B36:H36"/>
    <mergeCell ref="L36:P36"/>
    <mergeCell ref="T36:U36"/>
    <mergeCell ref="J54:K5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F62" sqref="F62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1</v>
      </c>
      <c r="F11" s="1"/>
      <c r="G11" s="1"/>
      <c r="H11" s="1"/>
      <c r="I11" s="1"/>
      <c r="J11" s="1"/>
      <c r="K11" s="579" t="s">
        <v>62</v>
      </c>
      <c r="L11" s="579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2"/>
      <c r="J15" s="582"/>
      <c r="K15" s="582"/>
      <c r="L15" s="583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91" t="s">
        <v>15</v>
      </c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5"/>
      <c r="M18" s="79"/>
      <c r="N18" s="24"/>
      <c r="O18" s="24"/>
      <c r="P18" s="24"/>
      <c r="Q18" s="24"/>
      <c r="R18" s="24"/>
      <c r="S18" s="24"/>
      <c r="T18" s="23"/>
      <c r="U18" s="24"/>
      <c r="V18" s="24"/>
      <c r="W18" s="24"/>
      <c r="X18" s="24"/>
      <c r="Y18" s="24"/>
      <c r="Z18" s="25"/>
      <c r="AA18" s="26">
        <f t="shared" ref="AA18:AA25" si="0">SUM(B18:Z18)</f>
        <v>0</v>
      </c>
      <c r="AC18" s="2"/>
      <c r="AD18" s="20"/>
    </row>
    <row r="19" spans="1:30" ht="39.950000000000003" customHeight="1" x14ac:dyDescent="0.25">
      <c r="A19" s="92" t="s">
        <v>16</v>
      </c>
      <c r="B19" s="23">
        <v>21.630789999999998</v>
      </c>
      <c r="C19" s="24">
        <v>31.972814999999997</v>
      </c>
      <c r="D19" s="24">
        <v>32.03501</v>
      </c>
      <c r="E19" s="24">
        <v>51.942</v>
      </c>
      <c r="F19" s="24">
        <v>30.186500000000002</v>
      </c>
      <c r="G19" s="24">
        <v>30.114750000000001</v>
      </c>
      <c r="H19" s="24">
        <v>27.107524999999999</v>
      </c>
      <c r="I19" s="24">
        <v>27.035774999999997</v>
      </c>
      <c r="J19" s="24">
        <v>41.72842</v>
      </c>
      <c r="K19" s="24">
        <v>28.736884999999997</v>
      </c>
      <c r="L19" s="25">
        <v>22.376190000000001</v>
      </c>
      <c r="M19" s="79">
        <v>8.6999999999999993</v>
      </c>
      <c r="N19" s="24">
        <v>29.9</v>
      </c>
      <c r="O19" s="24">
        <v>40.4</v>
      </c>
      <c r="P19" s="24">
        <v>44.1</v>
      </c>
      <c r="Q19" s="24">
        <v>29.4</v>
      </c>
      <c r="R19" s="24">
        <v>39.700000000000003</v>
      </c>
      <c r="S19" s="24">
        <v>27.3</v>
      </c>
      <c r="T19" s="23">
        <v>20.9</v>
      </c>
      <c r="U19" s="24">
        <v>41.5</v>
      </c>
      <c r="V19" s="24">
        <v>34.200000000000003</v>
      </c>
      <c r="W19" s="24">
        <v>34.200000000000003</v>
      </c>
      <c r="X19" s="24">
        <v>29.5</v>
      </c>
      <c r="Y19" s="24">
        <v>31.5</v>
      </c>
      <c r="Z19" s="25">
        <v>23</v>
      </c>
      <c r="AA19" s="26">
        <f t="shared" si="0"/>
        <v>779.16665999999998</v>
      </c>
      <c r="AC19" s="2"/>
      <c r="AD19" s="20"/>
    </row>
    <row r="20" spans="1:30" ht="39.75" customHeight="1" x14ac:dyDescent="0.25">
      <c r="A20" s="91" t="s">
        <v>17</v>
      </c>
      <c r="B20" s="76">
        <v>20.991927500000003</v>
      </c>
      <c r="C20" s="24">
        <v>31.815796249999998</v>
      </c>
      <c r="D20" s="24">
        <v>31.347872500000001</v>
      </c>
      <c r="E20" s="24">
        <v>50.976999999999997</v>
      </c>
      <c r="F20" s="24">
        <v>30.078375000000001</v>
      </c>
      <c r="G20" s="24">
        <v>30.021062500000003</v>
      </c>
      <c r="H20" s="24">
        <v>26.617493749999998</v>
      </c>
      <c r="I20" s="24">
        <v>26.56105625</v>
      </c>
      <c r="J20" s="24">
        <v>41.131644999999999</v>
      </c>
      <c r="K20" s="24">
        <v>28.242778749999999</v>
      </c>
      <c r="L20" s="25">
        <v>22.4392025</v>
      </c>
      <c r="M20" s="80">
        <v>8.6819999999999986</v>
      </c>
      <c r="N20" s="24">
        <v>30.663624999999996</v>
      </c>
      <c r="O20" s="24">
        <v>40.768999999999998</v>
      </c>
      <c r="P20" s="24">
        <v>43.291499999999999</v>
      </c>
      <c r="Q20" s="24">
        <v>28.236249999999998</v>
      </c>
      <c r="R20" s="24">
        <v>37.716999999999999</v>
      </c>
      <c r="S20" s="24">
        <v>25.893000000000004</v>
      </c>
      <c r="T20" s="76">
        <v>21.648000000000003</v>
      </c>
      <c r="U20" s="24">
        <v>41.848500000000001</v>
      </c>
      <c r="V20" s="24">
        <v>33.918125000000003</v>
      </c>
      <c r="W20" s="24">
        <v>33.418499999999995</v>
      </c>
      <c r="X20" s="24">
        <v>28.501750000000001</v>
      </c>
      <c r="Y20" s="24">
        <v>29.937249999999999</v>
      </c>
      <c r="Z20" s="25">
        <v>21.802</v>
      </c>
      <c r="AA20" s="26">
        <f t="shared" si="0"/>
        <v>766.55071000000009</v>
      </c>
      <c r="AC20" s="2"/>
      <c r="AD20" s="20"/>
    </row>
    <row r="21" spans="1:30" ht="39.950000000000003" customHeight="1" x14ac:dyDescent="0.25">
      <c r="A21" s="92" t="s">
        <v>18</v>
      </c>
      <c r="B21" s="76">
        <v>20.991927500000003</v>
      </c>
      <c r="C21" s="24">
        <v>31.815796249999998</v>
      </c>
      <c r="D21" s="24">
        <v>31.347872500000001</v>
      </c>
      <c r="E21" s="24">
        <v>50.976999999999997</v>
      </c>
      <c r="F21" s="24">
        <v>30.078375000000001</v>
      </c>
      <c r="G21" s="24">
        <v>30.021062500000003</v>
      </c>
      <c r="H21" s="24">
        <v>26.617493749999998</v>
      </c>
      <c r="I21" s="24">
        <v>26.56105625</v>
      </c>
      <c r="J21" s="24">
        <v>41.131644999999999</v>
      </c>
      <c r="K21" s="24">
        <v>28.242778749999999</v>
      </c>
      <c r="L21" s="25">
        <v>22.4392025</v>
      </c>
      <c r="M21" s="79"/>
      <c r="N21" s="24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4"/>
      <c r="Z21" s="25"/>
      <c r="AA21" s="26">
        <f t="shared" si="0"/>
        <v>340.22421000000003</v>
      </c>
      <c r="AC21" s="2"/>
      <c r="AD21" s="20"/>
    </row>
    <row r="22" spans="1:30" ht="39.950000000000003" customHeight="1" x14ac:dyDescent="0.25">
      <c r="A22" s="91" t="s">
        <v>19</v>
      </c>
      <c r="B22" s="23">
        <v>20.991927500000003</v>
      </c>
      <c r="C22" s="24">
        <v>31.815796249999998</v>
      </c>
      <c r="D22" s="24">
        <v>31.347872500000001</v>
      </c>
      <c r="E22" s="24">
        <v>50.976999999999997</v>
      </c>
      <c r="F22" s="24">
        <v>30.078375000000001</v>
      </c>
      <c r="G22" s="24">
        <v>30.021062500000003</v>
      </c>
      <c r="H22" s="24">
        <v>26.617493749999998</v>
      </c>
      <c r="I22" s="24">
        <v>26.56105625</v>
      </c>
      <c r="J22" s="24">
        <v>41.131644999999999</v>
      </c>
      <c r="K22" s="24">
        <v>28.242778749999999</v>
      </c>
      <c r="L22" s="25">
        <v>22.4392025</v>
      </c>
      <c r="M22" s="79">
        <v>8.6819999999999986</v>
      </c>
      <c r="N22" s="24">
        <v>30.663624999999996</v>
      </c>
      <c r="O22" s="24">
        <v>40.768999999999998</v>
      </c>
      <c r="P22" s="24">
        <v>43.291499999999999</v>
      </c>
      <c r="Q22" s="24">
        <v>28.236249999999998</v>
      </c>
      <c r="R22" s="24">
        <v>37.716999999999999</v>
      </c>
      <c r="S22" s="24">
        <v>25.893000000000004</v>
      </c>
      <c r="T22" s="23">
        <v>21.648000000000003</v>
      </c>
      <c r="U22" s="24">
        <v>41.848500000000001</v>
      </c>
      <c r="V22" s="24">
        <v>33.918125000000003</v>
      </c>
      <c r="W22" s="24">
        <v>33.418499999999995</v>
      </c>
      <c r="X22" s="24">
        <v>28.501750000000001</v>
      </c>
      <c r="Y22" s="24">
        <v>29.937249999999999</v>
      </c>
      <c r="Z22" s="25">
        <v>21.802</v>
      </c>
      <c r="AA22" s="26">
        <f t="shared" si="0"/>
        <v>766.55071000000009</v>
      </c>
      <c r="AC22" s="2"/>
      <c r="AD22" s="20"/>
    </row>
    <row r="23" spans="1:30" ht="39.950000000000003" customHeight="1" x14ac:dyDescent="0.25">
      <c r="A23" s="92" t="s">
        <v>13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5"/>
      <c r="M23" s="79">
        <v>8.6819999999999986</v>
      </c>
      <c r="N23" s="24">
        <v>30.663624999999996</v>
      </c>
      <c r="O23" s="24">
        <v>40.768999999999998</v>
      </c>
      <c r="P23" s="24">
        <v>43.291499999999999</v>
      </c>
      <c r="Q23" s="24">
        <v>28.236249999999998</v>
      </c>
      <c r="R23" s="24">
        <v>37.716999999999999</v>
      </c>
      <c r="S23" s="24">
        <v>25.893000000000004</v>
      </c>
      <c r="T23" s="23">
        <v>21.648000000000003</v>
      </c>
      <c r="U23" s="24">
        <v>41.848500000000001</v>
      </c>
      <c r="V23" s="24">
        <v>33.918125000000003</v>
      </c>
      <c r="W23" s="24">
        <v>33.418499999999995</v>
      </c>
      <c r="X23" s="24">
        <v>28.501750000000001</v>
      </c>
      <c r="Y23" s="24">
        <v>29.937249999999999</v>
      </c>
      <c r="Z23" s="25">
        <v>21.802</v>
      </c>
      <c r="AA23" s="26">
        <f t="shared" si="0"/>
        <v>426.32650000000007</v>
      </c>
      <c r="AC23" s="2"/>
      <c r="AD23" s="20"/>
    </row>
    <row r="24" spans="1:30" ht="39.950000000000003" customHeight="1" x14ac:dyDescent="0.25">
      <c r="A24" s="91" t="s">
        <v>14</v>
      </c>
      <c r="B24" s="23">
        <v>32.799999999999997</v>
      </c>
      <c r="C24" s="24">
        <v>36</v>
      </c>
      <c r="D24" s="24">
        <v>37.799999999999997</v>
      </c>
      <c r="E24" s="24">
        <v>37.799999999999997</v>
      </c>
      <c r="F24" s="24">
        <v>31</v>
      </c>
      <c r="G24" s="24">
        <v>31</v>
      </c>
      <c r="H24" s="24">
        <v>29.4</v>
      </c>
      <c r="I24" s="24">
        <v>29.4</v>
      </c>
      <c r="J24" s="24">
        <v>38</v>
      </c>
      <c r="K24" s="24">
        <v>20.399999999999999</v>
      </c>
      <c r="L24" s="25">
        <v>16.600000000000001</v>
      </c>
      <c r="M24" s="79">
        <v>8.6819999999999986</v>
      </c>
      <c r="N24" s="24">
        <v>30.663624999999996</v>
      </c>
      <c r="O24" s="24">
        <v>40.768999999999998</v>
      </c>
      <c r="P24" s="24">
        <v>43.291499999999999</v>
      </c>
      <c r="Q24" s="24">
        <v>28.236249999999998</v>
      </c>
      <c r="R24" s="24">
        <v>37.716999999999999</v>
      </c>
      <c r="S24" s="24">
        <v>25.893000000000004</v>
      </c>
      <c r="T24" s="23">
        <v>21.648000000000003</v>
      </c>
      <c r="U24" s="24">
        <v>41.848500000000001</v>
      </c>
      <c r="V24" s="24">
        <v>33.918125000000003</v>
      </c>
      <c r="W24" s="24">
        <v>33.418499999999995</v>
      </c>
      <c r="X24" s="24">
        <v>28.501750000000001</v>
      </c>
      <c r="Y24" s="24">
        <v>29.937249999999999</v>
      </c>
      <c r="Z24" s="25">
        <v>21.802</v>
      </c>
      <c r="AA24" s="26">
        <f t="shared" si="0"/>
        <v>766.52650000000006</v>
      </c>
      <c r="AC24" s="2"/>
    </row>
    <row r="25" spans="1:30" ht="41.45" customHeight="1" x14ac:dyDescent="0.25">
      <c r="A25" s="92" t="s">
        <v>11</v>
      </c>
      <c r="B25" s="27">
        <f t="shared" ref="B25:C25" si="1">SUM(B18:B24)</f>
        <v>117.4065725</v>
      </c>
      <c r="C25" s="28">
        <f t="shared" si="1"/>
        <v>163.42020374999998</v>
      </c>
      <c r="D25" s="28">
        <f>SUM(D18:D24)</f>
        <v>163.87862749999999</v>
      </c>
      <c r="E25" s="28">
        <f t="shared" ref="E25:J25" si="2">SUM(E18:E24)</f>
        <v>242.673</v>
      </c>
      <c r="F25" s="28">
        <f t="shared" si="2"/>
        <v>151.42162500000001</v>
      </c>
      <c r="G25" s="28">
        <f t="shared" si="2"/>
        <v>151.17793749999998</v>
      </c>
      <c r="H25" s="28">
        <f>SUM(H18:H24)</f>
        <v>136.36000625</v>
      </c>
      <c r="I25" s="28">
        <f t="shared" ref="I25" si="3">SUM(I18:I24)</f>
        <v>136.11894375</v>
      </c>
      <c r="J25" s="28">
        <f t="shared" si="2"/>
        <v>203.12335499999998</v>
      </c>
      <c r="K25" s="28">
        <f>SUM(K18:K24)</f>
        <v>133.86522124999999</v>
      </c>
      <c r="L25" s="29">
        <f t="shared" ref="L25" si="4">SUM(L18:L24)</f>
        <v>106.29379749999998</v>
      </c>
      <c r="M25" s="81">
        <f>SUM(M18:M24)</f>
        <v>43.427999999999997</v>
      </c>
      <c r="N25" s="28">
        <f t="shared" ref="N25:S25" si="5">SUM(N18:N24)</f>
        <v>152.55449999999999</v>
      </c>
      <c r="O25" s="28">
        <f t="shared" si="5"/>
        <v>203.476</v>
      </c>
      <c r="P25" s="28">
        <f t="shared" si="5"/>
        <v>217.26599999999996</v>
      </c>
      <c r="Q25" s="28">
        <f t="shared" si="5"/>
        <v>142.345</v>
      </c>
      <c r="R25" s="28">
        <f t="shared" si="5"/>
        <v>190.56799999999998</v>
      </c>
      <c r="S25" s="28">
        <f t="shared" si="5"/>
        <v>130.87200000000001</v>
      </c>
      <c r="T25" s="27">
        <f>SUM(T18:T24)</f>
        <v>107.49199999999999</v>
      </c>
      <c r="U25" s="28">
        <f t="shared" ref="U25:Z25" si="6">SUM(U18:U24)</f>
        <v>208.89400000000001</v>
      </c>
      <c r="V25" s="28">
        <f t="shared" si="6"/>
        <v>169.87250000000003</v>
      </c>
      <c r="W25" s="28">
        <f t="shared" si="6"/>
        <v>167.87399999999997</v>
      </c>
      <c r="X25" s="28">
        <f t="shared" si="6"/>
        <v>143.50700000000001</v>
      </c>
      <c r="Y25" s="28">
        <f t="shared" si="6"/>
        <v>151.249</v>
      </c>
      <c r="Z25" s="29">
        <f t="shared" si="6"/>
        <v>110.208</v>
      </c>
      <c r="AA25" s="26">
        <f t="shared" si="0"/>
        <v>3845.3452899999988</v>
      </c>
    </row>
    <row r="26" spans="1:30" s="2" customFormat="1" ht="36.75" customHeight="1" x14ac:dyDescent="0.25">
      <c r="A26" s="93" t="s">
        <v>20</v>
      </c>
      <c r="B26" s="30">
        <v>44.5</v>
      </c>
      <c r="C26" s="31">
        <v>44</v>
      </c>
      <c r="D26" s="31">
        <v>43.5</v>
      </c>
      <c r="E26" s="31">
        <v>43</v>
      </c>
      <c r="F26" s="31">
        <v>43</v>
      </c>
      <c r="G26" s="31">
        <v>43</v>
      </c>
      <c r="H26" s="31">
        <v>42.5</v>
      </c>
      <c r="I26" s="31">
        <v>42.5</v>
      </c>
      <c r="J26" s="31">
        <v>41.5</v>
      </c>
      <c r="K26" s="31">
        <v>42</v>
      </c>
      <c r="L26" s="32">
        <v>41.5</v>
      </c>
      <c r="M26" s="82">
        <v>44</v>
      </c>
      <c r="N26" s="31">
        <v>43.5</v>
      </c>
      <c r="O26" s="31">
        <v>43</v>
      </c>
      <c r="P26" s="31">
        <v>42</v>
      </c>
      <c r="Q26" s="31">
        <v>41.5</v>
      </c>
      <c r="R26" s="31">
        <v>41</v>
      </c>
      <c r="S26" s="31">
        <v>41</v>
      </c>
      <c r="T26" s="30">
        <v>44</v>
      </c>
      <c r="U26" s="31">
        <v>43</v>
      </c>
      <c r="V26" s="31">
        <v>42.5</v>
      </c>
      <c r="W26" s="31">
        <v>42</v>
      </c>
      <c r="X26" s="31">
        <v>41.5</v>
      </c>
      <c r="Y26" s="31">
        <v>41</v>
      </c>
      <c r="Z26" s="32">
        <v>41</v>
      </c>
      <c r="AA26" s="33">
        <f>+((AA25/AA27)/7)*1000</f>
        <v>42.41641891966421</v>
      </c>
    </row>
    <row r="27" spans="1:30" s="2" customFormat="1" ht="33" customHeight="1" x14ac:dyDescent="0.25">
      <c r="A27" s="94" t="s">
        <v>21</v>
      </c>
      <c r="B27" s="34">
        <v>549</v>
      </c>
      <c r="C27" s="35">
        <v>602</v>
      </c>
      <c r="D27" s="35">
        <v>632</v>
      </c>
      <c r="E27" s="35">
        <v>633</v>
      </c>
      <c r="F27" s="35">
        <v>519</v>
      </c>
      <c r="G27" s="35">
        <v>519</v>
      </c>
      <c r="H27" s="35">
        <v>492</v>
      </c>
      <c r="I27" s="35">
        <v>493</v>
      </c>
      <c r="J27" s="35">
        <v>636</v>
      </c>
      <c r="K27" s="35">
        <v>341</v>
      </c>
      <c r="L27" s="36">
        <v>278</v>
      </c>
      <c r="M27" s="83">
        <v>141</v>
      </c>
      <c r="N27" s="35">
        <v>501</v>
      </c>
      <c r="O27" s="35">
        <v>676</v>
      </c>
      <c r="P27" s="35">
        <v>739</v>
      </c>
      <c r="Q27" s="35">
        <v>490</v>
      </c>
      <c r="R27" s="35">
        <v>664</v>
      </c>
      <c r="S27" s="35">
        <v>456</v>
      </c>
      <c r="T27" s="34">
        <v>349</v>
      </c>
      <c r="U27" s="35">
        <v>694</v>
      </c>
      <c r="V27" s="35">
        <v>571</v>
      </c>
      <c r="W27" s="35">
        <v>571</v>
      </c>
      <c r="X27" s="35">
        <v>494</v>
      </c>
      <c r="Y27" s="35">
        <v>527</v>
      </c>
      <c r="Z27" s="36">
        <v>384</v>
      </c>
      <c r="AA27" s="37">
        <f>SUM(B27:Z27)</f>
        <v>12951</v>
      </c>
      <c r="AB27" s="2">
        <f>((AA25*1000)/AA27)/7</f>
        <v>42.416418919664217</v>
      </c>
    </row>
    <row r="28" spans="1:30" s="2" customFormat="1" ht="33" customHeight="1" x14ac:dyDescent="0.25">
      <c r="A28" s="95" t="s">
        <v>22</v>
      </c>
      <c r="B28" s="38">
        <f>((B27*B26)*7/1000-B19)/4</f>
        <v>37.345677500000001</v>
      </c>
      <c r="C28" s="39">
        <f t="shared" ref="C28:Z28" si="7">((C27*C26)*7/1000-C19)/4</f>
        <v>38.36079625</v>
      </c>
      <c r="D28" s="39">
        <f t="shared" si="7"/>
        <v>40.102247499999997</v>
      </c>
      <c r="E28" s="39">
        <f t="shared" si="7"/>
        <v>34.647749999999995</v>
      </c>
      <c r="F28" s="39">
        <f t="shared" si="7"/>
        <v>31.508125</v>
      </c>
      <c r="G28" s="39">
        <f t="shared" si="7"/>
        <v>31.526062499999998</v>
      </c>
      <c r="H28" s="39">
        <f t="shared" si="7"/>
        <v>29.815618750000002</v>
      </c>
      <c r="I28" s="39">
        <f t="shared" si="7"/>
        <v>29.907931249999997</v>
      </c>
      <c r="J28" s="39">
        <f t="shared" si="7"/>
        <v>35.757395000000002</v>
      </c>
      <c r="K28" s="39">
        <f t="shared" si="7"/>
        <v>17.879278750000001</v>
      </c>
      <c r="L28" s="40">
        <f t="shared" si="7"/>
        <v>14.5957025</v>
      </c>
      <c r="M28" s="84">
        <f t="shared" si="7"/>
        <v>8.6819999999999986</v>
      </c>
      <c r="N28" s="39">
        <f t="shared" si="7"/>
        <v>30.663624999999996</v>
      </c>
      <c r="O28" s="39">
        <f t="shared" si="7"/>
        <v>40.768999999999998</v>
      </c>
      <c r="P28" s="39">
        <f t="shared" si="7"/>
        <v>43.291499999999999</v>
      </c>
      <c r="Q28" s="39">
        <f t="shared" si="7"/>
        <v>28.236249999999998</v>
      </c>
      <c r="R28" s="39">
        <f t="shared" si="7"/>
        <v>37.716999999999999</v>
      </c>
      <c r="S28" s="39">
        <f t="shared" si="7"/>
        <v>25.893000000000004</v>
      </c>
      <c r="T28" s="38">
        <f t="shared" si="7"/>
        <v>21.648000000000003</v>
      </c>
      <c r="U28" s="39">
        <f t="shared" si="7"/>
        <v>41.848500000000001</v>
      </c>
      <c r="V28" s="39">
        <f t="shared" si="7"/>
        <v>33.918125000000003</v>
      </c>
      <c r="W28" s="39">
        <f t="shared" si="7"/>
        <v>33.418499999999995</v>
      </c>
      <c r="X28" s="39">
        <f t="shared" si="7"/>
        <v>28.501750000000001</v>
      </c>
      <c r="Y28" s="39">
        <f t="shared" si="7"/>
        <v>29.937249999999999</v>
      </c>
      <c r="Z28" s="40">
        <f t="shared" si="7"/>
        <v>21.802</v>
      </c>
      <c r="AA28" s="41"/>
    </row>
    <row r="29" spans="1:30" ht="33.75" customHeight="1" x14ac:dyDescent="0.25">
      <c r="A29" s="96" t="s">
        <v>23</v>
      </c>
      <c r="B29" s="42">
        <f t="shared" ref="B29:C29" si="8">((B27*B26)*7)/1000</f>
        <v>171.01349999999999</v>
      </c>
      <c r="C29" s="43">
        <f t="shared" si="8"/>
        <v>185.416</v>
      </c>
      <c r="D29" s="43">
        <f>((D27*D26)*7)/1000</f>
        <v>192.44399999999999</v>
      </c>
      <c r="E29" s="43">
        <f>((E27*E26)*7)/1000</f>
        <v>190.53299999999999</v>
      </c>
      <c r="F29" s="43">
        <f t="shared" ref="F29:J29" si="9">((F27*F26)*7)/1000</f>
        <v>156.21899999999999</v>
      </c>
      <c r="G29" s="43">
        <f t="shared" si="9"/>
        <v>156.21899999999999</v>
      </c>
      <c r="H29" s="43">
        <f>((H27*H26)*7)/1000</f>
        <v>146.37</v>
      </c>
      <c r="I29" s="43">
        <f>((I27*I26)*7)/1000</f>
        <v>146.66749999999999</v>
      </c>
      <c r="J29" s="43">
        <f t="shared" si="9"/>
        <v>184.75800000000001</v>
      </c>
      <c r="K29" s="43">
        <f>((K27*K26)*7)/1000</f>
        <v>100.254</v>
      </c>
      <c r="L29" s="87">
        <f>((L27*L26)*7)/1000</f>
        <v>80.759</v>
      </c>
      <c r="M29" s="85">
        <f>((M27*M26)*7)/1000</f>
        <v>43.427999999999997</v>
      </c>
      <c r="N29" s="43">
        <f>((N27*N26)*7)/1000</f>
        <v>152.55449999999999</v>
      </c>
      <c r="O29" s="43">
        <f t="shared" ref="O29:Z29" si="10">((O27*O26)*7)/1000</f>
        <v>203.476</v>
      </c>
      <c r="P29" s="43">
        <f t="shared" si="10"/>
        <v>217.26599999999999</v>
      </c>
      <c r="Q29" s="43">
        <f t="shared" si="10"/>
        <v>142.345</v>
      </c>
      <c r="R29" s="43">
        <f t="shared" si="10"/>
        <v>190.56800000000001</v>
      </c>
      <c r="S29" s="43">
        <f t="shared" si="10"/>
        <v>130.87200000000001</v>
      </c>
      <c r="T29" s="44">
        <f t="shared" si="10"/>
        <v>107.492</v>
      </c>
      <c r="U29" s="45">
        <f t="shared" si="10"/>
        <v>208.89400000000001</v>
      </c>
      <c r="V29" s="45">
        <f t="shared" si="10"/>
        <v>169.8725</v>
      </c>
      <c r="W29" s="45">
        <f t="shared" si="10"/>
        <v>167.874</v>
      </c>
      <c r="X29" s="45">
        <f t="shared" si="10"/>
        <v>143.50700000000001</v>
      </c>
      <c r="Y29" s="45">
        <f t="shared" si="10"/>
        <v>151.249</v>
      </c>
      <c r="Z29" s="46">
        <f t="shared" si="10"/>
        <v>110.208</v>
      </c>
      <c r="AA29" s="47"/>
    </row>
    <row r="30" spans="1:30" ht="33.75" customHeight="1" thickBot="1" x14ac:dyDescent="0.3">
      <c r="A30" s="97" t="s">
        <v>24</v>
      </c>
      <c r="B30" s="48">
        <f t="shared" ref="B30:C30" si="11">+(B25/B27)/7*1000</f>
        <v>30.55076047358834</v>
      </c>
      <c r="C30" s="49">
        <f t="shared" si="11"/>
        <v>38.780304639297583</v>
      </c>
      <c r="D30" s="49">
        <f>+(D25/D27)/7*1000</f>
        <v>37.043089398734182</v>
      </c>
      <c r="E30" s="49">
        <f t="shared" ref="E30:J30" si="12">+(E25/E27)/7*1000</f>
        <v>54.767095463777935</v>
      </c>
      <c r="F30" s="49">
        <f t="shared" si="12"/>
        <v>41.679500412881914</v>
      </c>
      <c r="G30" s="49">
        <f t="shared" si="12"/>
        <v>41.612424304982113</v>
      </c>
      <c r="H30" s="49">
        <f>+(H25/H27)/7*1000</f>
        <v>39.593497749709641</v>
      </c>
      <c r="I30" s="49">
        <f t="shared" ref="I30" si="13">+(I25/I27)/7*1000</f>
        <v>39.443333454071286</v>
      </c>
      <c r="J30" s="49">
        <f t="shared" si="12"/>
        <v>45.625192048517512</v>
      </c>
      <c r="K30" s="49">
        <f>+(K25/K27)/7*1000</f>
        <v>56.08094731881021</v>
      </c>
      <c r="L30" s="50">
        <f t="shared" ref="L30" si="14">+(L25/L27)/7*1000</f>
        <v>54.621684224049325</v>
      </c>
      <c r="M30" s="86">
        <f>+(M25/M27)/7*1000</f>
        <v>44</v>
      </c>
      <c r="N30" s="49">
        <f t="shared" ref="N30:Z30" si="15">+(N25/N27)/7*1000</f>
        <v>43.5</v>
      </c>
      <c r="O30" s="49">
        <f t="shared" si="15"/>
        <v>43</v>
      </c>
      <c r="P30" s="49">
        <f t="shared" si="15"/>
        <v>41.999999999999986</v>
      </c>
      <c r="Q30" s="49">
        <f t="shared" si="15"/>
        <v>41.499999999999993</v>
      </c>
      <c r="R30" s="49">
        <f t="shared" si="15"/>
        <v>40.999999999999993</v>
      </c>
      <c r="S30" s="49">
        <f t="shared" si="15"/>
        <v>41</v>
      </c>
      <c r="T30" s="48">
        <f t="shared" si="15"/>
        <v>44</v>
      </c>
      <c r="U30" s="49">
        <f t="shared" si="15"/>
        <v>43</v>
      </c>
      <c r="V30" s="49">
        <f t="shared" si="15"/>
        <v>42.5</v>
      </c>
      <c r="W30" s="49">
        <f t="shared" si="15"/>
        <v>41.999999999999986</v>
      </c>
      <c r="X30" s="49">
        <f t="shared" si="15"/>
        <v>41.5</v>
      </c>
      <c r="Y30" s="49">
        <f t="shared" si="15"/>
        <v>40.999999999999993</v>
      </c>
      <c r="Z30" s="50">
        <f t="shared" si="15"/>
        <v>40.999999999999993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23.980854999999998</v>
      </c>
      <c r="C40" s="39">
        <v>46.027730000000005</v>
      </c>
      <c r="D40" s="39">
        <v>54.671609999999994</v>
      </c>
      <c r="E40" s="39">
        <v>52.578325</v>
      </c>
      <c r="F40" s="39">
        <v>46.384749999999997</v>
      </c>
      <c r="G40" s="39">
        <v>28.487475000000003</v>
      </c>
      <c r="H40" s="39">
        <v>20.45232</v>
      </c>
      <c r="I40" s="101">
        <f t="shared" si="16"/>
        <v>272.58306499999998</v>
      </c>
      <c r="J40" s="2"/>
      <c r="K40" s="92" t="s">
        <v>16</v>
      </c>
      <c r="L40" s="79">
        <v>10.011799999999999</v>
      </c>
      <c r="M40" s="79">
        <v>19.91685</v>
      </c>
      <c r="N40" s="79">
        <v>22.911100000000001</v>
      </c>
      <c r="O40" s="79"/>
      <c r="P40" s="79"/>
      <c r="Q40" s="101">
        <f t="shared" si="17"/>
        <v>52.839749999999995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23.680411249999999</v>
      </c>
      <c r="C41" s="39">
        <v>45.702317499999992</v>
      </c>
      <c r="D41" s="39">
        <v>54.469222500000001</v>
      </c>
      <c r="E41" s="39">
        <v>52.430543749999998</v>
      </c>
      <c r="F41" s="39">
        <v>46.285062500000002</v>
      </c>
      <c r="G41" s="39">
        <v>28.807381250000002</v>
      </c>
      <c r="H41" s="39">
        <v>20.434294999999999</v>
      </c>
      <c r="I41" s="101">
        <f t="shared" si="16"/>
        <v>271.80923374999998</v>
      </c>
      <c r="J41" s="2"/>
      <c r="K41" s="91" t="s">
        <v>17</v>
      </c>
      <c r="L41" s="80">
        <v>9.7575500000000002</v>
      </c>
      <c r="M41" s="24">
        <v>19.433287500000002</v>
      </c>
      <c r="N41" s="24">
        <v>22.373725</v>
      </c>
      <c r="O41" s="24"/>
      <c r="P41" s="24"/>
      <c r="Q41" s="101">
        <f t="shared" si="17"/>
        <v>51.564562500000001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23.680411249999999</v>
      </c>
      <c r="C43" s="39">
        <v>45.702317499999992</v>
      </c>
      <c r="D43" s="39">
        <v>54.469222500000001</v>
      </c>
      <c r="E43" s="39">
        <v>52.430543749999998</v>
      </c>
      <c r="F43" s="39">
        <v>46.285062500000002</v>
      </c>
      <c r="G43" s="39">
        <v>28.807381250000002</v>
      </c>
      <c r="H43" s="39">
        <v>20.434294999999999</v>
      </c>
      <c r="I43" s="101">
        <f t="shared" si="16"/>
        <v>271.80923374999998</v>
      </c>
      <c r="J43" s="2"/>
      <c r="K43" s="91" t="s">
        <v>19</v>
      </c>
      <c r="L43" s="79">
        <v>9.7575500000000002</v>
      </c>
      <c r="M43" s="79">
        <v>19.433287500000002</v>
      </c>
      <c r="N43" s="79">
        <v>22.373725</v>
      </c>
      <c r="O43" s="79"/>
      <c r="P43" s="79"/>
      <c r="Q43" s="101">
        <f t="shared" si="17"/>
        <v>51.564562500000001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23.680411249999999</v>
      </c>
      <c r="C44" s="39">
        <v>45.702317499999992</v>
      </c>
      <c r="D44" s="39">
        <v>54.469222500000001</v>
      </c>
      <c r="E44" s="39">
        <v>52.430543749999998</v>
      </c>
      <c r="F44" s="39">
        <v>46.285062500000002</v>
      </c>
      <c r="G44" s="39">
        <v>28.807381250000002</v>
      </c>
      <c r="H44" s="39">
        <v>20.434294999999999</v>
      </c>
      <c r="I44" s="101">
        <f t="shared" si="16"/>
        <v>271.80923374999998</v>
      </c>
      <c r="J44" s="2"/>
      <c r="K44" s="92" t="s">
        <v>13</v>
      </c>
      <c r="L44" s="79">
        <v>9.7575500000000002</v>
      </c>
      <c r="M44" s="79">
        <v>19.433287500000002</v>
      </c>
      <c r="N44" s="79">
        <v>22.373725</v>
      </c>
      <c r="O44" s="79"/>
      <c r="P44" s="79"/>
      <c r="Q44" s="101">
        <f t="shared" si="17"/>
        <v>51.564562500000001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16.2</v>
      </c>
      <c r="C45" s="39">
        <v>35.9</v>
      </c>
      <c r="D45" s="39">
        <v>54.3</v>
      </c>
      <c r="E45" s="39">
        <v>49.4</v>
      </c>
      <c r="F45" s="39">
        <v>42</v>
      </c>
      <c r="G45" s="39">
        <v>35.200000000000003</v>
      </c>
      <c r="H45" s="39">
        <v>38.799999999999997</v>
      </c>
      <c r="I45" s="101">
        <f t="shared" si="16"/>
        <v>271.8</v>
      </c>
      <c r="J45" s="2"/>
      <c r="K45" s="91" t="s">
        <v>14</v>
      </c>
      <c r="L45" s="79">
        <v>11.7</v>
      </c>
      <c r="M45" s="79">
        <v>22.3</v>
      </c>
      <c r="N45" s="79">
        <v>11.7</v>
      </c>
      <c r="O45" s="79">
        <v>5.9</v>
      </c>
      <c r="P45" s="79"/>
      <c r="Q45" s="101">
        <f t="shared" si="17"/>
        <v>51.6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111.22208875</v>
      </c>
      <c r="C46" s="28">
        <f t="shared" si="18"/>
        <v>219.0346825</v>
      </c>
      <c r="D46" s="28">
        <f t="shared" si="18"/>
        <v>272.3792775</v>
      </c>
      <c r="E46" s="28">
        <f t="shared" si="18"/>
        <v>259.26995625000001</v>
      </c>
      <c r="F46" s="28">
        <f t="shared" si="18"/>
        <v>227.23993750000002</v>
      </c>
      <c r="G46" s="28">
        <f t="shared" si="18"/>
        <v>150.10961875000004</v>
      </c>
      <c r="H46" s="28">
        <f t="shared" si="18"/>
        <v>120.55520499999999</v>
      </c>
      <c r="I46" s="101">
        <f t="shared" si="16"/>
        <v>1359.8107662499999</v>
      </c>
      <c r="K46" s="77" t="s">
        <v>11</v>
      </c>
      <c r="L46" s="81">
        <f>SUM(L39:L45)</f>
        <v>50.984449999999995</v>
      </c>
      <c r="M46" s="28">
        <f>SUM(M39:M45)</f>
        <v>100.51671250000001</v>
      </c>
      <c r="N46" s="28">
        <f>SUM(N39:N45)</f>
        <v>101.732275</v>
      </c>
      <c r="O46" s="28">
        <f>SUM(O39:O45)</f>
        <v>5.9</v>
      </c>
      <c r="P46" s="28">
        <f>SUM(P39:P45)</f>
        <v>0</v>
      </c>
      <c r="Q46" s="101">
        <f t="shared" si="17"/>
        <v>259.13343750000001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52.5</v>
      </c>
      <c r="C47" s="31">
        <v>51</v>
      </c>
      <c r="D47" s="31">
        <v>50.5</v>
      </c>
      <c r="E47" s="31">
        <v>49.5</v>
      </c>
      <c r="F47" s="31">
        <v>49</v>
      </c>
      <c r="G47" s="31">
        <v>49</v>
      </c>
      <c r="H47" s="31">
        <v>48.5</v>
      </c>
      <c r="I47" s="102">
        <f>+((I46/I48)/7)*1000</f>
        <v>49.976506532764887</v>
      </c>
      <c r="K47" s="110" t="s">
        <v>20</v>
      </c>
      <c r="L47" s="82">
        <v>62</v>
      </c>
      <c r="M47" s="31">
        <v>62</v>
      </c>
      <c r="N47" s="31">
        <v>62</v>
      </c>
      <c r="O47" s="31"/>
      <c r="P47" s="31"/>
      <c r="Q47" s="102">
        <f>+((Q46/Q48)/7)*1000</f>
        <v>62.008479899497488</v>
      </c>
      <c r="R47" s="62"/>
      <c r="S47" s="62"/>
    </row>
    <row r="48" spans="1:30" ht="33.75" customHeight="1" x14ac:dyDescent="0.25">
      <c r="A48" s="94" t="s">
        <v>21</v>
      </c>
      <c r="B48" s="83">
        <v>323</v>
      </c>
      <c r="C48" s="35">
        <v>641</v>
      </c>
      <c r="D48" s="35">
        <v>771</v>
      </c>
      <c r="E48" s="35">
        <v>757</v>
      </c>
      <c r="F48" s="35">
        <v>675</v>
      </c>
      <c r="G48" s="35">
        <v>419</v>
      </c>
      <c r="H48" s="35">
        <v>301</v>
      </c>
      <c r="I48" s="103">
        <f>SUM(B48:H48)</f>
        <v>3887</v>
      </c>
      <c r="J48" s="63"/>
      <c r="K48" s="94" t="s">
        <v>21</v>
      </c>
      <c r="L48" s="106">
        <v>113</v>
      </c>
      <c r="M48" s="64">
        <v>225</v>
      </c>
      <c r="N48" s="64">
        <v>259</v>
      </c>
      <c r="O48" s="64"/>
      <c r="P48" s="64"/>
      <c r="Q48" s="112">
        <f>SUM(L48:P48)</f>
        <v>597</v>
      </c>
      <c r="R48" s="65"/>
      <c r="S48" s="65"/>
    </row>
    <row r="49" spans="1:31" ht="33.75" customHeight="1" x14ac:dyDescent="0.25">
      <c r="A49" s="95" t="s">
        <v>22</v>
      </c>
      <c r="B49" s="84">
        <f t="shared" ref="B49:H49" si="19">((B48*B47)*7/1000-B40)/4</f>
        <v>23.680411249999999</v>
      </c>
      <c r="C49" s="39">
        <f t="shared" si="19"/>
        <v>45.702317499999992</v>
      </c>
      <c r="D49" s="39">
        <f t="shared" si="19"/>
        <v>54.469222500000001</v>
      </c>
      <c r="E49" s="39">
        <f t="shared" si="19"/>
        <v>52.430543749999998</v>
      </c>
      <c r="F49" s="39">
        <f t="shared" si="19"/>
        <v>46.285062500000002</v>
      </c>
      <c r="G49" s="39">
        <f t="shared" si="19"/>
        <v>28.807381250000002</v>
      </c>
      <c r="H49" s="39">
        <f t="shared" si="19"/>
        <v>20.434294999999999</v>
      </c>
      <c r="I49" s="104">
        <f>((I46*1000)/I48)/7</f>
        <v>49.976506532764894</v>
      </c>
      <c r="K49" s="95" t="s">
        <v>22</v>
      </c>
      <c r="L49" s="84">
        <f t="shared" ref="L49:P49" si="20">((L48*L47)*7/1000-L40)/4</f>
        <v>9.7575500000000002</v>
      </c>
      <c r="M49" s="39">
        <f t="shared" si="20"/>
        <v>19.433287500000002</v>
      </c>
      <c r="N49" s="39">
        <f t="shared" si="20"/>
        <v>22.373725</v>
      </c>
      <c r="O49" s="39">
        <f t="shared" si="20"/>
        <v>0</v>
      </c>
      <c r="P49" s="39">
        <f t="shared" si="20"/>
        <v>0</v>
      </c>
      <c r="Q49" s="113">
        <f>((Q46*1000)/Q48)/7</f>
        <v>62.008479899497488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1">((B48*B47)*7)/1000</f>
        <v>118.7025</v>
      </c>
      <c r="C50" s="43">
        <f t="shared" si="21"/>
        <v>228.83699999999999</v>
      </c>
      <c r="D50" s="43">
        <f t="shared" si="21"/>
        <v>272.54849999999999</v>
      </c>
      <c r="E50" s="43">
        <f t="shared" si="21"/>
        <v>262.3005</v>
      </c>
      <c r="F50" s="43">
        <f t="shared" si="21"/>
        <v>231.52500000000001</v>
      </c>
      <c r="G50" s="43">
        <f t="shared" si="21"/>
        <v>143.71700000000001</v>
      </c>
      <c r="H50" s="43">
        <f t="shared" si="21"/>
        <v>102.1895</v>
      </c>
      <c r="I50" s="87"/>
      <c r="K50" s="96" t="s">
        <v>23</v>
      </c>
      <c r="L50" s="85">
        <f>((L48*L47)*7)/1000</f>
        <v>49.042000000000002</v>
      </c>
      <c r="M50" s="43">
        <f>((M48*M47)*7)/1000</f>
        <v>97.65</v>
      </c>
      <c r="N50" s="43">
        <f>((N48*N47)*7)/1000</f>
        <v>112.40600000000001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2">+(B46/B48)/7*1000</f>
        <v>49.191547434763379</v>
      </c>
      <c r="C51" s="49">
        <f t="shared" si="22"/>
        <v>48.815396144417207</v>
      </c>
      <c r="D51" s="49">
        <f t="shared" si="22"/>
        <v>50.468645080600332</v>
      </c>
      <c r="E51" s="49">
        <f t="shared" si="22"/>
        <v>48.928091385167015</v>
      </c>
      <c r="F51" s="49">
        <f t="shared" si="22"/>
        <v>48.093108465608474</v>
      </c>
      <c r="G51" s="49">
        <f t="shared" si="22"/>
        <v>51.179549522673049</v>
      </c>
      <c r="H51" s="49">
        <f t="shared" si="22"/>
        <v>57.216518747033696</v>
      </c>
      <c r="I51" s="105"/>
      <c r="J51" s="52"/>
      <c r="K51" s="97" t="s">
        <v>24</v>
      </c>
      <c r="L51" s="86">
        <f>+(L46/L48)/7*1000</f>
        <v>64.455689001264219</v>
      </c>
      <c r="M51" s="49">
        <f>+(M46/M48)/7*1000</f>
        <v>63.820134920634928</v>
      </c>
      <c r="N51" s="49">
        <f>+(N46/N48)/7*1000</f>
        <v>56.112672366243793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3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24.6</v>
      </c>
      <c r="C59" s="79">
        <v>34</v>
      </c>
      <c r="D59" s="79">
        <v>34.6</v>
      </c>
      <c r="E59" s="79">
        <v>37.5</v>
      </c>
      <c r="F59" s="79">
        <v>41.4</v>
      </c>
      <c r="G59" s="79">
        <v>22.8</v>
      </c>
      <c r="H59" s="101">
        <f t="shared" si="23"/>
        <v>194.9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23.983249999999998</v>
      </c>
      <c r="C60" s="24">
        <v>33.241</v>
      </c>
      <c r="D60" s="24">
        <v>33.794499999999999</v>
      </c>
      <c r="E60" s="24">
        <v>36.587000000000003</v>
      </c>
      <c r="F60" s="24">
        <v>40.419249999999998</v>
      </c>
      <c r="G60" s="24">
        <v>21.853750000000002</v>
      </c>
      <c r="H60" s="101">
        <f t="shared" si="23"/>
        <v>189.87875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3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23.983249999999998</v>
      </c>
      <c r="C62" s="79">
        <v>33.241</v>
      </c>
      <c r="D62" s="79">
        <v>33.794499999999999</v>
      </c>
      <c r="E62" s="79">
        <v>36.587000000000003</v>
      </c>
      <c r="F62" s="79">
        <v>40.419249999999998</v>
      </c>
      <c r="G62" s="79">
        <v>21.853750000000002</v>
      </c>
      <c r="H62" s="101">
        <f t="shared" si="23"/>
        <v>189.87875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23.983249999999998</v>
      </c>
      <c r="C63" s="79">
        <v>33.241</v>
      </c>
      <c r="D63" s="79">
        <v>33.794499999999999</v>
      </c>
      <c r="E63" s="79">
        <v>36.587000000000003</v>
      </c>
      <c r="F63" s="79">
        <v>40.419249999999998</v>
      </c>
      <c r="G63" s="79">
        <v>21.853750000000002</v>
      </c>
      <c r="H63" s="101">
        <f t="shared" si="23"/>
        <v>189.87875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23.983249999999998</v>
      </c>
      <c r="C64" s="79">
        <v>33.241</v>
      </c>
      <c r="D64" s="79">
        <v>33.794499999999999</v>
      </c>
      <c r="E64" s="79">
        <v>36.587000000000003</v>
      </c>
      <c r="F64" s="79">
        <v>40.419249999999998</v>
      </c>
      <c r="G64" s="79">
        <v>21.853750000000002</v>
      </c>
      <c r="H64" s="101">
        <f t="shared" si="23"/>
        <v>189.87875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4">SUM(B58:B64)</f>
        <v>120.53299999999999</v>
      </c>
      <c r="C65" s="28">
        <f t="shared" si="24"/>
        <v>166.964</v>
      </c>
      <c r="D65" s="28">
        <f t="shared" si="24"/>
        <v>169.77799999999999</v>
      </c>
      <c r="E65" s="28">
        <f t="shared" si="24"/>
        <v>183.84800000000001</v>
      </c>
      <c r="F65" s="28">
        <f t="shared" si="24"/>
        <v>203.077</v>
      </c>
      <c r="G65" s="28">
        <f t="shared" si="24"/>
        <v>110.21500000000002</v>
      </c>
      <c r="H65" s="101">
        <f t="shared" si="23"/>
        <v>954.41500000000008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67</v>
      </c>
      <c r="C66" s="31">
        <v>67</v>
      </c>
      <c r="D66" s="31">
        <v>67</v>
      </c>
      <c r="E66" s="31">
        <v>67</v>
      </c>
      <c r="F66" s="31">
        <v>67</v>
      </c>
      <c r="G66" s="31">
        <v>67</v>
      </c>
      <c r="H66" s="102">
        <f>+((H65/H67)/7)*1000</f>
        <v>67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257</v>
      </c>
      <c r="C67" s="64">
        <v>356</v>
      </c>
      <c r="D67" s="64">
        <v>362</v>
      </c>
      <c r="E67" s="64">
        <v>392</v>
      </c>
      <c r="F67" s="64">
        <v>433</v>
      </c>
      <c r="G67" s="64">
        <v>235</v>
      </c>
      <c r="H67" s="112">
        <f>SUM(B67:G67)</f>
        <v>2035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5">((B67*B66)*7/1000-B59)/4</f>
        <v>23.983249999999998</v>
      </c>
      <c r="C68" s="39">
        <f t="shared" si="25"/>
        <v>33.241</v>
      </c>
      <c r="D68" s="39">
        <f t="shared" si="25"/>
        <v>33.794499999999999</v>
      </c>
      <c r="E68" s="39">
        <f t="shared" si="25"/>
        <v>36.587000000000003</v>
      </c>
      <c r="F68" s="39">
        <f t="shared" si="25"/>
        <v>40.419249999999998</v>
      </c>
      <c r="G68" s="39">
        <f t="shared" si="25"/>
        <v>21.853750000000002</v>
      </c>
      <c r="H68" s="116">
        <f>((H65*1000)/H67)/7</f>
        <v>67.000000000000014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6">((B67*B66)*7)/1000</f>
        <v>120.533</v>
      </c>
      <c r="C69" s="43">
        <f t="shared" si="26"/>
        <v>166.964</v>
      </c>
      <c r="D69" s="43">
        <f t="shared" si="26"/>
        <v>169.77799999999999</v>
      </c>
      <c r="E69" s="43">
        <f t="shared" si="26"/>
        <v>183.84800000000001</v>
      </c>
      <c r="F69" s="43">
        <f t="shared" si="26"/>
        <v>203.077</v>
      </c>
      <c r="G69" s="43">
        <f t="shared" si="26"/>
        <v>110.215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27">+(B65/B67)/7*1000</f>
        <v>66.999999999999986</v>
      </c>
      <c r="C70" s="49">
        <f t="shared" si="27"/>
        <v>66.999999999999986</v>
      </c>
      <c r="D70" s="49">
        <f t="shared" si="27"/>
        <v>66.999999999999986</v>
      </c>
      <c r="E70" s="49">
        <f t="shared" si="27"/>
        <v>67</v>
      </c>
      <c r="F70" s="49">
        <f t="shared" si="27"/>
        <v>66.999999999999986</v>
      </c>
      <c r="G70" s="49">
        <f t="shared" si="27"/>
        <v>67.000000000000014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Z15"/>
    <mergeCell ref="B36:H36"/>
    <mergeCell ref="L36:P36"/>
    <mergeCell ref="T36:U36"/>
    <mergeCell ref="J54:K54"/>
    <mergeCell ref="B55:G55"/>
    <mergeCell ref="A3:C3"/>
    <mergeCell ref="E9:G9"/>
    <mergeCell ref="R9:S9"/>
    <mergeCell ref="K11:L11"/>
    <mergeCell ref="B15:L15"/>
    <mergeCell ref="M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2"/>
      <c r="Z3" s="2"/>
      <c r="AA3" s="2"/>
      <c r="AB3" s="2"/>
      <c r="AC3" s="2"/>
      <c r="AD3" s="15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1" t="s">
        <v>1</v>
      </c>
      <c r="B9" s="151"/>
      <c r="C9" s="151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1"/>
      <c r="B10" s="151"/>
      <c r="C10" s="15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1" t="s">
        <v>4</v>
      </c>
      <c r="B11" s="151"/>
      <c r="C11" s="151"/>
      <c r="D11" s="1"/>
      <c r="E11" s="152">
        <v>1</v>
      </c>
      <c r="F11" s="1"/>
      <c r="G11" s="1"/>
      <c r="H11" s="1"/>
      <c r="I11" s="1"/>
      <c r="J11" s="1"/>
      <c r="K11" s="579" t="s">
        <v>63</v>
      </c>
      <c r="L11" s="579"/>
      <c r="M11" s="153"/>
      <c r="N11" s="15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1"/>
      <c r="B12" s="151"/>
      <c r="C12" s="151"/>
      <c r="D12" s="1"/>
      <c r="E12" s="5"/>
      <c r="F12" s="1"/>
      <c r="G12" s="1"/>
      <c r="H12" s="1"/>
      <c r="I12" s="1"/>
      <c r="J12" s="1"/>
      <c r="K12" s="153"/>
      <c r="L12" s="153"/>
      <c r="M12" s="153"/>
      <c r="N12" s="15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1"/>
      <c r="B13" s="151"/>
      <c r="C13" s="151"/>
      <c r="D13" s="151"/>
      <c r="E13" s="151"/>
      <c r="F13" s="151"/>
      <c r="G13" s="151"/>
      <c r="H13" s="151"/>
      <c r="I13" s="151"/>
      <c r="J13" s="151"/>
      <c r="K13" s="151"/>
      <c r="L13" s="153"/>
      <c r="M13" s="153"/>
      <c r="N13" s="153"/>
      <c r="O13" s="153"/>
      <c r="P13" s="153"/>
      <c r="Q13" s="153"/>
      <c r="R13" s="153"/>
      <c r="S13" s="153"/>
      <c r="T13" s="153"/>
      <c r="U13" s="153"/>
      <c r="V13" s="153"/>
      <c r="W13" s="1"/>
      <c r="X13" s="1"/>
      <c r="Y13" s="1"/>
    </row>
    <row r="14" spans="1:30" s="3" customFormat="1" ht="27" thickBot="1" x14ac:dyDescent="0.3">
      <c r="A14" s="15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2"/>
      <c r="J15" s="582"/>
      <c r="K15" s="582"/>
      <c r="L15" s="583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91" t="s">
        <v>15</v>
      </c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5"/>
      <c r="M18" s="79"/>
      <c r="N18" s="24"/>
      <c r="O18" s="24"/>
      <c r="P18" s="24"/>
      <c r="Q18" s="24"/>
      <c r="R18" s="24"/>
      <c r="S18" s="24"/>
      <c r="T18" s="23"/>
      <c r="U18" s="24"/>
      <c r="V18" s="24"/>
      <c r="W18" s="24"/>
      <c r="X18" s="24"/>
      <c r="Y18" s="24"/>
      <c r="Z18" s="25"/>
      <c r="AA18" s="26">
        <f t="shared" ref="AA18:AA25" si="0">SUM(B18:Z18)</f>
        <v>0</v>
      </c>
      <c r="AC18" s="2"/>
      <c r="AD18" s="20"/>
    </row>
    <row r="19" spans="1:30" ht="39.950000000000003" customHeight="1" x14ac:dyDescent="0.25">
      <c r="A19" s="92" t="s">
        <v>16</v>
      </c>
      <c r="B19" s="23">
        <v>32.799999999999997</v>
      </c>
      <c r="C19" s="24">
        <v>36</v>
      </c>
      <c r="D19" s="24">
        <v>37.799999999999997</v>
      </c>
      <c r="E19" s="24">
        <v>37.799999999999997</v>
      </c>
      <c r="F19" s="24">
        <v>31</v>
      </c>
      <c r="G19" s="24">
        <v>31</v>
      </c>
      <c r="H19" s="24">
        <v>29.4</v>
      </c>
      <c r="I19" s="24">
        <v>29.4</v>
      </c>
      <c r="J19" s="24">
        <v>38</v>
      </c>
      <c r="K19" s="24">
        <v>20.399999999999999</v>
      </c>
      <c r="L19" s="25">
        <v>16.600000000000001</v>
      </c>
      <c r="M19" s="79">
        <v>8.6819999999999986</v>
      </c>
      <c r="N19" s="24">
        <v>30.663624999999996</v>
      </c>
      <c r="O19" s="24">
        <v>40.768999999999998</v>
      </c>
      <c r="P19" s="24">
        <v>43.291499999999999</v>
      </c>
      <c r="Q19" s="24">
        <v>28.236249999999998</v>
      </c>
      <c r="R19" s="24">
        <v>37.716999999999999</v>
      </c>
      <c r="S19" s="24">
        <v>25.893000000000004</v>
      </c>
      <c r="T19" s="23">
        <v>21.648000000000003</v>
      </c>
      <c r="U19" s="24">
        <v>41.848500000000001</v>
      </c>
      <c r="V19" s="24">
        <v>33.918125000000003</v>
      </c>
      <c r="W19" s="24">
        <v>33.418499999999995</v>
      </c>
      <c r="X19" s="24">
        <v>28.501750000000001</v>
      </c>
      <c r="Y19" s="24">
        <v>29.937249999999999</v>
      </c>
      <c r="Z19" s="25">
        <v>21.802</v>
      </c>
      <c r="AA19" s="26">
        <f t="shared" si="0"/>
        <v>766.52650000000006</v>
      </c>
      <c r="AC19" s="2"/>
      <c r="AD19" s="20"/>
    </row>
    <row r="20" spans="1:30" ht="39.75" customHeight="1" x14ac:dyDescent="0.25">
      <c r="A20" s="91" t="s">
        <v>17</v>
      </c>
      <c r="B20" s="76">
        <v>36.955250000000007</v>
      </c>
      <c r="C20" s="24">
        <v>39.460999999999999</v>
      </c>
      <c r="D20" s="24">
        <v>40.873000000000005</v>
      </c>
      <c r="E20" s="24">
        <v>40.952624999999998</v>
      </c>
      <c r="F20" s="24">
        <v>33.121250000000003</v>
      </c>
      <c r="G20" s="24">
        <v>33.121250000000003</v>
      </c>
      <c r="H20" s="24">
        <v>30.533999999999999</v>
      </c>
      <c r="I20" s="24">
        <v>30.610999999999997</v>
      </c>
      <c r="J20" s="24">
        <v>38.915500000000002</v>
      </c>
      <c r="K20" s="24">
        <v>20.858625000000004</v>
      </c>
      <c r="L20" s="25">
        <v>16.769500000000001</v>
      </c>
      <c r="M20" s="80">
        <v>9.099499999999999</v>
      </c>
      <c r="N20" s="24">
        <v>31.78784375</v>
      </c>
      <c r="O20" s="24">
        <v>43.042749999999998</v>
      </c>
      <c r="P20" s="24">
        <v>45.433499999999995</v>
      </c>
      <c r="Q20" s="24">
        <v>29.813437500000003</v>
      </c>
      <c r="R20" s="24">
        <v>39.955749999999995</v>
      </c>
      <c r="S20" s="24">
        <v>27.441749999999999</v>
      </c>
      <c r="T20" s="76">
        <v>22.441000000000003</v>
      </c>
      <c r="U20" s="24">
        <v>44.190375000000003</v>
      </c>
      <c r="V20" s="24">
        <v>35.98709375</v>
      </c>
      <c r="W20" s="24">
        <v>35.612375</v>
      </c>
      <c r="X20" s="24">
        <v>30.048062499999997</v>
      </c>
      <c r="Y20" s="24">
        <v>31.711312499999998</v>
      </c>
      <c r="Z20" s="25">
        <v>23.109499999999997</v>
      </c>
      <c r="AA20" s="26">
        <f t="shared" si="0"/>
        <v>811.84724999999992</v>
      </c>
      <c r="AC20" s="2"/>
      <c r="AD20" s="20"/>
    </row>
    <row r="21" spans="1:30" ht="39.950000000000003" customHeight="1" x14ac:dyDescent="0.25">
      <c r="A21" s="92" t="s">
        <v>18</v>
      </c>
      <c r="B21" s="76"/>
      <c r="C21" s="24"/>
      <c r="D21" s="24"/>
      <c r="E21" s="24"/>
      <c r="F21" s="24"/>
      <c r="G21" s="24"/>
      <c r="H21" s="24"/>
      <c r="I21" s="24"/>
      <c r="J21" s="24"/>
      <c r="K21" s="24"/>
      <c r="L21" s="25"/>
      <c r="M21" s="79"/>
      <c r="N21" s="24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4"/>
      <c r="Z21" s="25"/>
      <c r="AA21" s="26">
        <f t="shared" si="0"/>
        <v>0</v>
      </c>
      <c r="AC21" s="2"/>
      <c r="AD21" s="20"/>
    </row>
    <row r="22" spans="1:30" ht="39.950000000000003" customHeight="1" x14ac:dyDescent="0.25">
      <c r="A22" s="91" t="s">
        <v>19</v>
      </c>
      <c r="B22" s="23">
        <v>36.955250000000007</v>
      </c>
      <c r="C22" s="24">
        <v>39.460999999999999</v>
      </c>
      <c r="D22" s="24">
        <v>40.873000000000005</v>
      </c>
      <c r="E22" s="24">
        <v>40.952624999999998</v>
      </c>
      <c r="F22" s="24">
        <v>33.121250000000003</v>
      </c>
      <c r="G22" s="24">
        <v>33.121250000000003</v>
      </c>
      <c r="H22" s="24">
        <v>30.533999999999999</v>
      </c>
      <c r="I22" s="24">
        <v>30.610999999999997</v>
      </c>
      <c r="J22" s="24">
        <v>38.915500000000002</v>
      </c>
      <c r="K22" s="24">
        <v>20.858625000000004</v>
      </c>
      <c r="L22" s="25">
        <v>16.769500000000001</v>
      </c>
      <c r="M22" s="79">
        <v>9.099499999999999</v>
      </c>
      <c r="N22" s="24">
        <v>31.78784375</v>
      </c>
      <c r="O22" s="24">
        <v>43.042749999999998</v>
      </c>
      <c r="P22" s="24">
        <v>45.433499999999995</v>
      </c>
      <c r="Q22" s="24">
        <v>29.813437500000003</v>
      </c>
      <c r="R22" s="24">
        <v>39.955749999999995</v>
      </c>
      <c r="S22" s="24">
        <v>27.441749999999999</v>
      </c>
      <c r="T22" s="23">
        <v>22.441000000000003</v>
      </c>
      <c r="U22" s="24">
        <v>44.190375000000003</v>
      </c>
      <c r="V22" s="24">
        <v>35.98709375</v>
      </c>
      <c r="W22" s="24">
        <v>35.612375</v>
      </c>
      <c r="X22" s="24">
        <v>30.048062499999997</v>
      </c>
      <c r="Y22" s="24">
        <v>31.711312499999998</v>
      </c>
      <c r="Z22" s="25">
        <v>23.109499999999997</v>
      </c>
      <c r="AA22" s="26">
        <f t="shared" si="0"/>
        <v>811.84724999999992</v>
      </c>
      <c r="AC22" s="2"/>
      <c r="AD22" s="20"/>
    </row>
    <row r="23" spans="1:30" ht="39.950000000000003" customHeight="1" x14ac:dyDescent="0.25">
      <c r="A23" s="92" t="s">
        <v>13</v>
      </c>
      <c r="B23" s="23">
        <v>36.955250000000007</v>
      </c>
      <c r="C23" s="24">
        <v>39.460999999999999</v>
      </c>
      <c r="D23" s="24">
        <v>40.873000000000005</v>
      </c>
      <c r="E23" s="24">
        <v>40.952624999999998</v>
      </c>
      <c r="F23" s="24">
        <v>33.121250000000003</v>
      </c>
      <c r="G23" s="24">
        <v>33.121250000000003</v>
      </c>
      <c r="H23" s="24">
        <v>30.533999999999999</v>
      </c>
      <c r="I23" s="24">
        <v>30.610999999999997</v>
      </c>
      <c r="J23" s="24">
        <v>38.915500000000002</v>
      </c>
      <c r="K23" s="24">
        <v>20.858625000000004</v>
      </c>
      <c r="L23" s="25">
        <v>16.769500000000001</v>
      </c>
      <c r="M23" s="79">
        <v>9.099499999999999</v>
      </c>
      <c r="N23" s="24">
        <v>31.78784375</v>
      </c>
      <c r="O23" s="24">
        <v>43.042749999999998</v>
      </c>
      <c r="P23" s="24">
        <v>45.433499999999995</v>
      </c>
      <c r="Q23" s="24">
        <v>29.813437500000003</v>
      </c>
      <c r="R23" s="24">
        <v>39.955749999999995</v>
      </c>
      <c r="S23" s="24">
        <v>27.441749999999999</v>
      </c>
      <c r="T23" s="23">
        <v>22.441000000000003</v>
      </c>
      <c r="U23" s="24">
        <v>44.190375000000003</v>
      </c>
      <c r="V23" s="24">
        <v>35.98709375</v>
      </c>
      <c r="W23" s="24">
        <v>35.612375</v>
      </c>
      <c r="X23" s="24">
        <v>30.048062499999997</v>
      </c>
      <c r="Y23" s="24">
        <v>31.711312499999998</v>
      </c>
      <c r="Z23" s="25">
        <v>23.109499999999997</v>
      </c>
      <c r="AA23" s="26">
        <f t="shared" si="0"/>
        <v>811.84724999999992</v>
      </c>
      <c r="AC23" s="2"/>
      <c r="AD23" s="20"/>
    </row>
    <row r="24" spans="1:30" ht="39.950000000000003" customHeight="1" x14ac:dyDescent="0.25">
      <c r="A24" s="91" t="s">
        <v>14</v>
      </c>
      <c r="B24" s="23">
        <v>36.955250000000007</v>
      </c>
      <c r="C24" s="24">
        <v>39.460999999999999</v>
      </c>
      <c r="D24" s="24">
        <v>40.873000000000005</v>
      </c>
      <c r="E24" s="24">
        <v>40.952624999999998</v>
      </c>
      <c r="F24" s="24">
        <v>33.121250000000003</v>
      </c>
      <c r="G24" s="24">
        <v>33.121250000000003</v>
      </c>
      <c r="H24" s="24">
        <v>30.533999999999999</v>
      </c>
      <c r="I24" s="24">
        <v>30.610999999999997</v>
      </c>
      <c r="J24" s="24">
        <v>38.915500000000002</v>
      </c>
      <c r="K24" s="24">
        <v>20.858625000000004</v>
      </c>
      <c r="L24" s="25">
        <v>16.769500000000001</v>
      </c>
      <c r="M24" s="79">
        <v>9.099499999999999</v>
      </c>
      <c r="N24" s="24">
        <v>31.78784375</v>
      </c>
      <c r="O24" s="24">
        <v>43.042749999999998</v>
      </c>
      <c r="P24" s="24">
        <v>45.433499999999995</v>
      </c>
      <c r="Q24" s="24">
        <v>29.813437500000003</v>
      </c>
      <c r="R24" s="24">
        <v>39.955749999999995</v>
      </c>
      <c r="S24" s="24">
        <v>27.441749999999999</v>
      </c>
      <c r="T24" s="23">
        <v>22.441000000000003</v>
      </c>
      <c r="U24" s="24">
        <v>44.190375000000003</v>
      </c>
      <c r="V24" s="24">
        <v>35.98709375</v>
      </c>
      <c r="W24" s="24">
        <v>35.612375</v>
      </c>
      <c r="X24" s="24">
        <v>30.048062499999997</v>
      </c>
      <c r="Y24" s="24">
        <v>31.711312499999998</v>
      </c>
      <c r="Z24" s="25">
        <v>23.109499999999997</v>
      </c>
      <c r="AA24" s="26">
        <f t="shared" si="0"/>
        <v>811.84724999999992</v>
      </c>
      <c r="AC24" s="2"/>
    </row>
    <row r="25" spans="1:30" ht="41.45" customHeight="1" x14ac:dyDescent="0.25">
      <c r="A25" s="92" t="s">
        <v>11</v>
      </c>
      <c r="B25" s="27">
        <f t="shared" ref="B25:C25" si="1">SUM(B18:B24)</f>
        <v>180.62100000000001</v>
      </c>
      <c r="C25" s="28">
        <f t="shared" si="1"/>
        <v>193.84399999999999</v>
      </c>
      <c r="D25" s="28">
        <f>SUM(D18:D24)</f>
        <v>201.29200000000003</v>
      </c>
      <c r="E25" s="28">
        <f t="shared" ref="E25:J25" si="2">SUM(E18:E24)</f>
        <v>201.6105</v>
      </c>
      <c r="F25" s="28">
        <f t="shared" si="2"/>
        <v>163.48500000000001</v>
      </c>
      <c r="G25" s="28">
        <f t="shared" si="2"/>
        <v>163.48500000000001</v>
      </c>
      <c r="H25" s="28">
        <f>SUM(H18:H24)</f>
        <v>151.53599999999997</v>
      </c>
      <c r="I25" s="28">
        <f t="shared" ref="I25" si="3">SUM(I18:I24)</f>
        <v>151.84399999999997</v>
      </c>
      <c r="J25" s="28">
        <f t="shared" si="2"/>
        <v>193.66200000000003</v>
      </c>
      <c r="K25" s="28">
        <f>SUM(K18:K24)</f>
        <v>103.83450000000001</v>
      </c>
      <c r="L25" s="29">
        <f t="shared" ref="L25" si="4">SUM(L18:L24)</f>
        <v>83.677999999999997</v>
      </c>
      <c r="M25" s="81">
        <f>SUM(M18:M24)</f>
        <v>45.079999999999991</v>
      </c>
      <c r="N25" s="28">
        <f t="shared" ref="N25:S25" si="5">SUM(N18:N24)</f>
        <v>157.815</v>
      </c>
      <c r="O25" s="28">
        <f t="shared" si="5"/>
        <v>212.94</v>
      </c>
      <c r="P25" s="28">
        <f t="shared" si="5"/>
        <v>225.02549999999997</v>
      </c>
      <c r="Q25" s="28">
        <f t="shared" si="5"/>
        <v>147.49</v>
      </c>
      <c r="R25" s="28">
        <f t="shared" si="5"/>
        <v>197.54</v>
      </c>
      <c r="S25" s="28">
        <f t="shared" si="5"/>
        <v>135.66</v>
      </c>
      <c r="T25" s="27">
        <f>SUM(T18:T24)</f>
        <v>111.41200000000001</v>
      </c>
      <c r="U25" s="28">
        <f t="shared" ref="U25:Z25" si="6">SUM(U18:U24)</f>
        <v>218.61</v>
      </c>
      <c r="V25" s="28">
        <f t="shared" si="6"/>
        <v>177.86649999999997</v>
      </c>
      <c r="W25" s="28">
        <f t="shared" si="6"/>
        <v>175.86799999999999</v>
      </c>
      <c r="X25" s="28">
        <f t="shared" si="6"/>
        <v>148.69399999999999</v>
      </c>
      <c r="Y25" s="28">
        <f t="shared" si="6"/>
        <v>156.78249999999997</v>
      </c>
      <c r="Z25" s="29">
        <f t="shared" si="6"/>
        <v>114.23999999999998</v>
      </c>
      <c r="AA25" s="26">
        <f t="shared" si="0"/>
        <v>4013.9154999999996</v>
      </c>
    </row>
    <row r="26" spans="1:30" s="2" customFormat="1" ht="36.75" customHeight="1" x14ac:dyDescent="0.25">
      <c r="A26" s="93" t="s">
        <v>20</v>
      </c>
      <c r="B26" s="30">
        <v>47</v>
      </c>
      <c r="C26" s="31">
        <v>46</v>
      </c>
      <c r="D26" s="31">
        <v>45.5</v>
      </c>
      <c r="E26" s="31">
        <v>45.5</v>
      </c>
      <c r="F26" s="31">
        <v>45</v>
      </c>
      <c r="G26" s="31">
        <v>45</v>
      </c>
      <c r="H26" s="31">
        <v>44</v>
      </c>
      <c r="I26" s="31">
        <v>44</v>
      </c>
      <c r="J26" s="31">
        <v>43.5</v>
      </c>
      <c r="K26" s="31">
        <v>43.5</v>
      </c>
      <c r="L26" s="32">
        <v>43</v>
      </c>
      <c r="M26" s="82">
        <v>46</v>
      </c>
      <c r="N26" s="31">
        <v>45</v>
      </c>
      <c r="O26" s="31">
        <v>45</v>
      </c>
      <c r="P26" s="31">
        <v>43.5</v>
      </c>
      <c r="Q26" s="31">
        <v>43</v>
      </c>
      <c r="R26" s="31">
        <v>42.5</v>
      </c>
      <c r="S26" s="31">
        <v>42.5</v>
      </c>
      <c r="T26" s="30">
        <v>46</v>
      </c>
      <c r="U26" s="31">
        <v>45</v>
      </c>
      <c r="V26" s="31">
        <v>44.5</v>
      </c>
      <c r="W26" s="31">
        <v>44</v>
      </c>
      <c r="X26" s="31">
        <v>43</v>
      </c>
      <c r="Y26" s="31">
        <v>42.5</v>
      </c>
      <c r="Z26" s="32">
        <v>42.5</v>
      </c>
      <c r="AA26" s="33">
        <f>+((AA25/AA27)/7)*1000</f>
        <v>44.289526531242757</v>
      </c>
    </row>
    <row r="27" spans="1:30" s="2" customFormat="1" ht="33" customHeight="1" x14ac:dyDescent="0.25">
      <c r="A27" s="94" t="s">
        <v>21</v>
      </c>
      <c r="B27" s="34">
        <v>549</v>
      </c>
      <c r="C27" s="35">
        <v>602</v>
      </c>
      <c r="D27" s="35">
        <v>632</v>
      </c>
      <c r="E27" s="35">
        <v>633</v>
      </c>
      <c r="F27" s="35">
        <v>519</v>
      </c>
      <c r="G27" s="35">
        <v>519</v>
      </c>
      <c r="H27" s="35">
        <v>492</v>
      </c>
      <c r="I27" s="35">
        <v>493</v>
      </c>
      <c r="J27" s="35">
        <v>636</v>
      </c>
      <c r="K27" s="35">
        <v>341</v>
      </c>
      <c r="L27" s="36">
        <v>278</v>
      </c>
      <c r="M27" s="83">
        <v>140</v>
      </c>
      <c r="N27" s="35">
        <v>501</v>
      </c>
      <c r="O27" s="35">
        <v>676</v>
      </c>
      <c r="P27" s="35">
        <v>739</v>
      </c>
      <c r="Q27" s="35">
        <v>490</v>
      </c>
      <c r="R27" s="35">
        <v>664</v>
      </c>
      <c r="S27" s="35">
        <v>456</v>
      </c>
      <c r="T27" s="34">
        <v>346</v>
      </c>
      <c r="U27" s="35">
        <v>694</v>
      </c>
      <c r="V27" s="35">
        <v>571</v>
      </c>
      <c r="W27" s="35">
        <v>571</v>
      </c>
      <c r="X27" s="35">
        <v>494</v>
      </c>
      <c r="Y27" s="35">
        <v>527</v>
      </c>
      <c r="Z27" s="36">
        <v>384</v>
      </c>
      <c r="AA27" s="37">
        <f>SUM(B27:Z27)</f>
        <v>12947</v>
      </c>
      <c r="AB27" s="2">
        <f>((AA25*1000)/AA27)/7</f>
        <v>44.289526531242757</v>
      </c>
    </row>
    <row r="28" spans="1:30" s="2" customFormat="1" ht="33" customHeight="1" x14ac:dyDescent="0.25">
      <c r="A28" s="95" t="s">
        <v>22</v>
      </c>
      <c r="B28" s="38">
        <f>((B27*B26)*7/1000-B19)/4</f>
        <v>36.955250000000007</v>
      </c>
      <c r="C28" s="39">
        <f t="shared" ref="C28:Z28" si="7">((C27*C26)*7/1000-C19)/4</f>
        <v>39.460999999999999</v>
      </c>
      <c r="D28" s="39">
        <f t="shared" si="7"/>
        <v>40.873000000000005</v>
      </c>
      <c r="E28" s="39">
        <f t="shared" si="7"/>
        <v>40.952624999999998</v>
      </c>
      <c r="F28" s="39">
        <f t="shared" si="7"/>
        <v>33.121250000000003</v>
      </c>
      <c r="G28" s="39">
        <f t="shared" si="7"/>
        <v>33.121250000000003</v>
      </c>
      <c r="H28" s="39">
        <f t="shared" si="7"/>
        <v>30.533999999999999</v>
      </c>
      <c r="I28" s="39">
        <f t="shared" si="7"/>
        <v>30.610999999999997</v>
      </c>
      <c r="J28" s="39">
        <f t="shared" si="7"/>
        <v>38.915500000000002</v>
      </c>
      <c r="K28" s="39">
        <f t="shared" si="7"/>
        <v>20.858625000000004</v>
      </c>
      <c r="L28" s="40">
        <f t="shared" si="7"/>
        <v>16.769500000000001</v>
      </c>
      <c r="M28" s="84">
        <f t="shared" si="7"/>
        <v>9.099499999999999</v>
      </c>
      <c r="N28" s="39">
        <f t="shared" si="7"/>
        <v>31.78784375</v>
      </c>
      <c r="O28" s="39">
        <f t="shared" si="7"/>
        <v>43.042749999999998</v>
      </c>
      <c r="P28" s="39">
        <f t="shared" si="7"/>
        <v>45.433499999999995</v>
      </c>
      <c r="Q28" s="39">
        <f t="shared" si="7"/>
        <v>29.813437500000003</v>
      </c>
      <c r="R28" s="39">
        <f t="shared" si="7"/>
        <v>39.955749999999995</v>
      </c>
      <c r="S28" s="39">
        <f t="shared" si="7"/>
        <v>27.441749999999999</v>
      </c>
      <c r="T28" s="38">
        <f t="shared" si="7"/>
        <v>22.441000000000003</v>
      </c>
      <c r="U28" s="39">
        <f t="shared" si="7"/>
        <v>44.190375000000003</v>
      </c>
      <c r="V28" s="39">
        <f t="shared" si="7"/>
        <v>35.98709375</v>
      </c>
      <c r="W28" s="39">
        <f t="shared" si="7"/>
        <v>35.612375</v>
      </c>
      <c r="X28" s="39">
        <f t="shared" si="7"/>
        <v>30.048062499999997</v>
      </c>
      <c r="Y28" s="39">
        <f t="shared" si="7"/>
        <v>31.711312499999998</v>
      </c>
      <c r="Z28" s="40">
        <f t="shared" si="7"/>
        <v>23.109499999999997</v>
      </c>
      <c r="AA28" s="41"/>
    </row>
    <row r="29" spans="1:30" ht="33.75" customHeight="1" x14ac:dyDescent="0.25">
      <c r="A29" s="96" t="s">
        <v>23</v>
      </c>
      <c r="B29" s="42">
        <f t="shared" ref="B29:C29" si="8">((B27*B26)*7)/1000</f>
        <v>180.62100000000001</v>
      </c>
      <c r="C29" s="43">
        <f t="shared" si="8"/>
        <v>193.84399999999999</v>
      </c>
      <c r="D29" s="43">
        <f>((D27*D26)*7)/1000</f>
        <v>201.292</v>
      </c>
      <c r="E29" s="43">
        <f>((E27*E26)*7)/1000</f>
        <v>201.6105</v>
      </c>
      <c r="F29" s="43">
        <f t="shared" ref="F29:J29" si="9">((F27*F26)*7)/1000</f>
        <v>163.48500000000001</v>
      </c>
      <c r="G29" s="43">
        <f t="shared" si="9"/>
        <v>163.48500000000001</v>
      </c>
      <c r="H29" s="43">
        <f>((H27*H26)*7)/1000</f>
        <v>151.536</v>
      </c>
      <c r="I29" s="43">
        <f>((I27*I26)*7)/1000</f>
        <v>151.84399999999999</v>
      </c>
      <c r="J29" s="43">
        <f t="shared" si="9"/>
        <v>193.66200000000001</v>
      </c>
      <c r="K29" s="43">
        <f>((K27*K26)*7)/1000</f>
        <v>103.83450000000001</v>
      </c>
      <c r="L29" s="87">
        <f>((L27*L26)*7)/1000</f>
        <v>83.677999999999997</v>
      </c>
      <c r="M29" s="85">
        <f>((M27*M26)*7)/1000</f>
        <v>45.08</v>
      </c>
      <c r="N29" s="43">
        <f>((N27*N26)*7)/1000</f>
        <v>157.815</v>
      </c>
      <c r="O29" s="43">
        <f t="shared" ref="O29:Z29" si="10">((O27*O26)*7)/1000</f>
        <v>212.94</v>
      </c>
      <c r="P29" s="43">
        <f t="shared" si="10"/>
        <v>225.02549999999999</v>
      </c>
      <c r="Q29" s="43">
        <f t="shared" si="10"/>
        <v>147.49</v>
      </c>
      <c r="R29" s="43">
        <f t="shared" si="10"/>
        <v>197.54</v>
      </c>
      <c r="S29" s="43">
        <f t="shared" si="10"/>
        <v>135.66</v>
      </c>
      <c r="T29" s="44">
        <f t="shared" si="10"/>
        <v>111.41200000000001</v>
      </c>
      <c r="U29" s="45">
        <f t="shared" si="10"/>
        <v>218.61</v>
      </c>
      <c r="V29" s="45">
        <f t="shared" si="10"/>
        <v>177.8665</v>
      </c>
      <c r="W29" s="45">
        <f t="shared" si="10"/>
        <v>175.86799999999999</v>
      </c>
      <c r="X29" s="45">
        <f t="shared" si="10"/>
        <v>148.69399999999999</v>
      </c>
      <c r="Y29" s="45">
        <f t="shared" si="10"/>
        <v>156.7825</v>
      </c>
      <c r="Z29" s="46">
        <f t="shared" si="10"/>
        <v>114.24</v>
      </c>
      <c r="AA29" s="47"/>
    </row>
    <row r="30" spans="1:30" ht="33.75" customHeight="1" thickBot="1" x14ac:dyDescent="0.3">
      <c r="A30" s="97" t="s">
        <v>24</v>
      </c>
      <c r="B30" s="48">
        <f t="shared" ref="B30:C30" si="11">+(B25/B27)/7*1000</f>
        <v>47</v>
      </c>
      <c r="C30" s="49">
        <f t="shared" si="11"/>
        <v>46</v>
      </c>
      <c r="D30" s="49">
        <f>+(D25/D27)/7*1000</f>
        <v>45.500000000000007</v>
      </c>
      <c r="E30" s="49">
        <f t="shared" ref="E30:J30" si="12">+(E25/E27)/7*1000</f>
        <v>45.5</v>
      </c>
      <c r="F30" s="49">
        <f t="shared" si="12"/>
        <v>45</v>
      </c>
      <c r="G30" s="49">
        <f t="shared" si="12"/>
        <v>45</v>
      </c>
      <c r="H30" s="49">
        <f>+(H25/H27)/7*1000</f>
        <v>43.999999999999993</v>
      </c>
      <c r="I30" s="49">
        <f t="shared" ref="I30" si="13">+(I25/I27)/7*1000</f>
        <v>43.999999999999993</v>
      </c>
      <c r="J30" s="49">
        <f t="shared" si="12"/>
        <v>43.500000000000007</v>
      </c>
      <c r="K30" s="49">
        <f>+(K25/K27)/7*1000</f>
        <v>43.5</v>
      </c>
      <c r="L30" s="50">
        <f t="shared" ref="L30" si="14">+(L25/L27)/7*1000</f>
        <v>43</v>
      </c>
      <c r="M30" s="86">
        <f>+(M25/M27)/7*1000</f>
        <v>45.999999999999993</v>
      </c>
      <c r="N30" s="49">
        <f t="shared" ref="N30:Z30" si="15">+(N25/N27)/7*1000</f>
        <v>45</v>
      </c>
      <c r="O30" s="49">
        <f t="shared" si="15"/>
        <v>45</v>
      </c>
      <c r="P30" s="49">
        <f t="shared" si="15"/>
        <v>43.499999999999993</v>
      </c>
      <c r="Q30" s="49">
        <f t="shared" si="15"/>
        <v>43</v>
      </c>
      <c r="R30" s="49">
        <f t="shared" si="15"/>
        <v>42.499999999999993</v>
      </c>
      <c r="S30" s="49">
        <f t="shared" si="15"/>
        <v>42.499999999999993</v>
      </c>
      <c r="T30" s="48">
        <f t="shared" si="15"/>
        <v>46</v>
      </c>
      <c r="U30" s="49">
        <f t="shared" si="15"/>
        <v>45</v>
      </c>
      <c r="V30" s="49">
        <f t="shared" si="15"/>
        <v>44.499999999999993</v>
      </c>
      <c r="W30" s="49">
        <f t="shared" si="15"/>
        <v>44</v>
      </c>
      <c r="X30" s="49">
        <f t="shared" si="15"/>
        <v>43</v>
      </c>
      <c r="Y30" s="49">
        <f t="shared" si="15"/>
        <v>42.499999999999986</v>
      </c>
      <c r="Z30" s="50">
        <f t="shared" si="15"/>
        <v>42.499999999999986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16.2</v>
      </c>
      <c r="C40" s="39">
        <v>35.9</v>
      </c>
      <c r="D40" s="39">
        <v>54.3</v>
      </c>
      <c r="E40" s="39">
        <v>49.4</v>
      </c>
      <c r="F40" s="39">
        <v>42</v>
      </c>
      <c r="G40" s="39">
        <v>35.200000000000003</v>
      </c>
      <c r="H40" s="39">
        <v>38.799999999999997</v>
      </c>
      <c r="I40" s="101">
        <f t="shared" si="16"/>
        <v>271.8</v>
      </c>
      <c r="J40" s="2"/>
      <c r="K40" s="92" t="s">
        <v>16</v>
      </c>
      <c r="L40" s="79">
        <v>11.7</v>
      </c>
      <c r="M40" s="79">
        <v>22.3</v>
      </c>
      <c r="N40" s="79">
        <v>11.7</v>
      </c>
      <c r="O40" s="79">
        <v>5.9</v>
      </c>
      <c r="P40" s="79"/>
      <c r="Q40" s="101">
        <f t="shared" si="17"/>
        <v>51.6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18.28875</v>
      </c>
      <c r="C41" s="39">
        <v>39.952374999999996</v>
      </c>
      <c r="D41" s="39">
        <v>59.078000000000003</v>
      </c>
      <c r="E41" s="39">
        <v>52.605624999999996</v>
      </c>
      <c r="F41" s="39">
        <v>43.665125000000003</v>
      </c>
      <c r="G41" s="39">
        <v>36.092749999999995</v>
      </c>
      <c r="H41" s="39">
        <v>39.348124999999996</v>
      </c>
      <c r="I41" s="101">
        <f t="shared" si="16"/>
        <v>289.03075000000001</v>
      </c>
      <c r="J41" s="2"/>
      <c r="K41" s="91" t="s">
        <v>17</v>
      </c>
      <c r="L41" s="80">
        <v>11.958749999999998</v>
      </c>
      <c r="M41" s="24">
        <v>22.759250000000002</v>
      </c>
      <c r="N41" s="24">
        <v>11.958749999999998</v>
      </c>
      <c r="O41" s="24"/>
      <c r="P41" s="24"/>
      <c r="Q41" s="101">
        <f t="shared" si="17"/>
        <v>46.676749999999998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18.28875</v>
      </c>
      <c r="C43" s="39">
        <v>39.952374999999996</v>
      </c>
      <c r="D43" s="39">
        <v>59.078000000000003</v>
      </c>
      <c r="E43" s="39">
        <v>52.605624999999996</v>
      </c>
      <c r="F43" s="39">
        <v>43.665125000000003</v>
      </c>
      <c r="G43" s="39">
        <v>36.092749999999995</v>
      </c>
      <c r="H43" s="39">
        <v>39.348124999999996</v>
      </c>
      <c r="I43" s="101">
        <f t="shared" si="16"/>
        <v>289.03075000000001</v>
      </c>
      <c r="J43" s="2"/>
      <c r="K43" s="91" t="s">
        <v>19</v>
      </c>
      <c r="L43" s="79">
        <v>11.958749999999998</v>
      </c>
      <c r="M43" s="79">
        <v>22.759250000000002</v>
      </c>
      <c r="N43" s="79">
        <v>11.958749999999998</v>
      </c>
      <c r="O43" s="79"/>
      <c r="P43" s="79"/>
      <c r="Q43" s="101">
        <f t="shared" si="17"/>
        <v>46.676749999999998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18.28875</v>
      </c>
      <c r="C44" s="39">
        <v>39.952374999999996</v>
      </c>
      <c r="D44" s="39">
        <v>59.078000000000003</v>
      </c>
      <c r="E44" s="39">
        <v>52.605624999999996</v>
      </c>
      <c r="F44" s="39">
        <v>43.665125000000003</v>
      </c>
      <c r="G44" s="39">
        <v>36.092749999999995</v>
      </c>
      <c r="H44" s="39">
        <v>39.348124999999996</v>
      </c>
      <c r="I44" s="101">
        <f t="shared" si="16"/>
        <v>289.03075000000001</v>
      </c>
      <c r="J44" s="2"/>
      <c r="K44" s="92" t="s">
        <v>13</v>
      </c>
      <c r="L44" s="79">
        <v>11.958749999999998</v>
      </c>
      <c r="M44" s="79">
        <v>22.759250000000002</v>
      </c>
      <c r="N44" s="79">
        <v>11.958749999999998</v>
      </c>
      <c r="O44" s="79"/>
      <c r="P44" s="79"/>
      <c r="Q44" s="101">
        <f t="shared" si="17"/>
        <v>46.676749999999998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18.28875</v>
      </c>
      <c r="C45" s="39">
        <v>39.952374999999996</v>
      </c>
      <c r="D45" s="39">
        <v>59.078000000000003</v>
      </c>
      <c r="E45" s="39">
        <v>52.605624999999996</v>
      </c>
      <c r="F45" s="39">
        <v>43.665125000000003</v>
      </c>
      <c r="G45" s="39">
        <v>36.092749999999995</v>
      </c>
      <c r="H45" s="39">
        <v>39.348124999999996</v>
      </c>
      <c r="I45" s="101">
        <f t="shared" si="16"/>
        <v>289.03075000000001</v>
      </c>
      <c r="J45" s="2"/>
      <c r="K45" s="91" t="s">
        <v>14</v>
      </c>
      <c r="L45" s="79">
        <v>11.958749999999998</v>
      </c>
      <c r="M45" s="79">
        <v>22.759250000000002</v>
      </c>
      <c r="N45" s="79">
        <v>11.958749999999998</v>
      </c>
      <c r="O45" s="79"/>
      <c r="P45" s="79"/>
      <c r="Q45" s="101">
        <f t="shared" si="17"/>
        <v>46.676749999999998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89.35499999999999</v>
      </c>
      <c r="C46" s="28">
        <f t="shared" si="18"/>
        <v>195.70949999999996</v>
      </c>
      <c r="D46" s="28">
        <f t="shared" si="18"/>
        <v>290.61200000000002</v>
      </c>
      <c r="E46" s="28">
        <f t="shared" si="18"/>
        <v>259.82249999999999</v>
      </c>
      <c r="F46" s="28">
        <f t="shared" si="18"/>
        <v>216.66050000000001</v>
      </c>
      <c r="G46" s="28">
        <f t="shared" si="18"/>
        <v>179.571</v>
      </c>
      <c r="H46" s="28">
        <f t="shared" si="18"/>
        <v>196.1925</v>
      </c>
      <c r="I46" s="101">
        <f t="shared" si="16"/>
        <v>1427.9229999999998</v>
      </c>
      <c r="K46" s="77" t="s">
        <v>11</v>
      </c>
      <c r="L46" s="81">
        <f>SUM(L39:L45)</f>
        <v>59.534999999999982</v>
      </c>
      <c r="M46" s="28">
        <f>SUM(M39:M45)</f>
        <v>113.33700000000002</v>
      </c>
      <c r="N46" s="28">
        <f>SUM(N39:N45)</f>
        <v>59.534999999999982</v>
      </c>
      <c r="O46" s="28">
        <f>SUM(O39:O45)</f>
        <v>5.9</v>
      </c>
      <c r="P46" s="28">
        <f>SUM(P39:P45)</f>
        <v>0</v>
      </c>
      <c r="Q46" s="101">
        <f t="shared" si="17"/>
        <v>238.30699999999999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55.5</v>
      </c>
      <c r="C47" s="31">
        <v>54.5</v>
      </c>
      <c r="D47" s="31">
        <v>53.5</v>
      </c>
      <c r="E47" s="31">
        <v>52.5</v>
      </c>
      <c r="F47" s="31">
        <v>51.5</v>
      </c>
      <c r="G47" s="31">
        <v>51</v>
      </c>
      <c r="H47" s="31">
        <v>50.5</v>
      </c>
      <c r="I47" s="102">
        <f>+((I46/I48)/7)*1000</f>
        <v>52.506821106821093</v>
      </c>
      <c r="K47" s="110" t="s">
        <v>20</v>
      </c>
      <c r="L47" s="82">
        <v>63</v>
      </c>
      <c r="M47" s="31">
        <v>63</v>
      </c>
      <c r="N47" s="31">
        <v>63</v>
      </c>
      <c r="O47" s="31"/>
      <c r="P47" s="31"/>
      <c r="Q47" s="102">
        <f>+((Q46/Q48)/7)*1000</f>
        <v>57.216566626650661</v>
      </c>
      <c r="R47" s="62"/>
      <c r="S47" s="62"/>
    </row>
    <row r="48" spans="1:30" ht="33.75" customHeight="1" x14ac:dyDescent="0.25">
      <c r="A48" s="94" t="s">
        <v>21</v>
      </c>
      <c r="B48" s="83">
        <v>230</v>
      </c>
      <c r="C48" s="35">
        <v>513</v>
      </c>
      <c r="D48" s="35">
        <v>776</v>
      </c>
      <c r="E48" s="35">
        <v>707</v>
      </c>
      <c r="F48" s="35">
        <v>601</v>
      </c>
      <c r="G48" s="35">
        <v>503</v>
      </c>
      <c r="H48" s="35">
        <v>555</v>
      </c>
      <c r="I48" s="103">
        <f>SUM(B48:H48)</f>
        <v>3885</v>
      </c>
      <c r="J48" s="63"/>
      <c r="K48" s="94" t="s">
        <v>21</v>
      </c>
      <c r="L48" s="106">
        <v>135</v>
      </c>
      <c r="M48" s="64">
        <v>257</v>
      </c>
      <c r="N48" s="64">
        <v>135</v>
      </c>
      <c r="O48" s="64">
        <v>68</v>
      </c>
      <c r="P48" s="64"/>
      <c r="Q48" s="112">
        <f>SUM(L48:P48)</f>
        <v>595</v>
      </c>
      <c r="R48" s="65"/>
      <c r="S48" s="65"/>
    </row>
    <row r="49" spans="1:31" ht="33.75" customHeight="1" x14ac:dyDescent="0.25">
      <c r="A49" s="95" t="s">
        <v>22</v>
      </c>
      <c r="B49" s="84">
        <f t="shared" ref="B49:H49" si="19">((B48*B47)*7/1000-B40)/4</f>
        <v>18.28875</v>
      </c>
      <c r="C49" s="39">
        <f t="shared" si="19"/>
        <v>39.952374999999996</v>
      </c>
      <c r="D49" s="39">
        <f t="shared" si="19"/>
        <v>59.078000000000003</v>
      </c>
      <c r="E49" s="39">
        <f t="shared" si="19"/>
        <v>52.605624999999996</v>
      </c>
      <c r="F49" s="39">
        <f t="shared" si="19"/>
        <v>43.665125000000003</v>
      </c>
      <c r="G49" s="39">
        <f t="shared" si="19"/>
        <v>36.092749999999995</v>
      </c>
      <c r="H49" s="39">
        <f t="shared" si="19"/>
        <v>39.348124999999996</v>
      </c>
      <c r="I49" s="104">
        <f>((I46*1000)/I48)/7</f>
        <v>52.5068211068211</v>
      </c>
      <c r="K49" s="95" t="s">
        <v>22</v>
      </c>
      <c r="L49" s="84">
        <f t="shared" ref="L49:P49" si="20">((L48*L47)*7/1000-L40)/4</f>
        <v>11.958749999999998</v>
      </c>
      <c r="M49" s="39">
        <f t="shared" si="20"/>
        <v>22.759250000000002</v>
      </c>
      <c r="N49" s="39">
        <f t="shared" si="20"/>
        <v>11.958749999999998</v>
      </c>
      <c r="O49" s="39">
        <f t="shared" si="20"/>
        <v>-1.4750000000000001</v>
      </c>
      <c r="P49" s="39">
        <f t="shared" si="20"/>
        <v>0</v>
      </c>
      <c r="Q49" s="113">
        <f>((Q46*1000)/Q48)/7</f>
        <v>57.216566626650661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1">((B48*B47)*7)/1000</f>
        <v>89.355000000000004</v>
      </c>
      <c r="C50" s="43">
        <f t="shared" si="21"/>
        <v>195.70949999999999</v>
      </c>
      <c r="D50" s="43">
        <f t="shared" si="21"/>
        <v>290.61200000000002</v>
      </c>
      <c r="E50" s="43">
        <f t="shared" si="21"/>
        <v>259.82249999999999</v>
      </c>
      <c r="F50" s="43">
        <f t="shared" si="21"/>
        <v>216.66050000000001</v>
      </c>
      <c r="G50" s="43">
        <f t="shared" si="21"/>
        <v>179.571</v>
      </c>
      <c r="H50" s="43">
        <f t="shared" si="21"/>
        <v>196.1925</v>
      </c>
      <c r="I50" s="87"/>
      <c r="K50" s="96" t="s">
        <v>23</v>
      </c>
      <c r="L50" s="85">
        <f>((L48*L47)*7)/1000</f>
        <v>59.534999999999997</v>
      </c>
      <c r="M50" s="43">
        <f>((M48*M47)*7)/1000</f>
        <v>113.337</v>
      </c>
      <c r="N50" s="43">
        <f>((N48*N47)*7)/1000</f>
        <v>59.534999999999997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2">+(B46/B48)/7*1000</f>
        <v>55.499999999999993</v>
      </c>
      <c r="C51" s="49">
        <f t="shared" si="22"/>
        <v>54.499999999999993</v>
      </c>
      <c r="D51" s="49">
        <f t="shared" si="22"/>
        <v>53.500000000000007</v>
      </c>
      <c r="E51" s="49">
        <f t="shared" si="22"/>
        <v>52.5</v>
      </c>
      <c r="F51" s="49">
        <f t="shared" si="22"/>
        <v>51.500000000000007</v>
      </c>
      <c r="G51" s="49">
        <f t="shared" si="22"/>
        <v>51</v>
      </c>
      <c r="H51" s="49">
        <f t="shared" si="22"/>
        <v>50.499999999999993</v>
      </c>
      <c r="I51" s="105"/>
      <c r="J51" s="52"/>
      <c r="K51" s="97" t="s">
        <v>24</v>
      </c>
      <c r="L51" s="86">
        <f>+(L46/L48)/7*1000</f>
        <v>62.999999999999986</v>
      </c>
      <c r="M51" s="49">
        <f>+(M46/M48)/7*1000</f>
        <v>63.000000000000014</v>
      </c>
      <c r="N51" s="49">
        <f>+(N46/N48)/7*1000</f>
        <v>62.999999999999986</v>
      </c>
      <c r="O51" s="49">
        <f>+(O46/O48)/7*1000</f>
        <v>12.394957983193278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3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23.983249999999998</v>
      </c>
      <c r="C59" s="79">
        <v>33.241</v>
      </c>
      <c r="D59" s="79">
        <v>33.794499999999999</v>
      </c>
      <c r="E59" s="79">
        <v>36.587000000000003</v>
      </c>
      <c r="F59" s="79">
        <v>40.419249999999998</v>
      </c>
      <c r="G59" s="79">
        <v>21.853750000000002</v>
      </c>
      <c r="H59" s="101">
        <f t="shared" si="23"/>
        <v>189.87875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24.587187499999999</v>
      </c>
      <c r="C60" s="24">
        <v>34.053749999999994</v>
      </c>
      <c r="D60" s="24">
        <v>34.629375000000003</v>
      </c>
      <c r="E60" s="24">
        <v>37.501249999999999</v>
      </c>
      <c r="F60" s="24">
        <v>41.4221875</v>
      </c>
      <c r="G60" s="24"/>
      <c r="H60" s="101">
        <f t="shared" si="23"/>
        <v>172.19374999999999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3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24.587187499999999</v>
      </c>
      <c r="C62" s="79">
        <v>34.053749999999994</v>
      </c>
      <c r="D62" s="79">
        <v>34.629375000000003</v>
      </c>
      <c r="E62" s="79">
        <v>37.501249999999999</v>
      </c>
      <c r="F62" s="79">
        <v>41.4221875</v>
      </c>
      <c r="G62" s="79"/>
      <c r="H62" s="101">
        <f t="shared" si="23"/>
        <v>172.19374999999999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24.587187499999999</v>
      </c>
      <c r="C63" s="79">
        <v>34.053749999999994</v>
      </c>
      <c r="D63" s="79">
        <v>34.629375000000003</v>
      </c>
      <c r="E63" s="79">
        <v>37.501249999999999</v>
      </c>
      <c r="F63" s="79">
        <v>41.4221875</v>
      </c>
      <c r="G63" s="79"/>
      <c r="H63" s="101">
        <f t="shared" si="23"/>
        <v>172.19374999999999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24.587187499999999</v>
      </c>
      <c r="C64" s="79">
        <v>34.053749999999994</v>
      </c>
      <c r="D64" s="79">
        <v>34.629375000000003</v>
      </c>
      <c r="E64" s="79">
        <v>37.501249999999999</v>
      </c>
      <c r="F64" s="79">
        <v>41.4221875</v>
      </c>
      <c r="G64" s="79"/>
      <c r="H64" s="101">
        <f t="shared" si="23"/>
        <v>172.19374999999999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4">SUM(B58:B64)</f>
        <v>122.33199999999999</v>
      </c>
      <c r="C65" s="28">
        <f t="shared" si="24"/>
        <v>169.45599999999996</v>
      </c>
      <c r="D65" s="28">
        <f t="shared" si="24"/>
        <v>172.31200000000004</v>
      </c>
      <c r="E65" s="28">
        <f t="shared" si="24"/>
        <v>186.59200000000001</v>
      </c>
      <c r="F65" s="28">
        <f t="shared" si="24"/>
        <v>206.108</v>
      </c>
      <c r="G65" s="28">
        <f t="shared" si="24"/>
        <v>21.853750000000002</v>
      </c>
      <c r="H65" s="101">
        <f t="shared" si="23"/>
        <v>878.65374999999995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68</v>
      </c>
      <c r="C66" s="31">
        <v>68</v>
      </c>
      <c r="D66" s="31">
        <v>68</v>
      </c>
      <c r="E66" s="31">
        <v>68</v>
      </c>
      <c r="F66" s="31">
        <v>68</v>
      </c>
      <c r="G66" s="31"/>
      <c r="H66" s="102">
        <f>+((H65/H67)/7)*1000</f>
        <v>61.681554931554921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257</v>
      </c>
      <c r="C67" s="64">
        <v>356</v>
      </c>
      <c r="D67" s="64">
        <v>362</v>
      </c>
      <c r="E67" s="64">
        <v>392</v>
      </c>
      <c r="F67" s="64">
        <v>433</v>
      </c>
      <c r="G67" s="64">
        <v>235</v>
      </c>
      <c r="H67" s="112">
        <f>SUM(B67:G67)</f>
        <v>2035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5">((B67*B66)*7/1000-B59)/4</f>
        <v>24.587187499999999</v>
      </c>
      <c r="C68" s="39">
        <f t="shared" si="25"/>
        <v>34.053749999999994</v>
      </c>
      <c r="D68" s="39">
        <f t="shared" si="25"/>
        <v>34.629375000000003</v>
      </c>
      <c r="E68" s="39">
        <f t="shared" si="25"/>
        <v>37.501249999999999</v>
      </c>
      <c r="F68" s="39">
        <f t="shared" si="25"/>
        <v>41.4221875</v>
      </c>
      <c r="G68" s="39">
        <f t="shared" si="25"/>
        <v>-5.4634375000000004</v>
      </c>
      <c r="H68" s="116">
        <f>((H65*1000)/H67)/7</f>
        <v>61.681554931554935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6">((B67*B66)*7)/1000</f>
        <v>122.33199999999999</v>
      </c>
      <c r="C69" s="43">
        <f t="shared" si="26"/>
        <v>169.45599999999999</v>
      </c>
      <c r="D69" s="43">
        <f t="shared" si="26"/>
        <v>172.31200000000001</v>
      </c>
      <c r="E69" s="43">
        <f t="shared" si="26"/>
        <v>186.59200000000001</v>
      </c>
      <c r="F69" s="43">
        <f t="shared" si="26"/>
        <v>206.108</v>
      </c>
      <c r="G69" s="43">
        <f t="shared" si="26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27">+(B65/B67)/7*1000</f>
        <v>67.999999999999986</v>
      </c>
      <c r="C70" s="49">
        <f t="shared" si="27"/>
        <v>67.999999999999972</v>
      </c>
      <c r="D70" s="49">
        <f t="shared" si="27"/>
        <v>68.000000000000014</v>
      </c>
      <c r="E70" s="49">
        <f t="shared" si="27"/>
        <v>68</v>
      </c>
      <c r="F70" s="49">
        <f t="shared" si="27"/>
        <v>68</v>
      </c>
      <c r="G70" s="49">
        <f t="shared" si="27"/>
        <v>13.284954407294835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A3:C3"/>
    <mergeCell ref="E9:G9"/>
    <mergeCell ref="R9:S9"/>
    <mergeCell ref="K11:L11"/>
    <mergeCell ref="B15:L15"/>
    <mergeCell ref="M15:S15"/>
    <mergeCell ref="T15:Z15"/>
    <mergeCell ref="B36:H36"/>
    <mergeCell ref="L36:P36"/>
    <mergeCell ref="T36:U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579" t="s">
        <v>64</v>
      </c>
      <c r="L11" s="579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88" t="s">
        <v>7</v>
      </c>
      <c r="B15" s="581" t="s">
        <v>50</v>
      </c>
      <c r="C15" s="582"/>
      <c r="D15" s="582"/>
      <c r="E15" s="582"/>
      <c r="F15" s="582"/>
      <c r="G15" s="582"/>
      <c r="H15" s="582"/>
      <c r="I15" s="582"/>
      <c r="J15" s="582"/>
      <c r="K15" s="582"/>
      <c r="L15" s="583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89" t="s">
        <v>10</v>
      </c>
      <c r="B16" s="16"/>
      <c r="C16" s="15"/>
      <c r="D16" s="21"/>
      <c r="E16" s="15"/>
      <c r="F16" s="1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90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91" t="s">
        <v>15</v>
      </c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5"/>
      <c r="M18" s="79"/>
      <c r="N18" s="24"/>
      <c r="O18" s="24"/>
      <c r="P18" s="24"/>
      <c r="Q18" s="24"/>
      <c r="R18" s="24"/>
      <c r="S18" s="24"/>
      <c r="T18" s="23"/>
      <c r="U18" s="24"/>
      <c r="V18" s="24"/>
      <c r="W18" s="24"/>
      <c r="X18" s="24"/>
      <c r="Y18" s="24"/>
      <c r="Z18" s="25"/>
      <c r="AA18" s="26">
        <f t="shared" ref="AA18:AA25" si="0">SUM(B18:Z18)</f>
        <v>0</v>
      </c>
      <c r="AC18" s="2"/>
      <c r="AD18" s="20"/>
    </row>
    <row r="19" spans="1:30" ht="39.950000000000003" customHeight="1" x14ac:dyDescent="0.25">
      <c r="A19" s="92" t="s">
        <v>16</v>
      </c>
      <c r="B19" s="23">
        <v>36.955250000000007</v>
      </c>
      <c r="C19" s="24">
        <v>39.460999999999999</v>
      </c>
      <c r="D19" s="24">
        <v>40.873000000000005</v>
      </c>
      <c r="E19" s="24">
        <v>40.952624999999998</v>
      </c>
      <c r="F19" s="24">
        <v>33.121250000000003</v>
      </c>
      <c r="G19" s="24">
        <v>33.121250000000003</v>
      </c>
      <c r="H19" s="24">
        <v>30.533999999999999</v>
      </c>
      <c r="I19" s="24">
        <v>30.610999999999997</v>
      </c>
      <c r="J19" s="24">
        <v>38.915500000000002</v>
      </c>
      <c r="K19" s="24">
        <v>20.858625000000004</v>
      </c>
      <c r="L19" s="25">
        <v>16.769500000000001</v>
      </c>
      <c r="M19" s="79">
        <v>9.099499999999999</v>
      </c>
      <c r="N19" s="24">
        <v>31.78784375</v>
      </c>
      <c r="O19" s="24">
        <v>43.042749999999998</v>
      </c>
      <c r="P19" s="24">
        <v>45.433499999999995</v>
      </c>
      <c r="Q19" s="24">
        <v>29.813437500000003</v>
      </c>
      <c r="R19" s="24">
        <v>39.955749999999995</v>
      </c>
      <c r="S19" s="24">
        <v>27.441749999999999</v>
      </c>
      <c r="T19" s="23">
        <v>22.441000000000003</v>
      </c>
      <c r="U19" s="24">
        <v>44.190375000000003</v>
      </c>
      <c r="V19" s="24">
        <v>35.98709375</v>
      </c>
      <c r="W19" s="24">
        <v>35.612375</v>
      </c>
      <c r="X19" s="24">
        <v>30.048062499999997</v>
      </c>
      <c r="Y19" s="24">
        <v>31.711312499999998</v>
      </c>
      <c r="Z19" s="25">
        <v>23.109499999999997</v>
      </c>
      <c r="AA19" s="26">
        <f t="shared" si="0"/>
        <v>811.84724999999992</v>
      </c>
      <c r="AC19" s="2"/>
      <c r="AD19" s="20"/>
    </row>
    <row r="20" spans="1:30" ht="39.75" customHeight="1" x14ac:dyDescent="0.25">
      <c r="A20" s="91" t="s">
        <v>17</v>
      </c>
      <c r="B20" s="76">
        <v>37.151937499999995</v>
      </c>
      <c r="C20" s="24">
        <v>40.702749999999995</v>
      </c>
      <c r="D20" s="24">
        <v>42.316749999999999</v>
      </c>
      <c r="E20" s="24">
        <v>42.296843749999994</v>
      </c>
      <c r="F20" s="24">
        <v>33.953312500000003</v>
      </c>
      <c r="G20" s="24">
        <v>33.953312500000003</v>
      </c>
      <c r="H20" s="24">
        <v>31.462375000000002</v>
      </c>
      <c r="I20" s="24">
        <v>32.033750000000005</v>
      </c>
      <c r="J20" s="24">
        <v>40.912624999999998</v>
      </c>
      <c r="K20" s="24">
        <v>21.937468750000001</v>
      </c>
      <c r="L20" s="25">
        <v>17.456874999999997</v>
      </c>
      <c r="M20" s="80">
        <v>11.249124999999999</v>
      </c>
      <c r="N20" s="24">
        <v>33.178039062499998</v>
      </c>
      <c r="O20" s="24">
        <v>44.840312499999996</v>
      </c>
      <c r="P20" s="24">
        <v>47.484499999999997</v>
      </c>
      <c r="Q20" s="24">
        <v>31.134140624999997</v>
      </c>
      <c r="R20" s="24">
        <v>41.720062500000004</v>
      </c>
      <c r="S20" s="24">
        <v>28.174562499999997</v>
      </c>
      <c r="T20" s="76">
        <v>22.193749999999998</v>
      </c>
      <c r="U20" s="24">
        <v>46.033906250000001</v>
      </c>
      <c r="V20" s="24">
        <v>36.968726562499995</v>
      </c>
      <c r="W20" s="24">
        <v>36.56278125</v>
      </c>
      <c r="X20" s="24">
        <v>31.390484375000003</v>
      </c>
      <c r="Y20" s="24">
        <v>33.112296875000006</v>
      </c>
      <c r="Z20" s="25">
        <v>23.790625000000002</v>
      </c>
      <c r="AA20" s="26">
        <f t="shared" si="0"/>
        <v>842.01131249999992</v>
      </c>
      <c r="AC20" s="2"/>
      <c r="AD20" s="20"/>
    </row>
    <row r="21" spans="1:30" ht="39.950000000000003" customHeight="1" x14ac:dyDescent="0.25">
      <c r="A21" s="92" t="s">
        <v>18</v>
      </c>
      <c r="B21" s="76"/>
      <c r="C21" s="24"/>
      <c r="D21" s="24"/>
      <c r="E21" s="24"/>
      <c r="F21" s="24"/>
      <c r="G21" s="24"/>
      <c r="H21" s="24"/>
      <c r="I21" s="24"/>
      <c r="J21" s="24"/>
      <c r="K21" s="24"/>
      <c r="L21" s="25"/>
      <c r="M21" s="79"/>
      <c r="N21" s="24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4"/>
      <c r="Z21" s="25"/>
      <c r="AA21" s="26">
        <f t="shared" si="0"/>
        <v>0</v>
      </c>
      <c r="AC21" s="2"/>
      <c r="AD21" s="20"/>
    </row>
    <row r="22" spans="1:30" ht="39.950000000000003" customHeight="1" x14ac:dyDescent="0.25">
      <c r="A22" s="91" t="s">
        <v>19</v>
      </c>
      <c r="B22" s="23">
        <v>37.151937499999995</v>
      </c>
      <c r="C22" s="24">
        <v>40.702749999999995</v>
      </c>
      <c r="D22" s="24">
        <v>42.316749999999999</v>
      </c>
      <c r="E22" s="24">
        <v>42.296843749999994</v>
      </c>
      <c r="F22" s="24">
        <v>33.953312500000003</v>
      </c>
      <c r="G22" s="24">
        <v>33.953312500000003</v>
      </c>
      <c r="H22" s="24">
        <v>31.462375000000002</v>
      </c>
      <c r="I22" s="24">
        <v>32.033750000000005</v>
      </c>
      <c r="J22" s="24">
        <v>40.912624999999998</v>
      </c>
      <c r="K22" s="24">
        <v>21.937468750000001</v>
      </c>
      <c r="L22" s="25">
        <v>17.456874999999997</v>
      </c>
      <c r="M22" s="79">
        <v>11.249124999999999</v>
      </c>
      <c r="N22" s="24">
        <v>33.178039062499998</v>
      </c>
      <c r="O22" s="24">
        <v>44.840312499999996</v>
      </c>
      <c r="P22" s="24">
        <v>47.484499999999997</v>
      </c>
      <c r="Q22" s="24">
        <v>31.134140624999997</v>
      </c>
      <c r="R22" s="24">
        <v>41.720062500000004</v>
      </c>
      <c r="S22" s="24">
        <v>28.174562499999997</v>
      </c>
      <c r="T22" s="23">
        <v>22.193749999999998</v>
      </c>
      <c r="U22" s="24">
        <v>46.033906250000001</v>
      </c>
      <c r="V22" s="24">
        <v>36.968726562499995</v>
      </c>
      <c r="W22" s="24">
        <v>36.56278125</v>
      </c>
      <c r="X22" s="24">
        <v>31.390484375000003</v>
      </c>
      <c r="Y22" s="24">
        <v>33.112296875000006</v>
      </c>
      <c r="Z22" s="25">
        <v>23.790625000000002</v>
      </c>
      <c r="AA22" s="26">
        <f t="shared" si="0"/>
        <v>842.01131249999992</v>
      </c>
      <c r="AC22" s="2"/>
      <c r="AD22" s="20"/>
    </row>
    <row r="23" spans="1:30" ht="39.950000000000003" customHeight="1" x14ac:dyDescent="0.25">
      <c r="A23" s="92" t="s">
        <v>13</v>
      </c>
      <c r="B23" s="23">
        <v>37.151937499999995</v>
      </c>
      <c r="C23" s="24">
        <v>40.702749999999995</v>
      </c>
      <c r="D23" s="24">
        <v>42.316749999999999</v>
      </c>
      <c r="E23" s="24">
        <v>42.296843749999994</v>
      </c>
      <c r="F23" s="24">
        <v>33.953312500000003</v>
      </c>
      <c r="G23" s="24">
        <v>33.953312500000003</v>
      </c>
      <c r="H23" s="24">
        <v>31.462375000000002</v>
      </c>
      <c r="I23" s="24">
        <v>32.033750000000005</v>
      </c>
      <c r="J23" s="24">
        <v>40.912624999999998</v>
      </c>
      <c r="K23" s="24">
        <v>21.937468750000001</v>
      </c>
      <c r="L23" s="25">
        <v>17.456874999999997</v>
      </c>
      <c r="M23" s="79">
        <v>11.249124999999999</v>
      </c>
      <c r="N23" s="24">
        <v>33.178039062499998</v>
      </c>
      <c r="O23" s="24">
        <v>44.840312499999996</v>
      </c>
      <c r="P23" s="24">
        <v>47.484499999999997</v>
      </c>
      <c r="Q23" s="24">
        <v>31.134140624999997</v>
      </c>
      <c r="R23" s="24">
        <v>41.720062500000004</v>
      </c>
      <c r="S23" s="24">
        <v>28.174562499999997</v>
      </c>
      <c r="T23" s="23">
        <v>22.193749999999998</v>
      </c>
      <c r="U23" s="24">
        <v>46.033906250000001</v>
      </c>
      <c r="V23" s="24">
        <v>36.968726562499995</v>
      </c>
      <c r="W23" s="24">
        <v>36.56278125</v>
      </c>
      <c r="X23" s="24">
        <v>31.390484375000003</v>
      </c>
      <c r="Y23" s="24">
        <v>33.112296875000006</v>
      </c>
      <c r="Z23" s="25">
        <v>23.790625000000002</v>
      </c>
      <c r="AA23" s="26">
        <f t="shared" si="0"/>
        <v>842.01131249999992</v>
      </c>
      <c r="AC23" s="2"/>
      <c r="AD23" s="20"/>
    </row>
    <row r="24" spans="1:30" ht="39.950000000000003" customHeight="1" x14ac:dyDescent="0.25">
      <c r="A24" s="91" t="s">
        <v>14</v>
      </c>
      <c r="B24" s="23">
        <v>37.151937499999995</v>
      </c>
      <c r="C24" s="24">
        <v>40.702749999999995</v>
      </c>
      <c r="D24" s="24">
        <v>42.316749999999999</v>
      </c>
      <c r="E24" s="24">
        <v>42.296843749999994</v>
      </c>
      <c r="F24" s="24">
        <v>33.953312500000003</v>
      </c>
      <c r="G24" s="24">
        <v>33.953312500000003</v>
      </c>
      <c r="H24" s="24">
        <v>31.462375000000002</v>
      </c>
      <c r="I24" s="24">
        <v>32.033750000000005</v>
      </c>
      <c r="J24" s="24">
        <v>40.912624999999998</v>
      </c>
      <c r="K24" s="24">
        <v>21.937468750000001</v>
      </c>
      <c r="L24" s="25">
        <v>17.456874999999997</v>
      </c>
      <c r="M24" s="79">
        <v>11.249124999999999</v>
      </c>
      <c r="N24" s="24">
        <v>33.178039062499998</v>
      </c>
      <c r="O24" s="24">
        <v>44.840312499999996</v>
      </c>
      <c r="P24" s="24">
        <v>47.484499999999997</v>
      </c>
      <c r="Q24" s="24">
        <v>31.134140624999997</v>
      </c>
      <c r="R24" s="24">
        <v>41.720062500000004</v>
      </c>
      <c r="S24" s="24">
        <v>28.174562499999997</v>
      </c>
      <c r="T24" s="23">
        <v>22.193749999999998</v>
      </c>
      <c r="U24" s="24">
        <v>46.033906250000001</v>
      </c>
      <c r="V24" s="24">
        <v>36.968726562499995</v>
      </c>
      <c r="W24" s="24">
        <v>36.56278125</v>
      </c>
      <c r="X24" s="24">
        <v>31.390484375000003</v>
      </c>
      <c r="Y24" s="24">
        <v>33.112296875000006</v>
      </c>
      <c r="Z24" s="25">
        <v>23.790625000000002</v>
      </c>
      <c r="AA24" s="26">
        <f t="shared" si="0"/>
        <v>842.01131249999992</v>
      </c>
      <c r="AC24" s="2"/>
    </row>
    <row r="25" spans="1:30" ht="41.45" customHeight="1" x14ac:dyDescent="0.25">
      <c r="A25" s="92" t="s">
        <v>11</v>
      </c>
      <c r="B25" s="27">
        <f t="shared" ref="B25:C25" si="1">SUM(B18:B24)</f>
        <v>185.56300000000002</v>
      </c>
      <c r="C25" s="28">
        <f t="shared" si="1"/>
        <v>202.27199999999999</v>
      </c>
      <c r="D25" s="28">
        <f>SUM(D18:D24)</f>
        <v>210.14</v>
      </c>
      <c r="E25" s="28">
        <f t="shared" ref="E25:J25" si="2">SUM(E18:E24)</f>
        <v>210.14</v>
      </c>
      <c r="F25" s="28">
        <f t="shared" si="2"/>
        <v>168.93450000000004</v>
      </c>
      <c r="G25" s="28">
        <f t="shared" si="2"/>
        <v>168.93450000000004</v>
      </c>
      <c r="H25" s="28">
        <f>SUM(H18:H24)</f>
        <v>156.38350000000003</v>
      </c>
      <c r="I25" s="28">
        <f t="shared" ref="I25" si="3">SUM(I18:I24)</f>
        <v>158.74600000000001</v>
      </c>
      <c r="J25" s="28">
        <f t="shared" si="2"/>
        <v>202.56599999999997</v>
      </c>
      <c r="K25" s="28">
        <f>SUM(K18:K24)</f>
        <v>108.60849999999999</v>
      </c>
      <c r="L25" s="29">
        <f t="shared" ref="L25" si="4">SUM(L18:L24)</f>
        <v>86.59699999999998</v>
      </c>
      <c r="M25" s="81">
        <f>SUM(M18:M24)</f>
        <v>54.095999999999997</v>
      </c>
      <c r="N25" s="28">
        <f t="shared" ref="N25:S25" si="5">SUM(N18:N24)</f>
        <v>164.5</v>
      </c>
      <c r="O25" s="28">
        <f t="shared" si="5"/>
        <v>222.40399999999994</v>
      </c>
      <c r="P25" s="28">
        <f t="shared" si="5"/>
        <v>235.37149999999997</v>
      </c>
      <c r="Q25" s="28">
        <f t="shared" si="5"/>
        <v>154.35</v>
      </c>
      <c r="R25" s="28">
        <f t="shared" si="5"/>
        <v>206.83600000000004</v>
      </c>
      <c r="S25" s="28">
        <f t="shared" si="5"/>
        <v>140.13999999999999</v>
      </c>
      <c r="T25" s="27">
        <f>SUM(T18:T24)</f>
        <v>111.21599999999998</v>
      </c>
      <c r="U25" s="28">
        <f t="shared" ref="U25:Z25" si="6">SUM(U18:U24)</f>
        <v>228.32600000000002</v>
      </c>
      <c r="V25" s="28">
        <f t="shared" si="6"/>
        <v>183.86199999999999</v>
      </c>
      <c r="W25" s="28">
        <f t="shared" si="6"/>
        <v>181.86349999999999</v>
      </c>
      <c r="X25" s="28">
        <f t="shared" si="6"/>
        <v>155.61000000000001</v>
      </c>
      <c r="Y25" s="28">
        <f t="shared" si="6"/>
        <v>164.16050000000001</v>
      </c>
      <c r="Z25" s="29">
        <f t="shared" si="6"/>
        <v>118.27200000000002</v>
      </c>
      <c r="AA25" s="26">
        <f t="shared" si="0"/>
        <v>4179.8925000000008</v>
      </c>
    </row>
    <row r="26" spans="1:30" s="2" customFormat="1" ht="36.75" customHeight="1" x14ac:dyDescent="0.25">
      <c r="A26" s="93" t="s">
        <v>20</v>
      </c>
      <c r="B26" s="30">
        <v>49</v>
      </c>
      <c r="C26" s="31">
        <v>48</v>
      </c>
      <c r="D26" s="31">
        <v>47.5</v>
      </c>
      <c r="E26" s="31">
        <v>47.5</v>
      </c>
      <c r="F26" s="31">
        <v>46.5</v>
      </c>
      <c r="G26" s="31">
        <v>46.5</v>
      </c>
      <c r="H26" s="31">
        <v>45.5</v>
      </c>
      <c r="I26" s="31">
        <v>46</v>
      </c>
      <c r="J26" s="31">
        <v>45.5</v>
      </c>
      <c r="K26" s="31">
        <v>45.5</v>
      </c>
      <c r="L26" s="32">
        <v>44.5</v>
      </c>
      <c r="M26" s="82">
        <v>48</v>
      </c>
      <c r="N26" s="31">
        <v>47</v>
      </c>
      <c r="O26" s="31">
        <v>47</v>
      </c>
      <c r="P26" s="31">
        <v>45.5</v>
      </c>
      <c r="Q26" s="31">
        <v>45</v>
      </c>
      <c r="R26" s="31">
        <v>44.5</v>
      </c>
      <c r="S26" s="31">
        <v>44</v>
      </c>
      <c r="T26" s="30">
        <v>48</v>
      </c>
      <c r="U26" s="31">
        <v>47</v>
      </c>
      <c r="V26" s="31">
        <v>46</v>
      </c>
      <c r="W26" s="31">
        <v>45.5</v>
      </c>
      <c r="X26" s="31">
        <v>45</v>
      </c>
      <c r="Y26" s="31">
        <v>44.5</v>
      </c>
      <c r="Z26" s="32">
        <v>44</v>
      </c>
      <c r="AA26" s="33">
        <f>+((AA25/AA27)/7)*1000</f>
        <v>46.142299667722753</v>
      </c>
    </row>
    <row r="27" spans="1:30" s="2" customFormat="1" ht="33" customHeight="1" x14ac:dyDescent="0.25">
      <c r="A27" s="94" t="s">
        <v>21</v>
      </c>
      <c r="B27" s="34">
        <v>541</v>
      </c>
      <c r="C27" s="35">
        <v>602</v>
      </c>
      <c r="D27" s="35">
        <v>632</v>
      </c>
      <c r="E27" s="35">
        <v>632</v>
      </c>
      <c r="F27" s="35">
        <v>519</v>
      </c>
      <c r="G27" s="35">
        <v>519</v>
      </c>
      <c r="H27" s="35">
        <v>491</v>
      </c>
      <c r="I27" s="35">
        <v>493</v>
      </c>
      <c r="J27" s="35">
        <v>636</v>
      </c>
      <c r="K27" s="35">
        <v>341</v>
      </c>
      <c r="L27" s="36">
        <v>278</v>
      </c>
      <c r="M27" s="83">
        <v>161</v>
      </c>
      <c r="N27" s="35">
        <v>500</v>
      </c>
      <c r="O27" s="35">
        <v>676</v>
      </c>
      <c r="P27" s="35">
        <v>739</v>
      </c>
      <c r="Q27" s="35">
        <v>490</v>
      </c>
      <c r="R27" s="35">
        <v>664</v>
      </c>
      <c r="S27" s="35">
        <v>455</v>
      </c>
      <c r="T27" s="34">
        <v>331</v>
      </c>
      <c r="U27" s="35">
        <v>694</v>
      </c>
      <c r="V27" s="35">
        <v>571</v>
      </c>
      <c r="W27" s="35">
        <v>571</v>
      </c>
      <c r="X27" s="35">
        <v>494</v>
      </c>
      <c r="Y27" s="35">
        <v>527</v>
      </c>
      <c r="Z27" s="36">
        <v>384</v>
      </c>
      <c r="AA27" s="37">
        <f>SUM(B27:Z27)</f>
        <v>12941</v>
      </c>
      <c r="AB27" s="2">
        <f>((AA25*1000)/AA27)/7</f>
        <v>46.142299667722753</v>
      </c>
    </row>
    <row r="28" spans="1:30" s="2" customFormat="1" ht="33" customHeight="1" x14ac:dyDescent="0.25">
      <c r="A28" s="95" t="s">
        <v>22</v>
      </c>
      <c r="B28" s="38">
        <f>((B27*B26)*7/1000-B19)/4</f>
        <v>37.151937499999995</v>
      </c>
      <c r="C28" s="39">
        <f t="shared" ref="C28:Z28" si="7">((C27*C26)*7/1000-C19)/4</f>
        <v>40.702749999999995</v>
      </c>
      <c r="D28" s="39">
        <f t="shared" si="7"/>
        <v>42.316749999999999</v>
      </c>
      <c r="E28" s="39">
        <f t="shared" si="7"/>
        <v>42.296843749999994</v>
      </c>
      <c r="F28" s="39">
        <f t="shared" si="7"/>
        <v>33.953312500000003</v>
      </c>
      <c r="G28" s="39">
        <f t="shared" si="7"/>
        <v>33.953312500000003</v>
      </c>
      <c r="H28" s="39">
        <f t="shared" si="7"/>
        <v>31.462375000000002</v>
      </c>
      <c r="I28" s="39">
        <f t="shared" si="7"/>
        <v>32.033750000000005</v>
      </c>
      <c r="J28" s="39">
        <f t="shared" si="7"/>
        <v>40.912624999999998</v>
      </c>
      <c r="K28" s="39">
        <f t="shared" si="7"/>
        <v>21.937468750000001</v>
      </c>
      <c r="L28" s="40">
        <f t="shared" si="7"/>
        <v>17.456874999999997</v>
      </c>
      <c r="M28" s="84">
        <f t="shared" si="7"/>
        <v>11.249124999999999</v>
      </c>
      <c r="N28" s="39">
        <f t="shared" si="7"/>
        <v>33.178039062499998</v>
      </c>
      <c r="O28" s="39">
        <f t="shared" si="7"/>
        <v>44.840312499999996</v>
      </c>
      <c r="P28" s="39">
        <f t="shared" si="7"/>
        <v>47.484499999999997</v>
      </c>
      <c r="Q28" s="39">
        <f t="shared" si="7"/>
        <v>31.134140624999997</v>
      </c>
      <c r="R28" s="39">
        <f t="shared" si="7"/>
        <v>41.720062500000004</v>
      </c>
      <c r="S28" s="39">
        <f t="shared" si="7"/>
        <v>28.174562499999997</v>
      </c>
      <c r="T28" s="38">
        <f t="shared" si="7"/>
        <v>22.193749999999998</v>
      </c>
      <c r="U28" s="39">
        <f t="shared" si="7"/>
        <v>46.033906250000001</v>
      </c>
      <c r="V28" s="39">
        <f t="shared" si="7"/>
        <v>36.968726562499995</v>
      </c>
      <c r="W28" s="39">
        <f t="shared" si="7"/>
        <v>36.56278125</v>
      </c>
      <c r="X28" s="39">
        <f t="shared" si="7"/>
        <v>31.390484375000003</v>
      </c>
      <c r="Y28" s="39">
        <f t="shared" si="7"/>
        <v>33.112296875000006</v>
      </c>
      <c r="Z28" s="40">
        <f t="shared" si="7"/>
        <v>23.790625000000002</v>
      </c>
      <c r="AA28" s="41"/>
    </row>
    <row r="29" spans="1:30" ht="33.75" customHeight="1" x14ac:dyDescent="0.25">
      <c r="A29" s="96" t="s">
        <v>23</v>
      </c>
      <c r="B29" s="42">
        <f t="shared" ref="B29:C29" si="8">((B27*B26)*7)/1000</f>
        <v>185.56299999999999</v>
      </c>
      <c r="C29" s="43">
        <f t="shared" si="8"/>
        <v>202.27199999999999</v>
      </c>
      <c r="D29" s="43">
        <f>((D27*D26)*7)/1000</f>
        <v>210.14</v>
      </c>
      <c r="E29" s="43">
        <f>((E27*E26)*7)/1000</f>
        <v>210.14</v>
      </c>
      <c r="F29" s="43">
        <f t="shared" ref="F29:J29" si="9">((F27*F26)*7)/1000</f>
        <v>168.93450000000001</v>
      </c>
      <c r="G29" s="43">
        <f t="shared" si="9"/>
        <v>168.93450000000001</v>
      </c>
      <c r="H29" s="43">
        <f>((H27*H26)*7)/1000</f>
        <v>156.3835</v>
      </c>
      <c r="I29" s="43">
        <f>((I27*I26)*7)/1000</f>
        <v>158.74600000000001</v>
      </c>
      <c r="J29" s="43">
        <f t="shared" si="9"/>
        <v>202.566</v>
      </c>
      <c r="K29" s="43">
        <f>((K27*K26)*7)/1000</f>
        <v>108.60850000000001</v>
      </c>
      <c r="L29" s="87">
        <f>((L27*L26)*7)/1000</f>
        <v>86.596999999999994</v>
      </c>
      <c r="M29" s="85">
        <f>((M27*M26)*7)/1000</f>
        <v>54.095999999999997</v>
      </c>
      <c r="N29" s="43">
        <f>((N27*N26)*7)/1000</f>
        <v>164.5</v>
      </c>
      <c r="O29" s="43">
        <f t="shared" ref="O29:Z29" si="10">((O27*O26)*7)/1000</f>
        <v>222.404</v>
      </c>
      <c r="P29" s="43">
        <f t="shared" si="10"/>
        <v>235.3715</v>
      </c>
      <c r="Q29" s="43">
        <f t="shared" si="10"/>
        <v>154.35</v>
      </c>
      <c r="R29" s="43">
        <f t="shared" si="10"/>
        <v>206.83600000000001</v>
      </c>
      <c r="S29" s="43">
        <f t="shared" si="10"/>
        <v>140.13999999999999</v>
      </c>
      <c r="T29" s="44">
        <f t="shared" si="10"/>
        <v>111.21599999999999</v>
      </c>
      <c r="U29" s="45">
        <f t="shared" si="10"/>
        <v>228.32599999999999</v>
      </c>
      <c r="V29" s="45">
        <f t="shared" si="10"/>
        <v>183.86199999999999</v>
      </c>
      <c r="W29" s="45">
        <f t="shared" si="10"/>
        <v>181.86349999999999</v>
      </c>
      <c r="X29" s="45">
        <f t="shared" si="10"/>
        <v>155.61000000000001</v>
      </c>
      <c r="Y29" s="45">
        <f t="shared" si="10"/>
        <v>164.16050000000001</v>
      </c>
      <c r="Z29" s="46">
        <f t="shared" si="10"/>
        <v>118.27200000000001</v>
      </c>
      <c r="AA29" s="47"/>
    </row>
    <row r="30" spans="1:30" ht="33.75" customHeight="1" thickBot="1" x14ac:dyDescent="0.3">
      <c r="A30" s="97" t="s">
        <v>24</v>
      </c>
      <c r="B30" s="48">
        <f t="shared" ref="B30:C30" si="11">+(B25/B27)/7*1000</f>
        <v>49</v>
      </c>
      <c r="C30" s="49">
        <f t="shared" si="11"/>
        <v>47.999999999999993</v>
      </c>
      <c r="D30" s="49">
        <f>+(D25/D27)/7*1000</f>
        <v>47.499999999999993</v>
      </c>
      <c r="E30" s="49">
        <f t="shared" ref="E30:J30" si="12">+(E25/E27)/7*1000</f>
        <v>47.499999999999993</v>
      </c>
      <c r="F30" s="49">
        <f t="shared" si="12"/>
        <v>46.500000000000007</v>
      </c>
      <c r="G30" s="49">
        <f t="shared" si="12"/>
        <v>46.500000000000007</v>
      </c>
      <c r="H30" s="49">
        <f>+(H25/H27)/7*1000</f>
        <v>45.500000000000007</v>
      </c>
      <c r="I30" s="49">
        <f t="shared" ref="I30" si="13">+(I25/I27)/7*1000</f>
        <v>46</v>
      </c>
      <c r="J30" s="49">
        <f t="shared" si="12"/>
        <v>45.499999999999993</v>
      </c>
      <c r="K30" s="49">
        <f>+(K25/K27)/7*1000</f>
        <v>45.499999999999993</v>
      </c>
      <c r="L30" s="50">
        <f t="shared" ref="L30" si="14">+(L25/L27)/7*1000</f>
        <v>44.499999999999993</v>
      </c>
      <c r="M30" s="86">
        <f>+(M25/M27)/7*1000</f>
        <v>47.999999999999993</v>
      </c>
      <c r="N30" s="49">
        <f t="shared" ref="N30:Z30" si="15">+(N25/N27)/7*1000</f>
        <v>47</v>
      </c>
      <c r="O30" s="49">
        <f t="shared" si="15"/>
        <v>46.999999999999986</v>
      </c>
      <c r="P30" s="49">
        <f t="shared" si="15"/>
        <v>45.499999999999993</v>
      </c>
      <c r="Q30" s="49">
        <f t="shared" si="15"/>
        <v>45</v>
      </c>
      <c r="R30" s="49">
        <f t="shared" si="15"/>
        <v>44.500000000000007</v>
      </c>
      <c r="S30" s="49">
        <f t="shared" si="15"/>
        <v>44</v>
      </c>
      <c r="T30" s="48">
        <f t="shared" si="15"/>
        <v>47.999999999999993</v>
      </c>
      <c r="U30" s="49">
        <f t="shared" si="15"/>
        <v>47</v>
      </c>
      <c r="V30" s="49">
        <f t="shared" si="15"/>
        <v>46</v>
      </c>
      <c r="W30" s="49">
        <f t="shared" si="15"/>
        <v>45.5</v>
      </c>
      <c r="X30" s="49">
        <f t="shared" si="15"/>
        <v>45</v>
      </c>
      <c r="Y30" s="49">
        <f t="shared" si="15"/>
        <v>44.5</v>
      </c>
      <c r="Z30" s="50">
        <f t="shared" si="15"/>
        <v>44.000000000000007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18.28875</v>
      </c>
      <c r="C40" s="39">
        <v>39.952374999999996</v>
      </c>
      <c r="D40" s="39">
        <v>59.078000000000003</v>
      </c>
      <c r="E40" s="39">
        <v>52.605624999999996</v>
      </c>
      <c r="F40" s="39">
        <v>43.665125000000003</v>
      </c>
      <c r="G40" s="39">
        <v>36.092749999999995</v>
      </c>
      <c r="H40" s="39">
        <v>39.348124999999996</v>
      </c>
      <c r="I40" s="101">
        <f t="shared" si="16"/>
        <v>289.03075000000001</v>
      </c>
      <c r="J40" s="2"/>
      <c r="K40" s="92" t="s">
        <v>16</v>
      </c>
      <c r="L40" s="79">
        <v>11.958749999999998</v>
      </c>
      <c r="M40" s="79">
        <v>22.759250000000002</v>
      </c>
      <c r="N40" s="79">
        <v>11.958749999999998</v>
      </c>
      <c r="O40" s="79"/>
      <c r="P40" s="79"/>
      <c r="Q40" s="101">
        <f t="shared" si="17"/>
        <v>46.676749999999998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18.470937499999998</v>
      </c>
      <c r="C41" s="39">
        <v>40.734781250000005</v>
      </c>
      <c r="D41" s="39">
        <v>59.920499999999997</v>
      </c>
      <c r="E41" s="39">
        <v>53.660093749999994</v>
      </c>
      <c r="F41" s="39">
        <v>44.826468750000004</v>
      </c>
      <c r="G41" s="39">
        <v>37.189937499999999</v>
      </c>
      <c r="H41" s="39">
        <v>40.576968750000006</v>
      </c>
      <c r="I41" s="101">
        <f t="shared" si="16"/>
        <v>295.37968749999999</v>
      </c>
      <c r="J41" s="2"/>
      <c r="K41" s="91" t="s">
        <v>17</v>
      </c>
      <c r="L41" s="80">
        <v>12.248437500000001</v>
      </c>
      <c r="M41" s="24">
        <v>23.206187499999999</v>
      </c>
      <c r="N41" s="24">
        <v>12.248437500000001</v>
      </c>
      <c r="O41" s="24"/>
      <c r="P41" s="24"/>
      <c r="Q41" s="101">
        <f t="shared" si="17"/>
        <v>47.703062500000001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18.470937499999998</v>
      </c>
      <c r="C43" s="39">
        <v>40.734781250000005</v>
      </c>
      <c r="D43" s="39">
        <v>59.920499999999997</v>
      </c>
      <c r="E43" s="39">
        <v>53.660093749999994</v>
      </c>
      <c r="F43" s="39">
        <v>44.826468750000004</v>
      </c>
      <c r="G43" s="39">
        <v>37.189937499999999</v>
      </c>
      <c r="H43" s="39">
        <v>40.576968750000006</v>
      </c>
      <c r="I43" s="101">
        <f t="shared" si="16"/>
        <v>295.37968749999999</v>
      </c>
      <c r="J43" s="2"/>
      <c r="K43" s="91" t="s">
        <v>19</v>
      </c>
      <c r="L43" s="79">
        <v>12.248437500000001</v>
      </c>
      <c r="M43" s="79">
        <v>23.206187499999999</v>
      </c>
      <c r="N43" s="79">
        <v>12.248437500000001</v>
      </c>
      <c r="O43" s="79"/>
      <c r="P43" s="79"/>
      <c r="Q43" s="101">
        <f t="shared" si="17"/>
        <v>47.703062500000001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18.470937499999998</v>
      </c>
      <c r="C44" s="39">
        <v>40.734781250000005</v>
      </c>
      <c r="D44" s="39">
        <v>59.920499999999997</v>
      </c>
      <c r="E44" s="39">
        <v>53.660093749999994</v>
      </c>
      <c r="F44" s="39">
        <v>44.826468750000004</v>
      </c>
      <c r="G44" s="39">
        <v>37.189937499999999</v>
      </c>
      <c r="H44" s="39">
        <v>40.576968750000006</v>
      </c>
      <c r="I44" s="101">
        <f t="shared" si="16"/>
        <v>295.37968749999999</v>
      </c>
      <c r="J44" s="2"/>
      <c r="K44" s="92" t="s">
        <v>13</v>
      </c>
      <c r="L44" s="79">
        <v>12.248437500000001</v>
      </c>
      <c r="M44" s="79">
        <v>23.206187499999999</v>
      </c>
      <c r="N44" s="79">
        <v>12.248437500000001</v>
      </c>
      <c r="O44" s="79"/>
      <c r="P44" s="79"/>
      <c r="Q44" s="101">
        <f t="shared" si="17"/>
        <v>47.703062500000001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18.470937499999998</v>
      </c>
      <c r="C45" s="39">
        <v>40.734781250000005</v>
      </c>
      <c r="D45" s="39">
        <v>59.920499999999997</v>
      </c>
      <c r="E45" s="39">
        <v>53.660093749999994</v>
      </c>
      <c r="F45" s="39">
        <v>44.826468750000004</v>
      </c>
      <c r="G45" s="39">
        <v>37.189937499999999</v>
      </c>
      <c r="H45" s="39">
        <v>40.576968750000006</v>
      </c>
      <c r="I45" s="101">
        <f t="shared" si="16"/>
        <v>295.37968749999999</v>
      </c>
      <c r="J45" s="2"/>
      <c r="K45" s="91" t="s">
        <v>14</v>
      </c>
      <c r="L45" s="79">
        <v>12.248437500000001</v>
      </c>
      <c r="M45" s="79">
        <v>23.206187499999999</v>
      </c>
      <c r="N45" s="79">
        <v>12.248437500000001</v>
      </c>
      <c r="O45" s="79"/>
      <c r="P45" s="79"/>
      <c r="Q45" s="101">
        <f t="shared" si="17"/>
        <v>47.703062500000001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92.172499999999985</v>
      </c>
      <c r="C46" s="28">
        <f t="shared" si="18"/>
        <v>202.89150000000001</v>
      </c>
      <c r="D46" s="28">
        <f t="shared" si="18"/>
        <v>298.76</v>
      </c>
      <c r="E46" s="28">
        <f t="shared" si="18"/>
        <v>267.24599999999998</v>
      </c>
      <c r="F46" s="28">
        <f t="shared" si="18"/>
        <v>222.971</v>
      </c>
      <c r="G46" s="28">
        <f t="shared" si="18"/>
        <v>184.85249999999996</v>
      </c>
      <c r="H46" s="28">
        <f t="shared" si="18"/>
        <v>201.65600000000001</v>
      </c>
      <c r="I46" s="101">
        <f t="shared" si="16"/>
        <v>1470.5494999999999</v>
      </c>
      <c r="K46" s="77" t="s">
        <v>11</v>
      </c>
      <c r="L46" s="81">
        <f>SUM(L39:L45)</f>
        <v>60.952500000000001</v>
      </c>
      <c r="M46" s="28">
        <f>SUM(M39:M45)</f>
        <v>115.584</v>
      </c>
      <c r="N46" s="28">
        <f>SUM(N39:N45)</f>
        <v>60.952500000000001</v>
      </c>
      <c r="O46" s="28">
        <f>SUM(O39:O45)</f>
        <v>0</v>
      </c>
      <c r="P46" s="28">
        <f>SUM(P39:P45)</f>
        <v>0</v>
      </c>
      <c r="Q46" s="101">
        <f t="shared" si="17"/>
        <v>237.48899999999998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57.5</v>
      </c>
      <c r="C47" s="31">
        <v>56.5</v>
      </c>
      <c r="D47" s="31">
        <v>55</v>
      </c>
      <c r="E47" s="31">
        <v>54</v>
      </c>
      <c r="F47" s="31">
        <v>53</v>
      </c>
      <c r="G47" s="31">
        <v>52.5</v>
      </c>
      <c r="H47" s="31">
        <v>52</v>
      </c>
      <c r="I47" s="102">
        <f>+((I46/I48)/7)*1000</f>
        <v>54.102111769250577</v>
      </c>
      <c r="K47" s="110" t="s">
        <v>20</v>
      </c>
      <c r="L47" s="82">
        <v>64.5</v>
      </c>
      <c r="M47" s="31">
        <v>64.5</v>
      </c>
      <c r="N47" s="31">
        <v>64.5</v>
      </c>
      <c r="O47" s="31"/>
      <c r="P47" s="31"/>
      <c r="Q47" s="102">
        <f>+((Q46/Q48)/7)*1000</f>
        <v>64.499999999999986</v>
      </c>
      <c r="R47" s="62"/>
      <c r="S47" s="62"/>
    </row>
    <row r="48" spans="1:30" ht="33.75" customHeight="1" x14ac:dyDescent="0.25">
      <c r="A48" s="94" t="s">
        <v>21</v>
      </c>
      <c r="B48" s="83">
        <v>229</v>
      </c>
      <c r="C48" s="35">
        <v>513</v>
      </c>
      <c r="D48" s="35">
        <v>776</v>
      </c>
      <c r="E48" s="35">
        <v>707</v>
      </c>
      <c r="F48" s="35">
        <v>601</v>
      </c>
      <c r="G48" s="35">
        <v>503</v>
      </c>
      <c r="H48" s="35">
        <v>554</v>
      </c>
      <c r="I48" s="103">
        <f>SUM(B48:H48)</f>
        <v>3883</v>
      </c>
      <c r="J48" s="63"/>
      <c r="K48" s="94" t="s">
        <v>21</v>
      </c>
      <c r="L48" s="106">
        <v>135</v>
      </c>
      <c r="M48" s="64">
        <v>256</v>
      </c>
      <c r="N48" s="64">
        <v>135</v>
      </c>
      <c r="O48" s="64"/>
      <c r="P48" s="64"/>
      <c r="Q48" s="112">
        <f>SUM(L48:P48)</f>
        <v>526</v>
      </c>
      <c r="R48" s="65"/>
      <c r="S48" s="65"/>
    </row>
    <row r="49" spans="1:31" ht="33.75" customHeight="1" x14ac:dyDescent="0.25">
      <c r="A49" s="95" t="s">
        <v>22</v>
      </c>
      <c r="B49" s="84">
        <f t="shared" ref="B49:H49" si="19">((B48*B47)*7/1000-B40)/4</f>
        <v>18.470937499999998</v>
      </c>
      <c r="C49" s="39">
        <f t="shared" si="19"/>
        <v>40.734781250000005</v>
      </c>
      <c r="D49" s="39">
        <f t="shared" si="19"/>
        <v>59.920499999999997</v>
      </c>
      <c r="E49" s="39">
        <f t="shared" si="19"/>
        <v>53.660093749999994</v>
      </c>
      <c r="F49" s="39">
        <f t="shared" si="19"/>
        <v>44.826468750000004</v>
      </c>
      <c r="G49" s="39">
        <f t="shared" si="19"/>
        <v>37.189937499999999</v>
      </c>
      <c r="H49" s="39">
        <f t="shared" si="19"/>
        <v>40.576968750000006</v>
      </c>
      <c r="I49" s="104">
        <f>((I46*1000)/I48)/7</f>
        <v>54.102111769250577</v>
      </c>
      <c r="K49" s="95" t="s">
        <v>22</v>
      </c>
      <c r="L49" s="84">
        <f t="shared" ref="L49:P49" si="20">((L48*L47)*7/1000-L40)/4</f>
        <v>12.248437500000001</v>
      </c>
      <c r="M49" s="39">
        <f t="shared" si="20"/>
        <v>23.206187499999999</v>
      </c>
      <c r="N49" s="39">
        <f t="shared" si="20"/>
        <v>12.248437500000001</v>
      </c>
      <c r="O49" s="39">
        <f t="shared" si="20"/>
        <v>0</v>
      </c>
      <c r="P49" s="39">
        <f t="shared" si="20"/>
        <v>0</v>
      </c>
      <c r="Q49" s="113">
        <f>((Q46*1000)/Q48)/7</f>
        <v>64.499999999999986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1">((B48*B47)*7)/1000</f>
        <v>92.172499999999999</v>
      </c>
      <c r="C50" s="43">
        <f t="shared" si="21"/>
        <v>202.89150000000001</v>
      </c>
      <c r="D50" s="43">
        <f t="shared" si="21"/>
        <v>298.76</v>
      </c>
      <c r="E50" s="43">
        <f t="shared" si="21"/>
        <v>267.24599999999998</v>
      </c>
      <c r="F50" s="43">
        <f t="shared" si="21"/>
        <v>222.971</v>
      </c>
      <c r="G50" s="43">
        <f t="shared" si="21"/>
        <v>184.85249999999999</v>
      </c>
      <c r="H50" s="43">
        <f t="shared" si="21"/>
        <v>201.65600000000001</v>
      </c>
      <c r="I50" s="87"/>
      <c r="K50" s="96" t="s">
        <v>23</v>
      </c>
      <c r="L50" s="85">
        <f>((L48*L47)*7)/1000</f>
        <v>60.952500000000001</v>
      </c>
      <c r="M50" s="43">
        <f>((M48*M47)*7)/1000</f>
        <v>115.584</v>
      </c>
      <c r="N50" s="43">
        <f>((N48*N47)*7)/1000</f>
        <v>60.952500000000001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2">+(B46/B48)/7*1000</f>
        <v>57.499999999999986</v>
      </c>
      <c r="C51" s="49">
        <f t="shared" si="22"/>
        <v>56.5</v>
      </c>
      <c r="D51" s="49">
        <f t="shared" si="22"/>
        <v>55</v>
      </c>
      <c r="E51" s="49">
        <f t="shared" si="22"/>
        <v>53.999999999999993</v>
      </c>
      <c r="F51" s="49">
        <f t="shared" si="22"/>
        <v>53</v>
      </c>
      <c r="G51" s="49">
        <f t="shared" si="22"/>
        <v>52.499999999999993</v>
      </c>
      <c r="H51" s="49">
        <f t="shared" si="22"/>
        <v>52</v>
      </c>
      <c r="I51" s="105"/>
      <c r="J51" s="52"/>
      <c r="K51" s="97" t="s">
        <v>24</v>
      </c>
      <c r="L51" s="86">
        <f>+(L46/L48)/7*1000</f>
        <v>64.5</v>
      </c>
      <c r="M51" s="49">
        <f>+(M46/M48)/7*1000</f>
        <v>64.5</v>
      </c>
      <c r="N51" s="49">
        <f>+(N46/N48)/7*1000</f>
        <v>64.5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3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24.587187499999999</v>
      </c>
      <c r="C59" s="79">
        <v>34.053749999999994</v>
      </c>
      <c r="D59" s="79">
        <v>34.629375000000003</v>
      </c>
      <c r="E59" s="79">
        <v>37.501249999999999</v>
      </c>
      <c r="F59" s="79">
        <v>41.4221875</v>
      </c>
      <c r="G59" s="79"/>
      <c r="H59" s="101">
        <f t="shared" si="23"/>
        <v>172.19374999999999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25.785453125</v>
      </c>
      <c r="C60" s="24">
        <v>35.719562499999995</v>
      </c>
      <c r="D60" s="24">
        <v>36.321156249999994</v>
      </c>
      <c r="E60" s="24">
        <v>39.330687500000003</v>
      </c>
      <c r="F60" s="24">
        <v>43.444703124999997</v>
      </c>
      <c r="G60" s="24"/>
      <c r="H60" s="101">
        <f t="shared" si="23"/>
        <v>180.6015625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3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25.785453125</v>
      </c>
      <c r="C62" s="79">
        <v>35.719562499999995</v>
      </c>
      <c r="D62" s="79">
        <v>36.321156249999994</v>
      </c>
      <c r="E62" s="79">
        <v>39.330687500000003</v>
      </c>
      <c r="F62" s="79">
        <v>43.444703124999997</v>
      </c>
      <c r="G62" s="79"/>
      <c r="H62" s="101">
        <f t="shared" si="23"/>
        <v>180.6015625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25.785453125</v>
      </c>
      <c r="C63" s="79">
        <v>35.719562499999995</v>
      </c>
      <c r="D63" s="79">
        <v>36.321156249999994</v>
      </c>
      <c r="E63" s="79">
        <v>39.330687500000003</v>
      </c>
      <c r="F63" s="79">
        <v>43.444703124999997</v>
      </c>
      <c r="G63" s="79"/>
      <c r="H63" s="101">
        <f t="shared" si="23"/>
        <v>180.6015625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25.785453125</v>
      </c>
      <c r="C64" s="79">
        <v>35.719562499999995</v>
      </c>
      <c r="D64" s="79">
        <v>36.321156249999994</v>
      </c>
      <c r="E64" s="79">
        <v>39.330687500000003</v>
      </c>
      <c r="F64" s="79">
        <v>43.444703124999997</v>
      </c>
      <c r="G64" s="79"/>
      <c r="H64" s="101">
        <f t="shared" si="23"/>
        <v>180.6015625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4">SUM(B58:B64)</f>
        <v>127.72900000000001</v>
      </c>
      <c r="C65" s="28">
        <f t="shared" si="24"/>
        <v>176.93199999999996</v>
      </c>
      <c r="D65" s="28">
        <f t="shared" si="24"/>
        <v>179.91399999999999</v>
      </c>
      <c r="E65" s="28">
        <f t="shared" si="24"/>
        <v>194.82400000000004</v>
      </c>
      <c r="F65" s="28">
        <f t="shared" si="24"/>
        <v>215.20099999999996</v>
      </c>
      <c r="G65" s="28">
        <f t="shared" si="24"/>
        <v>0</v>
      </c>
      <c r="H65" s="101">
        <f t="shared" si="23"/>
        <v>894.59999999999991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71</v>
      </c>
      <c r="C66" s="31">
        <v>71</v>
      </c>
      <c r="D66" s="31">
        <v>71</v>
      </c>
      <c r="E66" s="31">
        <v>71</v>
      </c>
      <c r="F66" s="31">
        <v>71</v>
      </c>
      <c r="G66" s="31"/>
      <c r="H66" s="102">
        <f>+((H65/H67)/7)*1000</f>
        <v>71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257</v>
      </c>
      <c r="C67" s="64">
        <v>356</v>
      </c>
      <c r="D67" s="64">
        <v>362</v>
      </c>
      <c r="E67" s="64">
        <v>392</v>
      </c>
      <c r="F67" s="64">
        <v>433</v>
      </c>
      <c r="G67" s="64"/>
      <c r="H67" s="112">
        <f>SUM(B67:G67)</f>
        <v>1800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5">((B67*B66)*7/1000-B59)/4</f>
        <v>25.785453125</v>
      </c>
      <c r="C68" s="39">
        <f t="shared" si="25"/>
        <v>35.719562499999995</v>
      </c>
      <c r="D68" s="39">
        <f t="shared" si="25"/>
        <v>36.321156249999994</v>
      </c>
      <c r="E68" s="39">
        <f t="shared" si="25"/>
        <v>39.330687500000003</v>
      </c>
      <c r="F68" s="39">
        <f t="shared" si="25"/>
        <v>43.444703124999997</v>
      </c>
      <c r="G68" s="39">
        <f t="shared" si="25"/>
        <v>0</v>
      </c>
      <c r="H68" s="116">
        <f>((H65*1000)/H67)/7</f>
        <v>70.999999999999986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6">((B67*B66)*7)/1000</f>
        <v>127.729</v>
      </c>
      <c r="C69" s="43">
        <f t="shared" si="26"/>
        <v>176.93199999999999</v>
      </c>
      <c r="D69" s="43">
        <f t="shared" si="26"/>
        <v>179.91399999999999</v>
      </c>
      <c r="E69" s="43">
        <f t="shared" si="26"/>
        <v>194.82400000000001</v>
      </c>
      <c r="F69" s="43">
        <f t="shared" si="26"/>
        <v>215.20099999999999</v>
      </c>
      <c r="G69" s="43">
        <f t="shared" si="26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27">+(B65/B67)/7*1000</f>
        <v>71.000000000000014</v>
      </c>
      <c r="C70" s="49">
        <f t="shared" si="27"/>
        <v>70.999999999999986</v>
      </c>
      <c r="D70" s="49">
        <f t="shared" si="27"/>
        <v>71</v>
      </c>
      <c r="E70" s="49">
        <f t="shared" si="27"/>
        <v>71.000000000000028</v>
      </c>
      <c r="F70" s="49">
        <f t="shared" si="27"/>
        <v>71</v>
      </c>
      <c r="G70" s="49" t="e">
        <f t="shared" si="27"/>
        <v>#DIV/0!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Z15"/>
    <mergeCell ref="B36:H36"/>
    <mergeCell ref="L36:P36"/>
    <mergeCell ref="T36:U36"/>
    <mergeCell ref="J54:K54"/>
    <mergeCell ref="B55:G55"/>
    <mergeCell ref="A3:C3"/>
    <mergeCell ref="E9:G9"/>
    <mergeCell ref="R9:S9"/>
    <mergeCell ref="K11:L11"/>
    <mergeCell ref="B15:L15"/>
    <mergeCell ref="M15:S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2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579" t="s">
        <v>65</v>
      </c>
      <c r="L11" s="579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67" t="s">
        <v>7</v>
      </c>
      <c r="B15" s="591" t="s">
        <v>8</v>
      </c>
      <c r="C15" s="592"/>
      <c r="D15" s="592"/>
      <c r="E15" s="593"/>
      <c r="F15" s="594" t="s">
        <v>50</v>
      </c>
      <c r="G15" s="595"/>
      <c r="H15" s="595"/>
      <c r="I15" s="595"/>
      <c r="J15" s="595"/>
      <c r="K15" s="595"/>
      <c r="L15" s="596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168" t="s">
        <v>10</v>
      </c>
      <c r="B16" s="163"/>
      <c r="C16" s="164"/>
      <c r="D16" s="165"/>
      <c r="E16" s="166"/>
      <c r="F16" s="7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22">
        <v>4</v>
      </c>
      <c r="F17" s="78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170" t="s">
        <v>15</v>
      </c>
      <c r="B18" s="23"/>
      <c r="C18" s="24"/>
      <c r="D18" s="24"/>
      <c r="E18" s="25"/>
      <c r="F18" s="79"/>
      <c r="G18" s="24"/>
      <c r="H18" s="24"/>
      <c r="I18" s="24"/>
      <c r="J18" s="24"/>
      <c r="K18" s="24"/>
      <c r="L18" s="25"/>
      <c r="M18" s="79"/>
      <c r="N18" s="24"/>
      <c r="O18" s="24"/>
      <c r="P18" s="24"/>
      <c r="Q18" s="24"/>
      <c r="R18" s="24"/>
      <c r="S18" s="24"/>
      <c r="T18" s="23"/>
      <c r="U18" s="24"/>
      <c r="V18" s="24"/>
      <c r="W18" s="24"/>
      <c r="X18" s="24"/>
      <c r="Y18" s="24"/>
      <c r="Z18" s="25"/>
      <c r="AA18" s="26">
        <f t="shared" ref="AA18:AA25" si="0">SUM(B18:Z18)</f>
        <v>0</v>
      </c>
      <c r="AC18" s="2"/>
      <c r="AD18" s="20"/>
    </row>
    <row r="19" spans="1:30" ht="39.950000000000003" customHeight="1" x14ac:dyDescent="0.25">
      <c r="A19" s="171" t="s">
        <v>16</v>
      </c>
      <c r="B19" s="23">
        <v>32.033750000000005</v>
      </c>
      <c r="C19" s="24">
        <v>40.912624999999998</v>
      </c>
      <c r="D19" s="24">
        <v>21.937468750000001</v>
      </c>
      <c r="E19" s="25">
        <v>17.456874999999997</v>
      </c>
      <c r="F19" s="79">
        <v>37.151937499999995</v>
      </c>
      <c r="G19" s="24">
        <v>40.702749999999995</v>
      </c>
      <c r="H19" s="24">
        <v>42.316749999999999</v>
      </c>
      <c r="I19" s="24">
        <v>42.296843749999994</v>
      </c>
      <c r="J19" s="24">
        <v>33.953312500000003</v>
      </c>
      <c r="K19" s="24">
        <v>33.953312500000003</v>
      </c>
      <c r="L19" s="25">
        <v>31.462375000000002</v>
      </c>
      <c r="M19" s="79">
        <v>11.249124999999999</v>
      </c>
      <c r="N19" s="24">
        <v>33.178039062499998</v>
      </c>
      <c r="O19" s="24">
        <v>44.840312499999996</v>
      </c>
      <c r="P19" s="24">
        <v>47.484499999999997</v>
      </c>
      <c r="Q19" s="24">
        <v>31.134140624999997</v>
      </c>
      <c r="R19" s="24">
        <v>41.720062500000004</v>
      </c>
      <c r="S19" s="24">
        <v>28.174562499999997</v>
      </c>
      <c r="T19" s="23">
        <v>22.193749999999998</v>
      </c>
      <c r="U19" s="24">
        <v>46.033906250000001</v>
      </c>
      <c r="V19" s="24">
        <v>36.968726562499995</v>
      </c>
      <c r="W19" s="24">
        <v>36.56278125</v>
      </c>
      <c r="X19" s="24">
        <v>31.390484375000003</v>
      </c>
      <c r="Y19" s="24">
        <v>33.112296875000006</v>
      </c>
      <c r="Z19" s="25">
        <v>23.790625000000002</v>
      </c>
      <c r="AA19" s="26">
        <f t="shared" si="0"/>
        <v>842.01131249999992</v>
      </c>
      <c r="AC19" s="2"/>
      <c r="AD19" s="20"/>
    </row>
    <row r="20" spans="1:30" ht="39.75" customHeight="1" x14ac:dyDescent="0.25">
      <c r="A20" s="170" t="s">
        <v>17</v>
      </c>
      <c r="B20" s="76">
        <v>32.972187500000004</v>
      </c>
      <c r="C20" s="24">
        <v>42.082843750000002</v>
      </c>
      <c r="D20" s="24">
        <v>22.8612578125</v>
      </c>
      <c r="E20" s="25">
        <v>18.258031250000002</v>
      </c>
      <c r="F20" s="79">
        <v>38.996265624999999</v>
      </c>
      <c r="G20" s="24">
        <v>42.499312500000002</v>
      </c>
      <c r="H20" s="24">
        <v>44.167812499999997</v>
      </c>
      <c r="I20" s="24">
        <v>44.172789062500001</v>
      </c>
      <c r="J20" s="24">
        <v>35.561796874999999</v>
      </c>
      <c r="K20" s="24">
        <v>35.561796874999999</v>
      </c>
      <c r="L20" s="25">
        <v>32.948781249999996</v>
      </c>
      <c r="M20" s="80">
        <v>8.0158437500000002</v>
      </c>
      <c r="N20" s="24">
        <v>34.142990234374999</v>
      </c>
      <c r="O20" s="24">
        <v>46.756921875000003</v>
      </c>
      <c r="P20" s="24">
        <v>48.911625000000001</v>
      </c>
      <c r="Q20" s="24">
        <v>32.090214843750005</v>
      </c>
      <c r="R20" s="24">
        <v>43.602984374999998</v>
      </c>
      <c r="S20" s="24">
        <v>32.240359374999997</v>
      </c>
      <c r="T20" s="76">
        <v>23.124437500000003</v>
      </c>
      <c r="U20" s="24">
        <v>47.3947734375</v>
      </c>
      <c r="V20" s="24">
        <v>38.222193359374998</v>
      </c>
      <c r="W20" s="24">
        <v>37.824054687500002</v>
      </c>
      <c r="X20" s="24">
        <v>32.783878906250003</v>
      </c>
      <c r="Y20" s="24">
        <v>34.60655078125</v>
      </c>
      <c r="Z20" s="25">
        <v>24.964343749999998</v>
      </c>
      <c r="AA20" s="26">
        <f t="shared" si="0"/>
        <v>874.76404687500019</v>
      </c>
      <c r="AC20" s="2"/>
      <c r="AD20" s="20"/>
    </row>
    <row r="21" spans="1:30" ht="39.950000000000003" customHeight="1" x14ac:dyDescent="0.25">
      <c r="A21" s="171" t="s">
        <v>18</v>
      </c>
      <c r="B21" s="76"/>
      <c r="C21" s="24"/>
      <c r="D21" s="24"/>
      <c r="E21" s="25"/>
      <c r="F21" s="79"/>
      <c r="G21" s="24"/>
      <c r="H21" s="24"/>
      <c r="I21" s="24"/>
      <c r="J21" s="24"/>
      <c r="K21" s="24"/>
      <c r="L21" s="25"/>
      <c r="M21" s="79"/>
      <c r="N21" s="24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4"/>
      <c r="Z21" s="25"/>
      <c r="AA21" s="26">
        <f t="shared" si="0"/>
        <v>0</v>
      </c>
      <c r="AC21" s="2"/>
      <c r="AD21" s="20"/>
    </row>
    <row r="22" spans="1:30" ht="39.950000000000003" customHeight="1" x14ac:dyDescent="0.25">
      <c r="A22" s="170" t="s">
        <v>19</v>
      </c>
      <c r="B22" s="23">
        <v>32.972187500000004</v>
      </c>
      <c r="C22" s="24">
        <v>42.082843750000002</v>
      </c>
      <c r="D22" s="24">
        <v>22.8612578125</v>
      </c>
      <c r="E22" s="25">
        <v>18.258031250000002</v>
      </c>
      <c r="F22" s="79">
        <v>38.996265624999999</v>
      </c>
      <c r="G22" s="24">
        <v>42.499312500000002</v>
      </c>
      <c r="H22" s="24">
        <v>44.167812499999997</v>
      </c>
      <c r="I22" s="24">
        <v>44.172789062500001</v>
      </c>
      <c r="J22" s="24">
        <v>35.561796874999999</v>
      </c>
      <c r="K22" s="24">
        <v>35.561796874999999</v>
      </c>
      <c r="L22" s="25">
        <v>32.948781249999996</v>
      </c>
      <c r="M22" s="79">
        <v>8.0158437500000002</v>
      </c>
      <c r="N22" s="24">
        <v>34.142990234374999</v>
      </c>
      <c r="O22" s="24">
        <v>46.756921875000003</v>
      </c>
      <c r="P22" s="24">
        <v>48.911625000000001</v>
      </c>
      <c r="Q22" s="24">
        <v>32.090214843750005</v>
      </c>
      <c r="R22" s="24">
        <v>43.602984374999998</v>
      </c>
      <c r="S22" s="24">
        <v>32.240359374999997</v>
      </c>
      <c r="T22" s="23">
        <v>23.124437500000003</v>
      </c>
      <c r="U22" s="24">
        <v>47.3947734375</v>
      </c>
      <c r="V22" s="24">
        <v>38.222193359374998</v>
      </c>
      <c r="W22" s="24">
        <v>37.824054687500002</v>
      </c>
      <c r="X22" s="24">
        <v>32.783878906250003</v>
      </c>
      <c r="Y22" s="24">
        <v>34.60655078125</v>
      </c>
      <c r="Z22" s="25">
        <v>24.964343749999998</v>
      </c>
      <c r="AA22" s="26">
        <f t="shared" si="0"/>
        <v>874.76404687500019</v>
      </c>
      <c r="AC22" s="2"/>
      <c r="AD22" s="20"/>
    </row>
    <row r="23" spans="1:30" ht="39.950000000000003" customHeight="1" x14ac:dyDescent="0.25">
      <c r="A23" s="171" t="s">
        <v>13</v>
      </c>
      <c r="B23" s="23">
        <v>32.972187500000004</v>
      </c>
      <c r="C23" s="24">
        <v>42.082843750000002</v>
      </c>
      <c r="D23" s="24">
        <v>22.8612578125</v>
      </c>
      <c r="E23" s="25">
        <v>18.258031250000002</v>
      </c>
      <c r="F23" s="79">
        <v>38.996265624999999</v>
      </c>
      <c r="G23" s="24">
        <v>42.499312500000002</v>
      </c>
      <c r="H23" s="24">
        <v>44.167812499999997</v>
      </c>
      <c r="I23" s="24">
        <v>44.172789062500001</v>
      </c>
      <c r="J23" s="24">
        <v>35.561796874999999</v>
      </c>
      <c r="K23" s="24">
        <v>35.561796874999999</v>
      </c>
      <c r="L23" s="25">
        <v>32.948781249999996</v>
      </c>
      <c r="M23" s="79">
        <v>8.0158437500000002</v>
      </c>
      <c r="N23" s="24">
        <v>34.142990234374999</v>
      </c>
      <c r="O23" s="24">
        <v>46.756921875000003</v>
      </c>
      <c r="P23" s="24">
        <v>48.911625000000001</v>
      </c>
      <c r="Q23" s="24">
        <v>32.090214843750005</v>
      </c>
      <c r="R23" s="24">
        <v>43.602984374999998</v>
      </c>
      <c r="S23" s="24">
        <v>32.240359374999997</v>
      </c>
      <c r="T23" s="23">
        <v>23.124437500000003</v>
      </c>
      <c r="U23" s="24">
        <v>47.3947734375</v>
      </c>
      <c r="V23" s="24">
        <v>38.222193359374998</v>
      </c>
      <c r="W23" s="24">
        <v>37.824054687500002</v>
      </c>
      <c r="X23" s="24">
        <v>32.783878906250003</v>
      </c>
      <c r="Y23" s="24">
        <v>34.60655078125</v>
      </c>
      <c r="Z23" s="25">
        <v>24.964343749999998</v>
      </c>
      <c r="AA23" s="26">
        <f t="shared" si="0"/>
        <v>874.76404687500019</v>
      </c>
      <c r="AC23" s="2"/>
      <c r="AD23" s="20"/>
    </row>
    <row r="24" spans="1:30" ht="39.950000000000003" customHeight="1" x14ac:dyDescent="0.25">
      <c r="A24" s="170" t="s">
        <v>14</v>
      </c>
      <c r="B24" s="23">
        <v>32.972187500000004</v>
      </c>
      <c r="C24" s="24">
        <v>42.082843750000002</v>
      </c>
      <c r="D24" s="24">
        <v>22.8612578125</v>
      </c>
      <c r="E24" s="25">
        <v>18.258031250000002</v>
      </c>
      <c r="F24" s="79">
        <v>38.996265624999999</v>
      </c>
      <c r="G24" s="24">
        <v>42.499312500000002</v>
      </c>
      <c r="H24" s="24">
        <v>44.167812499999997</v>
      </c>
      <c r="I24" s="24">
        <v>44.172789062500001</v>
      </c>
      <c r="J24" s="24">
        <v>35.561796874999999</v>
      </c>
      <c r="K24" s="24">
        <v>35.561796874999999</v>
      </c>
      <c r="L24" s="25">
        <v>32.948781249999996</v>
      </c>
      <c r="M24" s="79">
        <v>8.0158437500000002</v>
      </c>
      <c r="N24" s="24">
        <v>34.142990234374999</v>
      </c>
      <c r="O24" s="24">
        <v>46.756921875000003</v>
      </c>
      <c r="P24" s="24">
        <v>48.911625000000001</v>
      </c>
      <c r="Q24" s="24">
        <v>32.090214843750005</v>
      </c>
      <c r="R24" s="24">
        <v>43.602984374999998</v>
      </c>
      <c r="S24" s="24">
        <v>32.240359374999997</v>
      </c>
      <c r="T24" s="23">
        <v>23.124437500000003</v>
      </c>
      <c r="U24" s="24">
        <v>47.3947734375</v>
      </c>
      <c r="V24" s="24">
        <v>38.222193359374998</v>
      </c>
      <c r="W24" s="24">
        <v>37.824054687500002</v>
      </c>
      <c r="X24" s="24">
        <v>32.783878906250003</v>
      </c>
      <c r="Y24" s="24">
        <v>34.60655078125</v>
      </c>
      <c r="Z24" s="25">
        <v>24.964343749999998</v>
      </c>
      <c r="AA24" s="26">
        <f t="shared" si="0"/>
        <v>874.76404687500019</v>
      </c>
      <c r="AC24" s="2"/>
    </row>
    <row r="25" spans="1:30" ht="41.45" customHeight="1" x14ac:dyDescent="0.25">
      <c r="A25" s="171" t="s">
        <v>11</v>
      </c>
      <c r="B25" s="27">
        <f t="shared" ref="B25:C25" si="1">SUM(B18:B24)</f>
        <v>163.92250000000001</v>
      </c>
      <c r="C25" s="28">
        <f t="shared" si="1"/>
        <v>209.244</v>
      </c>
      <c r="D25" s="28">
        <f>SUM(D18:D24)</f>
        <v>113.38249999999999</v>
      </c>
      <c r="E25" s="29">
        <f t="shared" ref="E25:J25" si="2">SUM(E18:E24)</f>
        <v>90.489000000000004</v>
      </c>
      <c r="F25" s="81">
        <f t="shared" si="2"/>
        <v>193.137</v>
      </c>
      <c r="G25" s="28">
        <f t="shared" si="2"/>
        <v>210.70000000000002</v>
      </c>
      <c r="H25" s="28">
        <f>SUM(H18:H24)</f>
        <v>218.988</v>
      </c>
      <c r="I25" s="28">
        <f t="shared" ref="I25" si="3">SUM(I18:I24)</f>
        <v>218.988</v>
      </c>
      <c r="J25" s="28">
        <f t="shared" si="2"/>
        <v>176.20050000000001</v>
      </c>
      <c r="K25" s="28">
        <f>SUM(K18:K24)</f>
        <v>176.20050000000001</v>
      </c>
      <c r="L25" s="29">
        <f t="shared" ref="L25" si="4">SUM(L18:L24)</f>
        <v>163.25749999999999</v>
      </c>
      <c r="M25" s="81">
        <f>SUM(M18:M24)</f>
        <v>43.312500000000007</v>
      </c>
      <c r="N25" s="28">
        <f t="shared" ref="N25:S25" si="5">SUM(N18:N24)</f>
        <v>169.74999999999997</v>
      </c>
      <c r="O25" s="28">
        <f t="shared" si="5"/>
        <v>231.86799999999999</v>
      </c>
      <c r="P25" s="28">
        <f t="shared" si="5"/>
        <v>243.13100000000003</v>
      </c>
      <c r="Q25" s="28">
        <f t="shared" si="5"/>
        <v>159.495</v>
      </c>
      <c r="R25" s="28">
        <f t="shared" si="5"/>
        <v>216.13200000000001</v>
      </c>
      <c r="S25" s="28">
        <f t="shared" si="5"/>
        <v>157.13599999999997</v>
      </c>
      <c r="T25" s="27">
        <f>SUM(T18:T24)</f>
        <v>114.6915</v>
      </c>
      <c r="U25" s="28">
        <f t="shared" ref="U25:Z25" si="6">SUM(U18:U24)</f>
        <v>235.61299999999997</v>
      </c>
      <c r="V25" s="28">
        <f t="shared" si="6"/>
        <v>189.85750000000002</v>
      </c>
      <c r="W25" s="28">
        <f t="shared" si="6"/>
        <v>187.85899999999998</v>
      </c>
      <c r="X25" s="28">
        <f t="shared" si="6"/>
        <v>162.52600000000004</v>
      </c>
      <c r="Y25" s="28">
        <f t="shared" si="6"/>
        <v>171.53850000000003</v>
      </c>
      <c r="Z25" s="29">
        <f t="shared" si="6"/>
        <v>123.648</v>
      </c>
      <c r="AA25" s="26">
        <f t="shared" si="0"/>
        <v>4341.0674999999992</v>
      </c>
    </row>
    <row r="26" spans="1:30" s="2" customFormat="1" ht="36.75" customHeight="1" x14ac:dyDescent="0.25">
      <c r="A26" s="172" t="s">
        <v>20</v>
      </c>
      <c r="B26" s="30">
        <v>47.5</v>
      </c>
      <c r="C26" s="31">
        <v>47</v>
      </c>
      <c r="D26" s="31">
        <v>47.5</v>
      </c>
      <c r="E26" s="32">
        <v>46.5</v>
      </c>
      <c r="F26" s="82">
        <v>51</v>
      </c>
      <c r="G26" s="31">
        <v>50</v>
      </c>
      <c r="H26" s="31">
        <v>49.5</v>
      </c>
      <c r="I26" s="31">
        <v>49.5</v>
      </c>
      <c r="J26" s="31">
        <v>48.5</v>
      </c>
      <c r="K26" s="31">
        <v>48.5</v>
      </c>
      <c r="L26" s="32">
        <v>47.5</v>
      </c>
      <c r="M26" s="82">
        <v>49.5</v>
      </c>
      <c r="N26" s="31">
        <v>48.5</v>
      </c>
      <c r="O26" s="31">
        <v>49</v>
      </c>
      <c r="P26" s="31">
        <v>47</v>
      </c>
      <c r="Q26" s="31">
        <v>46.5</v>
      </c>
      <c r="R26" s="31">
        <v>46.5</v>
      </c>
      <c r="S26" s="31">
        <v>46</v>
      </c>
      <c r="T26" s="30">
        <v>49.5</v>
      </c>
      <c r="U26" s="31">
        <v>48.5</v>
      </c>
      <c r="V26" s="31">
        <v>47.5</v>
      </c>
      <c r="W26" s="31">
        <v>47</v>
      </c>
      <c r="X26" s="31">
        <v>47</v>
      </c>
      <c r="Y26" s="31">
        <v>46.5</v>
      </c>
      <c r="Z26" s="32">
        <v>46</v>
      </c>
      <c r="AA26" s="33">
        <f>+((AA25/AA27)/7)*1000</f>
        <v>47.93264028443344</v>
      </c>
    </row>
    <row r="27" spans="1:30" s="2" customFormat="1" ht="33" customHeight="1" x14ac:dyDescent="0.25">
      <c r="A27" s="173" t="s">
        <v>21</v>
      </c>
      <c r="B27" s="34">
        <v>493</v>
      </c>
      <c r="C27" s="35">
        <v>636</v>
      </c>
      <c r="D27" s="35">
        <v>341</v>
      </c>
      <c r="E27" s="36">
        <v>278</v>
      </c>
      <c r="F27" s="83">
        <v>541</v>
      </c>
      <c r="G27" s="35">
        <v>602</v>
      </c>
      <c r="H27" s="35">
        <v>632</v>
      </c>
      <c r="I27" s="35">
        <v>632</v>
      </c>
      <c r="J27" s="35">
        <v>519</v>
      </c>
      <c r="K27" s="35">
        <v>519</v>
      </c>
      <c r="L27" s="36">
        <v>491</v>
      </c>
      <c r="M27" s="83">
        <v>125</v>
      </c>
      <c r="N27" s="35">
        <v>500</v>
      </c>
      <c r="O27" s="35">
        <v>676</v>
      </c>
      <c r="P27" s="35">
        <v>739</v>
      </c>
      <c r="Q27" s="35">
        <v>490</v>
      </c>
      <c r="R27" s="35">
        <v>664</v>
      </c>
      <c r="S27" s="35">
        <v>488</v>
      </c>
      <c r="T27" s="34">
        <v>331</v>
      </c>
      <c r="U27" s="35">
        <v>694</v>
      </c>
      <c r="V27" s="35">
        <v>571</v>
      </c>
      <c r="W27" s="35">
        <v>571</v>
      </c>
      <c r="X27" s="35">
        <v>494</v>
      </c>
      <c r="Y27" s="35">
        <v>527</v>
      </c>
      <c r="Z27" s="36">
        <v>384</v>
      </c>
      <c r="AA27" s="37">
        <f>SUM(B27:Z27)</f>
        <v>12938</v>
      </c>
      <c r="AB27" s="2">
        <f>((AA25*1000)/AA27)/7</f>
        <v>47.93264028443344</v>
      </c>
    </row>
    <row r="28" spans="1:30" s="2" customFormat="1" ht="33" customHeight="1" x14ac:dyDescent="0.25">
      <c r="A28" s="174" t="s">
        <v>22</v>
      </c>
      <c r="B28" s="38">
        <f>((B27*B26)*7/1000-B19)/4</f>
        <v>32.972187500000004</v>
      </c>
      <c r="C28" s="39">
        <f t="shared" ref="C28:Z28" si="7">((C27*C26)*7/1000-C19)/4</f>
        <v>42.082843750000002</v>
      </c>
      <c r="D28" s="39">
        <f t="shared" si="7"/>
        <v>22.8612578125</v>
      </c>
      <c r="E28" s="40">
        <f t="shared" si="7"/>
        <v>18.258031250000002</v>
      </c>
      <c r="F28" s="84">
        <f t="shared" si="7"/>
        <v>38.996265624999999</v>
      </c>
      <c r="G28" s="39">
        <f t="shared" si="7"/>
        <v>42.499312500000002</v>
      </c>
      <c r="H28" s="39">
        <f t="shared" si="7"/>
        <v>44.167812499999997</v>
      </c>
      <c r="I28" s="39">
        <f t="shared" si="7"/>
        <v>44.172789062500001</v>
      </c>
      <c r="J28" s="39">
        <f t="shared" si="7"/>
        <v>35.561796874999999</v>
      </c>
      <c r="K28" s="39">
        <f t="shared" si="7"/>
        <v>35.561796874999999</v>
      </c>
      <c r="L28" s="40">
        <f t="shared" si="7"/>
        <v>32.948781249999996</v>
      </c>
      <c r="M28" s="84">
        <f t="shared" si="7"/>
        <v>8.0158437500000002</v>
      </c>
      <c r="N28" s="39">
        <f t="shared" si="7"/>
        <v>34.142990234374999</v>
      </c>
      <c r="O28" s="39">
        <f t="shared" si="7"/>
        <v>46.756921875000003</v>
      </c>
      <c r="P28" s="39">
        <f t="shared" si="7"/>
        <v>48.911625000000001</v>
      </c>
      <c r="Q28" s="39">
        <f t="shared" si="7"/>
        <v>32.090214843750005</v>
      </c>
      <c r="R28" s="39">
        <f t="shared" si="7"/>
        <v>43.602984374999998</v>
      </c>
      <c r="S28" s="39">
        <f t="shared" si="7"/>
        <v>32.240359374999997</v>
      </c>
      <c r="T28" s="38">
        <f t="shared" si="7"/>
        <v>23.124437500000003</v>
      </c>
      <c r="U28" s="39">
        <f t="shared" si="7"/>
        <v>47.3947734375</v>
      </c>
      <c r="V28" s="39">
        <f t="shared" si="7"/>
        <v>38.222193359374998</v>
      </c>
      <c r="W28" s="39">
        <f t="shared" si="7"/>
        <v>37.824054687500002</v>
      </c>
      <c r="X28" s="39">
        <f t="shared" si="7"/>
        <v>32.783878906250003</v>
      </c>
      <c r="Y28" s="39">
        <f t="shared" si="7"/>
        <v>34.60655078125</v>
      </c>
      <c r="Z28" s="40">
        <f t="shared" si="7"/>
        <v>24.964343749999998</v>
      </c>
      <c r="AA28" s="41"/>
    </row>
    <row r="29" spans="1:30" ht="33.75" customHeight="1" x14ac:dyDescent="0.25">
      <c r="A29" s="175" t="s">
        <v>23</v>
      </c>
      <c r="B29" s="42">
        <f t="shared" ref="B29:C29" si="8">((B27*B26)*7)/1000</f>
        <v>163.92250000000001</v>
      </c>
      <c r="C29" s="43">
        <f t="shared" si="8"/>
        <v>209.244</v>
      </c>
      <c r="D29" s="43">
        <f>((D27*D26)*7)/1000</f>
        <v>113.38249999999999</v>
      </c>
      <c r="E29" s="87">
        <f>((E27*E26)*7)/1000</f>
        <v>90.489000000000004</v>
      </c>
      <c r="F29" s="85">
        <f t="shared" ref="F29:J29" si="9">((F27*F26)*7)/1000</f>
        <v>193.137</v>
      </c>
      <c r="G29" s="43">
        <f t="shared" si="9"/>
        <v>210.7</v>
      </c>
      <c r="H29" s="43">
        <f>((H27*H26)*7)/1000</f>
        <v>218.988</v>
      </c>
      <c r="I29" s="43">
        <f>((I27*I26)*7)/1000</f>
        <v>218.988</v>
      </c>
      <c r="J29" s="43">
        <f t="shared" si="9"/>
        <v>176.20050000000001</v>
      </c>
      <c r="K29" s="43">
        <f>((K27*K26)*7)/1000</f>
        <v>176.20050000000001</v>
      </c>
      <c r="L29" s="87">
        <f>((L27*L26)*7)/1000</f>
        <v>163.25749999999999</v>
      </c>
      <c r="M29" s="85">
        <f>((M27*M26)*7)/1000</f>
        <v>43.3125</v>
      </c>
      <c r="N29" s="43">
        <f>((N27*N26)*7)/1000</f>
        <v>169.75</v>
      </c>
      <c r="O29" s="43">
        <f t="shared" ref="O29:Z29" si="10">((O27*O26)*7)/1000</f>
        <v>231.86799999999999</v>
      </c>
      <c r="P29" s="43">
        <f t="shared" si="10"/>
        <v>243.131</v>
      </c>
      <c r="Q29" s="43">
        <f t="shared" si="10"/>
        <v>159.495</v>
      </c>
      <c r="R29" s="43">
        <f t="shared" si="10"/>
        <v>216.13200000000001</v>
      </c>
      <c r="S29" s="43">
        <f t="shared" si="10"/>
        <v>157.136</v>
      </c>
      <c r="T29" s="44">
        <f t="shared" si="10"/>
        <v>114.6915</v>
      </c>
      <c r="U29" s="45">
        <f t="shared" si="10"/>
        <v>235.613</v>
      </c>
      <c r="V29" s="45">
        <f t="shared" si="10"/>
        <v>189.85749999999999</v>
      </c>
      <c r="W29" s="45">
        <f t="shared" si="10"/>
        <v>187.85900000000001</v>
      </c>
      <c r="X29" s="45">
        <f t="shared" si="10"/>
        <v>162.52600000000001</v>
      </c>
      <c r="Y29" s="45">
        <f t="shared" si="10"/>
        <v>171.5385</v>
      </c>
      <c r="Z29" s="46">
        <f t="shared" si="10"/>
        <v>123.648</v>
      </c>
      <c r="AA29" s="47"/>
    </row>
    <row r="30" spans="1:30" ht="33.75" customHeight="1" thickBot="1" x14ac:dyDescent="0.3">
      <c r="A30" s="176" t="s">
        <v>24</v>
      </c>
      <c r="B30" s="48">
        <f t="shared" ref="B30:C30" si="11">+(B25/B27)/7*1000</f>
        <v>47.5</v>
      </c>
      <c r="C30" s="49">
        <f t="shared" si="11"/>
        <v>47</v>
      </c>
      <c r="D30" s="49">
        <f>+(D25/D27)/7*1000</f>
        <v>47.499999999999993</v>
      </c>
      <c r="E30" s="50">
        <f t="shared" ref="E30:J30" si="12">+(E25/E27)/7*1000</f>
        <v>46.5</v>
      </c>
      <c r="F30" s="86">
        <f t="shared" si="12"/>
        <v>51</v>
      </c>
      <c r="G30" s="49">
        <f t="shared" si="12"/>
        <v>50</v>
      </c>
      <c r="H30" s="49">
        <f>+(H25/H27)/7*1000</f>
        <v>49.499999999999993</v>
      </c>
      <c r="I30" s="49">
        <f t="shared" ref="I30" si="13">+(I25/I27)/7*1000</f>
        <v>49.499999999999993</v>
      </c>
      <c r="J30" s="49">
        <f t="shared" si="12"/>
        <v>48.5</v>
      </c>
      <c r="K30" s="49">
        <f>+(K25/K27)/7*1000</f>
        <v>48.5</v>
      </c>
      <c r="L30" s="50">
        <f t="shared" ref="L30" si="14">+(L25/L27)/7*1000</f>
        <v>47.499999999999993</v>
      </c>
      <c r="M30" s="86">
        <f>+(M25/M27)/7*1000</f>
        <v>49.5</v>
      </c>
      <c r="N30" s="49">
        <f t="shared" ref="N30:Z30" si="15">+(N25/N27)/7*1000</f>
        <v>48.499999999999993</v>
      </c>
      <c r="O30" s="49">
        <f t="shared" si="15"/>
        <v>48.999999999999993</v>
      </c>
      <c r="P30" s="49">
        <f t="shared" si="15"/>
        <v>47</v>
      </c>
      <c r="Q30" s="49">
        <f t="shared" si="15"/>
        <v>46.5</v>
      </c>
      <c r="R30" s="49">
        <f t="shared" si="15"/>
        <v>46.5</v>
      </c>
      <c r="S30" s="49">
        <f t="shared" si="15"/>
        <v>45.999999999999993</v>
      </c>
      <c r="T30" s="48">
        <f t="shared" si="15"/>
        <v>49.5</v>
      </c>
      <c r="U30" s="49">
        <f t="shared" si="15"/>
        <v>48.499999999999993</v>
      </c>
      <c r="V30" s="49">
        <f t="shared" si="15"/>
        <v>47.5</v>
      </c>
      <c r="W30" s="49">
        <f t="shared" si="15"/>
        <v>46.999999999999993</v>
      </c>
      <c r="X30" s="49">
        <f t="shared" si="15"/>
        <v>47.000000000000007</v>
      </c>
      <c r="Y30" s="49">
        <f t="shared" si="15"/>
        <v>46.500000000000007</v>
      </c>
      <c r="Z30" s="50">
        <f t="shared" si="15"/>
        <v>46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18.470937499999998</v>
      </c>
      <c r="C40" s="39">
        <v>40.734781250000005</v>
      </c>
      <c r="D40" s="39">
        <v>59.920499999999997</v>
      </c>
      <c r="E40" s="39">
        <v>53.660093749999994</v>
      </c>
      <c r="F40" s="39">
        <v>44.826468750000004</v>
      </c>
      <c r="G40" s="39">
        <v>37.189937499999999</v>
      </c>
      <c r="H40" s="39">
        <v>40.576968750000006</v>
      </c>
      <c r="I40" s="101">
        <f t="shared" si="16"/>
        <v>295.37968749999999</v>
      </c>
      <c r="J40" s="2"/>
      <c r="K40" s="92" t="s">
        <v>16</v>
      </c>
      <c r="L40" s="79">
        <v>12.248437500000001</v>
      </c>
      <c r="M40" s="79">
        <v>23.206187499999999</v>
      </c>
      <c r="N40" s="79">
        <v>12.248437500000001</v>
      </c>
      <c r="O40" s="79"/>
      <c r="P40" s="79"/>
      <c r="Q40" s="101">
        <f t="shared" si="17"/>
        <v>47.703062500000001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19.226890625000003</v>
      </c>
      <c r="C41" s="39">
        <v>41.885804687499999</v>
      </c>
      <c r="D41" s="39">
        <v>61.746875000000003</v>
      </c>
      <c r="E41" s="39">
        <v>55.058101562499999</v>
      </c>
      <c r="F41" s="39">
        <v>46.113757812499998</v>
      </c>
      <c r="G41" s="39">
        <v>38.676140625000002</v>
      </c>
      <c r="H41" s="39">
        <v>42.208757812499996</v>
      </c>
      <c r="I41" s="101">
        <f t="shared" si="16"/>
        <v>304.91632812500001</v>
      </c>
      <c r="J41" s="2"/>
      <c r="K41" s="91" t="s">
        <v>17</v>
      </c>
      <c r="L41" s="80">
        <v>12.532140625</v>
      </c>
      <c r="M41" s="24">
        <v>23.990453125000002</v>
      </c>
      <c r="N41" s="24">
        <v>12.648515625</v>
      </c>
      <c r="O41" s="24"/>
      <c r="P41" s="24"/>
      <c r="Q41" s="101">
        <f t="shared" si="17"/>
        <v>49.171109375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19.226890625000003</v>
      </c>
      <c r="C43" s="39">
        <v>41.885804687499999</v>
      </c>
      <c r="D43" s="39">
        <v>61.746875000000003</v>
      </c>
      <c r="E43" s="39">
        <v>55.058101562499999</v>
      </c>
      <c r="F43" s="39">
        <v>46.113757812499998</v>
      </c>
      <c r="G43" s="39">
        <v>38.676140625000002</v>
      </c>
      <c r="H43" s="39">
        <v>42.208757812499996</v>
      </c>
      <c r="I43" s="101">
        <f t="shared" si="16"/>
        <v>304.91632812500001</v>
      </c>
      <c r="J43" s="2"/>
      <c r="K43" s="91" t="s">
        <v>19</v>
      </c>
      <c r="L43" s="79">
        <v>12.532140625</v>
      </c>
      <c r="M43" s="79">
        <v>23.990453125000002</v>
      </c>
      <c r="N43" s="79">
        <v>12.648515625</v>
      </c>
      <c r="O43" s="79"/>
      <c r="P43" s="79"/>
      <c r="Q43" s="101">
        <f t="shared" si="17"/>
        <v>49.171109375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19.226890625000003</v>
      </c>
      <c r="C44" s="39">
        <v>41.885804687499999</v>
      </c>
      <c r="D44" s="39">
        <v>61.746875000000003</v>
      </c>
      <c r="E44" s="39">
        <v>55.058101562499999</v>
      </c>
      <c r="F44" s="39">
        <v>46.113757812499998</v>
      </c>
      <c r="G44" s="39">
        <v>38.676140625000002</v>
      </c>
      <c r="H44" s="39">
        <v>42.208757812499996</v>
      </c>
      <c r="I44" s="101">
        <f t="shared" si="16"/>
        <v>304.91632812500001</v>
      </c>
      <c r="J44" s="2"/>
      <c r="K44" s="92" t="s">
        <v>13</v>
      </c>
      <c r="L44" s="79">
        <v>12.532140625</v>
      </c>
      <c r="M44" s="79">
        <v>23.990453125000002</v>
      </c>
      <c r="N44" s="79">
        <v>12.648515625</v>
      </c>
      <c r="O44" s="79"/>
      <c r="P44" s="79"/>
      <c r="Q44" s="101">
        <f t="shared" si="17"/>
        <v>49.171109375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19.226890625000003</v>
      </c>
      <c r="C45" s="39">
        <v>41.885804687499999</v>
      </c>
      <c r="D45" s="39">
        <v>61.746875000000003</v>
      </c>
      <c r="E45" s="39">
        <v>55.058101562499999</v>
      </c>
      <c r="F45" s="39">
        <v>46.113757812499998</v>
      </c>
      <c r="G45" s="39">
        <v>38.676140625000002</v>
      </c>
      <c r="H45" s="39">
        <v>42.208757812499996</v>
      </c>
      <c r="I45" s="101">
        <f t="shared" si="16"/>
        <v>304.91632812500001</v>
      </c>
      <c r="J45" s="2"/>
      <c r="K45" s="91" t="s">
        <v>14</v>
      </c>
      <c r="L45" s="79">
        <v>12.532140625</v>
      </c>
      <c r="M45" s="79">
        <v>23.990453125000002</v>
      </c>
      <c r="N45" s="79">
        <v>12.648515625</v>
      </c>
      <c r="O45" s="79"/>
      <c r="P45" s="79"/>
      <c r="Q45" s="101">
        <f t="shared" si="17"/>
        <v>49.171109375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95.378500000000003</v>
      </c>
      <c r="C46" s="28">
        <f t="shared" si="18"/>
        <v>208.27800000000002</v>
      </c>
      <c r="D46" s="28">
        <f t="shared" si="18"/>
        <v>306.90799999999996</v>
      </c>
      <c r="E46" s="28">
        <f t="shared" si="18"/>
        <v>273.89249999999998</v>
      </c>
      <c r="F46" s="28">
        <f t="shared" si="18"/>
        <v>229.28149999999999</v>
      </c>
      <c r="G46" s="28">
        <f t="shared" si="18"/>
        <v>191.89449999999999</v>
      </c>
      <c r="H46" s="28">
        <f t="shared" si="18"/>
        <v>209.41199999999998</v>
      </c>
      <c r="I46" s="101">
        <f t="shared" si="16"/>
        <v>1515.0449999999998</v>
      </c>
      <c r="K46" s="77" t="s">
        <v>11</v>
      </c>
      <c r="L46" s="81">
        <f>SUM(L39:L45)</f>
        <v>62.376999999999995</v>
      </c>
      <c r="M46" s="28">
        <f>SUM(M39:M45)</f>
        <v>119.16800000000001</v>
      </c>
      <c r="N46" s="28">
        <f>SUM(N39:N45)</f>
        <v>62.842500000000008</v>
      </c>
      <c r="O46" s="28">
        <f>SUM(O39:O45)</f>
        <v>0</v>
      </c>
      <c r="P46" s="28">
        <f>SUM(P39:P45)</f>
        <v>0</v>
      </c>
      <c r="Q46" s="101">
        <f t="shared" si="17"/>
        <v>244.38750000000002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59.5</v>
      </c>
      <c r="C47" s="31">
        <v>58</v>
      </c>
      <c r="D47" s="31">
        <v>56.5</v>
      </c>
      <c r="E47" s="31">
        <v>55.5</v>
      </c>
      <c r="F47" s="31">
        <v>54.5</v>
      </c>
      <c r="G47" s="31">
        <v>54.5</v>
      </c>
      <c r="H47" s="31">
        <v>54</v>
      </c>
      <c r="I47" s="102">
        <f>+((I46/I48)/7)*1000</f>
        <v>55.767843339345525</v>
      </c>
      <c r="K47" s="110" t="s">
        <v>20</v>
      </c>
      <c r="L47" s="82">
        <v>66.5</v>
      </c>
      <c r="M47" s="31">
        <v>66.5</v>
      </c>
      <c r="N47" s="31">
        <v>66.5</v>
      </c>
      <c r="O47" s="31"/>
      <c r="P47" s="31"/>
      <c r="Q47" s="102">
        <f>+((Q46/Q48)/7)*1000</f>
        <v>66.5</v>
      </c>
      <c r="R47" s="62"/>
      <c r="S47" s="62"/>
    </row>
    <row r="48" spans="1:30" ht="33.75" customHeight="1" x14ac:dyDescent="0.25">
      <c r="A48" s="94" t="s">
        <v>21</v>
      </c>
      <c r="B48" s="83">
        <v>229</v>
      </c>
      <c r="C48" s="35">
        <v>513</v>
      </c>
      <c r="D48" s="35">
        <v>776</v>
      </c>
      <c r="E48" s="35">
        <v>705</v>
      </c>
      <c r="F48" s="35">
        <v>601</v>
      </c>
      <c r="G48" s="35">
        <v>503</v>
      </c>
      <c r="H48" s="35">
        <v>554</v>
      </c>
      <c r="I48" s="103">
        <f>SUM(B48:H48)</f>
        <v>3881</v>
      </c>
      <c r="J48" s="63"/>
      <c r="K48" s="94" t="s">
        <v>21</v>
      </c>
      <c r="L48" s="106">
        <v>134</v>
      </c>
      <c r="M48" s="64">
        <v>256</v>
      </c>
      <c r="N48" s="64">
        <v>135</v>
      </c>
      <c r="O48" s="64"/>
      <c r="P48" s="64"/>
      <c r="Q48" s="112">
        <f>SUM(L48:P48)</f>
        <v>525</v>
      </c>
      <c r="R48" s="65"/>
      <c r="S48" s="65"/>
    </row>
    <row r="49" spans="1:31" ht="33.75" customHeight="1" x14ac:dyDescent="0.25">
      <c r="A49" s="95" t="s">
        <v>22</v>
      </c>
      <c r="B49" s="84">
        <f t="shared" ref="B49:H49" si="19">((B48*B47)*7/1000-B40)/4</f>
        <v>19.226890625000003</v>
      </c>
      <c r="C49" s="39">
        <f t="shared" si="19"/>
        <v>41.885804687499999</v>
      </c>
      <c r="D49" s="39">
        <f t="shared" si="19"/>
        <v>61.746875000000003</v>
      </c>
      <c r="E49" s="39">
        <f t="shared" si="19"/>
        <v>55.058101562499999</v>
      </c>
      <c r="F49" s="39">
        <f t="shared" si="19"/>
        <v>46.113757812499998</v>
      </c>
      <c r="G49" s="39">
        <f t="shared" si="19"/>
        <v>38.676140625000002</v>
      </c>
      <c r="H49" s="39">
        <f t="shared" si="19"/>
        <v>42.208757812499996</v>
      </c>
      <c r="I49" s="104">
        <f>((I46*1000)/I48)/7</f>
        <v>55.767843339345518</v>
      </c>
      <c r="K49" s="95" t="s">
        <v>22</v>
      </c>
      <c r="L49" s="84">
        <f t="shared" ref="L49:P49" si="20">((L48*L47)*7/1000-L40)/4</f>
        <v>12.532140625</v>
      </c>
      <c r="M49" s="39">
        <f t="shared" si="20"/>
        <v>23.990453125000002</v>
      </c>
      <c r="N49" s="39">
        <f t="shared" si="20"/>
        <v>12.648515625</v>
      </c>
      <c r="O49" s="39">
        <f t="shared" si="20"/>
        <v>0</v>
      </c>
      <c r="P49" s="39">
        <f t="shared" si="20"/>
        <v>0</v>
      </c>
      <c r="Q49" s="113">
        <f>((Q46*1000)/Q48)/7</f>
        <v>66.500000000000014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1">((B48*B47)*7)/1000</f>
        <v>95.378500000000003</v>
      </c>
      <c r="C50" s="43">
        <f t="shared" si="21"/>
        <v>208.27799999999999</v>
      </c>
      <c r="D50" s="43">
        <f t="shared" si="21"/>
        <v>306.90800000000002</v>
      </c>
      <c r="E50" s="43">
        <f t="shared" si="21"/>
        <v>273.89249999999998</v>
      </c>
      <c r="F50" s="43">
        <f t="shared" si="21"/>
        <v>229.28149999999999</v>
      </c>
      <c r="G50" s="43">
        <f t="shared" si="21"/>
        <v>191.89449999999999</v>
      </c>
      <c r="H50" s="43">
        <f t="shared" si="21"/>
        <v>209.41200000000001</v>
      </c>
      <c r="I50" s="87"/>
      <c r="K50" s="96" t="s">
        <v>23</v>
      </c>
      <c r="L50" s="85">
        <f>((L48*L47)*7)/1000</f>
        <v>62.377000000000002</v>
      </c>
      <c r="M50" s="43">
        <f>((M48*M47)*7)/1000</f>
        <v>119.16800000000001</v>
      </c>
      <c r="N50" s="43">
        <f>((N48*N47)*7)/1000</f>
        <v>62.842500000000001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2">+(B46/B48)/7*1000</f>
        <v>59.500000000000007</v>
      </c>
      <c r="C51" s="49">
        <f t="shared" si="22"/>
        <v>58</v>
      </c>
      <c r="D51" s="49">
        <f t="shared" si="22"/>
        <v>56.499999999999993</v>
      </c>
      <c r="E51" s="49">
        <f t="shared" si="22"/>
        <v>55.499999999999993</v>
      </c>
      <c r="F51" s="49">
        <f t="shared" si="22"/>
        <v>54.5</v>
      </c>
      <c r="G51" s="49">
        <f t="shared" si="22"/>
        <v>54.5</v>
      </c>
      <c r="H51" s="49">
        <f t="shared" si="22"/>
        <v>53.999999999999993</v>
      </c>
      <c r="I51" s="105"/>
      <c r="J51" s="52"/>
      <c r="K51" s="97" t="s">
        <v>24</v>
      </c>
      <c r="L51" s="86">
        <f>+(L46/L48)/7*1000</f>
        <v>66.499999999999986</v>
      </c>
      <c r="M51" s="49">
        <f>+(M46/M48)/7*1000</f>
        <v>66.5</v>
      </c>
      <c r="N51" s="49">
        <f>+(N46/N48)/7*1000</f>
        <v>66.500000000000014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3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25.785453125</v>
      </c>
      <c r="C59" s="79">
        <v>35.719562499999995</v>
      </c>
      <c r="D59" s="79">
        <v>36.321156249999994</v>
      </c>
      <c r="E59" s="79">
        <v>39.330687500000003</v>
      </c>
      <c r="F59" s="79">
        <v>43.444703124999997</v>
      </c>
      <c r="G59" s="79"/>
      <c r="H59" s="101">
        <f t="shared" si="23"/>
        <v>180.6015625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25.935636718749997</v>
      </c>
      <c r="C60" s="24">
        <v>35.926109375000003</v>
      </c>
      <c r="D60" s="24">
        <v>36.531710937500002</v>
      </c>
      <c r="E60" s="24">
        <v>39.559328125</v>
      </c>
      <c r="F60" s="24">
        <v>43.696824218750002</v>
      </c>
      <c r="G60" s="24"/>
      <c r="H60" s="101">
        <f t="shared" si="23"/>
        <v>181.64960937500001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3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25.935636718749997</v>
      </c>
      <c r="C62" s="79">
        <v>35.926109375000003</v>
      </c>
      <c r="D62" s="79">
        <v>36.531710937500002</v>
      </c>
      <c r="E62" s="79">
        <v>39.559328125</v>
      </c>
      <c r="F62" s="79">
        <v>43.696824218750002</v>
      </c>
      <c r="G62" s="79"/>
      <c r="H62" s="101">
        <f t="shared" si="23"/>
        <v>181.64960937500001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25.935636718749997</v>
      </c>
      <c r="C63" s="79">
        <v>35.926109375000003</v>
      </c>
      <c r="D63" s="79">
        <v>36.531710937500002</v>
      </c>
      <c r="E63" s="79">
        <v>39.559328125</v>
      </c>
      <c r="F63" s="79">
        <v>43.696824218750002</v>
      </c>
      <c r="G63" s="79"/>
      <c r="H63" s="101">
        <f t="shared" si="23"/>
        <v>181.64960937500001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25.935636718749997</v>
      </c>
      <c r="C64" s="79">
        <v>35.926109375000003</v>
      </c>
      <c r="D64" s="79">
        <v>36.531710937500002</v>
      </c>
      <c r="E64" s="79">
        <v>39.559328125</v>
      </c>
      <c r="F64" s="79">
        <v>43.696824218750002</v>
      </c>
      <c r="G64" s="79"/>
      <c r="H64" s="101">
        <f t="shared" si="23"/>
        <v>181.64960937500001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4">SUM(B58:B64)</f>
        <v>129.52799999999999</v>
      </c>
      <c r="C65" s="28">
        <f t="shared" si="24"/>
        <v>179.42400000000004</v>
      </c>
      <c r="D65" s="28">
        <f t="shared" si="24"/>
        <v>182.44800000000001</v>
      </c>
      <c r="E65" s="28">
        <f t="shared" si="24"/>
        <v>197.56800000000001</v>
      </c>
      <c r="F65" s="28">
        <f t="shared" si="24"/>
        <v>218.23200000000003</v>
      </c>
      <c r="G65" s="28">
        <f t="shared" si="24"/>
        <v>0</v>
      </c>
      <c r="H65" s="101">
        <f t="shared" si="23"/>
        <v>907.2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72</v>
      </c>
      <c r="C66" s="31">
        <v>72</v>
      </c>
      <c r="D66" s="31">
        <v>72</v>
      </c>
      <c r="E66" s="31">
        <v>72</v>
      </c>
      <c r="F66" s="31">
        <v>72</v>
      </c>
      <c r="G66" s="31"/>
      <c r="H66" s="102">
        <f>+((H65/H67)/7)*1000</f>
        <v>72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257</v>
      </c>
      <c r="C67" s="64">
        <v>356</v>
      </c>
      <c r="D67" s="64">
        <v>362</v>
      </c>
      <c r="E67" s="64">
        <v>392</v>
      </c>
      <c r="F67" s="64">
        <v>433</v>
      </c>
      <c r="G67" s="64"/>
      <c r="H67" s="112">
        <f>SUM(B67:G67)</f>
        <v>1800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5">((B67*B66)*7/1000-B59)/4</f>
        <v>25.935636718749997</v>
      </c>
      <c r="C68" s="39">
        <f t="shared" si="25"/>
        <v>35.926109375000003</v>
      </c>
      <c r="D68" s="39">
        <f t="shared" si="25"/>
        <v>36.531710937500002</v>
      </c>
      <c r="E68" s="39">
        <f t="shared" si="25"/>
        <v>39.559328125</v>
      </c>
      <c r="F68" s="39">
        <f t="shared" si="25"/>
        <v>43.696824218750002</v>
      </c>
      <c r="G68" s="39">
        <f t="shared" si="25"/>
        <v>0</v>
      </c>
      <c r="H68" s="116">
        <f>((H65*1000)/H67)/7</f>
        <v>72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6">((B67*B66)*7)/1000</f>
        <v>129.52799999999999</v>
      </c>
      <c r="C69" s="43">
        <f t="shared" si="26"/>
        <v>179.42400000000001</v>
      </c>
      <c r="D69" s="43">
        <f t="shared" si="26"/>
        <v>182.44800000000001</v>
      </c>
      <c r="E69" s="43">
        <f t="shared" si="26"/>
        <v>197.56800000000001</v>
      </c>
      <c r="F69" s="43">
        <f t="shared" si="26"/>
        <v>218.232</v>
      </c>
      <c r="G69" s="43">
        <f t="shared" si="26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27">+(B65/B67)/7*1000</f>
        <v>72</v>
      </c>
      <c r="C70" s="49">
        <f t="shared" si="27"/>
        <v>72.000000000000028</v>
      </c>
      <c r="D70" s="49">
        <f t="shared" si="27"/>
        <v>72</v>
      </c>
      <c r="E70" s="49">
        <f t="shared" si="27"/>
        <v>72</v>
      </c>
      <c r="F70" s="49">
        <f t="shared" si="27"/>
        <v>72.000000000000028</v>
      </c>
      <c r="G70" s="49" t="e">
        <f t="shared" si="27"/>
        <v>#DIV/0!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A3:C3"/>
    <mergeCell ref="E9:G9"/>
    <mergeCell ref="R9:S9"/>
    <mergeCell ref="K11:L11"/>
    <mergeCell ref="M15:S15"/>
    <mergeCell ref="B15:E15"/>
    <mergeCell ref="F15:L15"/>
    <mergeCell ref="T15:Z15"/>
    <mergeCell ref="B36:H36"/>
    <mergeCell ref="L36:P36"/>
    <mergeCell ref="T36:U36"/>
    <mergeCell ref="J54:K5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0" zoomScale="30" zoomScaleNormal="30" workbookViewId="0">
      <selection activeCell="F24" sqref="F24:L24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7" t="s">
        <v>0</v>
      </c>
      <c r="B3" s="577"/>
      <c r="C3" s="577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579" t="s">
        <v>66</v>
      </c>
      <c r="L11" s="579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67" t="s">
        <v>7</v>
      </c>
      <c r="B15" s="591" t="s">
        <v>8</v>
      </c>
      <c r="C15" s="592"/>
      <c r="D15" s="592"/>
      <c r="E15" s="593"/>
      <c r="F15" s="594" t="s">
        <v>50</v>
      </c>
      <c r="G15" s="595"/>
      <c r="H15" s="595"/>
      <c r="I15" s="595"/>
      <c r="J15" s="595"/>
      <c r="K15" s="595"/>
      <c r="L15" s="596"/>
      <c r="M15" s="584" t="s">
        <v>9</v>
      </c>
      <c r="N15" s="585"/>
      <c r="O15" s="585"/>
      <c r="P15" s="585"/>
      <c r="Q15" s="585"/>
      <c r="R15" s="585"/>
      <c r="S15" s="586"/>
      <c r="T15" s="587" t="s">
        <v>30</v>
      </c>
      <c r="U15" s="588"/>
      <c r="V15" s="588"/>
      <c r="W15" s="588"/>
      <c r="X15" s="588"/>
      <c r="Y15" s="588"/>
      <c r="Z15" s="589"/>
      <c r="AA15" s="12"/>
    </row>
    <row r="16" spans="1:30" ht="39.950000000000003" customHeight="1" x14ac:dyDescent="0.25">
      <c r="A16" s="168" t="s">
        <v>10</v>
      </c>
      <c r="B16" s="163"/>
      <c r="C16" s="164"/>
      <c r="D16" s="165"/>
      <c r="E16" s="166"/>
      <c r="F16" s="75"/>
      <c r="G16" s="15"/>
      <c r="H16" s="15"/>
      <c r="I16" s="15"/>
      <c r="J16" s="15"/>
      <c r="K16" s="21"/>
      <c r="L16" s="17"/>
      <c r="M16" s="78"/>
      <c r="N16" s="15"/>
      <c r="O16" s="15"/>
      <c r="P16" s="15"/>
      <c r="Q16" s="15"/>
      <c r="R16" s="15"/>
      <c r="S16" s="15"/>
      <c r="T16" s="16"/>
      <c r="U16" s="15"/>
      <c r="V16" s="75"/>
      <c r="W16" s="120"/>
      <c r="X16" s="120"/>
      <c r="Y16" s="120"/>
      <c r="Z16" s="17"/>
      <c r="AA16" s="18" t="s">
        <v>11</v>
      </c>
      <c r="AC16" s="20"/>
      <c r="AD16" s="20"/>
    </row>
    <row r="17" spans="1:30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22">
        <v>4</v>
      </c>
      <c r="F17" s="78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2">
        <v>11</v>
      </c>
      <c r="M17" s="78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21">
        <v>7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1">
        <v>6</v>
      </c>
      <c r="Z17" s="22">
        <v>7</v>
      </c>
      <c r="AA17" s="18"/>
      <c r="AC17" s="2"/>
      <c r="AD17" s="20"/>
    </row>
    <row r="18" spans="1:30" ht="39.950000000000003" customHeight="1" x14ac:dyDescent="0.25">
      <c r="A18" s="170" t="s">
        <v>15</v>
      </c>
      <c r="B18" s="23"/>
      <c r="C18" s="24"/>
      <c r="D18" s="24"/>
      <c r="E18" s="25"/>
      <c r="F18" s="79"/>
      <c r="G18" s="24"/>
      <c r="H18" s="24"/>
      <c r="I18" s="24"/>
      <c r="J18" s="24"/>
      <c r="K18" s="24"/>
      <c r="L18" s="25"/>
      <c r="M18" s="79"/>
      <c r="N18" s="24"/>
      <c r="O18" s="24"/>
      <c r="P18" s="24"/>
      <c r="Q18" s="24"/>
      <c r="R18" s="24"/>
      <c r="S18" s="24"/>
      <c r="T18" s="23"/>
      <c r="U18" s="24"/>
      <c r="V18" s="24"/>
      <c r="W18" s="24"/>
      <c r="X18" s="24"/>
      <c r="Y18" s="24"/>
      <c r="Z18" s="25"/>
      <c r="AA18" s="26">
        <f t="shared" ref="AA18:AA25" si="0">SUM(B18:Z18)</f>
        <v>0</v>
      </c>
      <c r="AC18" s="2"/>
      <c r="AD18" s="20"/>
    </row>
    <row r="19" spans="1:30" ht="39.950000000000003" customHeight="1" x14ac:dyDescent="0.25">
      <c r="A19" s="171" t="s">
        <v>16</v>
      </c>
      <c r="B19" s="23">
        <v>32.972187500000004</v>
      </c>
      <c r="C19" s="24">
        <v>42.082843750000002</v>
      </c>
      <c r="D19" s="24">
        <v>22.8612578125</v>
      </c>
      <c r="E19" s="25">
        <v>18.258031250000002</v>
      </c>
      <c r="F19" s="79">
        <v>38.996265624999999</v>
      </c>
      <c r="G19" s="24">
        <v>42.499312500000002</v>
      </c>
      <c r="H19" s="24">
        <v>44.167812499999997</v>
      </c>
      <c r="I19" s="24">
        <v>44.172789062500001</v>
      </c>
      <c r="J19" s="24">
        <v>35.561796874999999</v>
      </c>
      <c r="K19" s="24">
        <v>35.561796874999999</v>
      </c>
      <c r="L19" s="25">
        <v>32.948781249999996</v>
      </c>
      <c r="M19" s="79">
        <v>8.0158437500000002</v>
      </c>
      <c r="N19" s="24">
        <v>34.142990234374999</v>
      </c>
      <c r="O19" s="24">
        <v>46.756921875000003</v>
      </c>
      <c r="P19" s="24">
        <v>48.911625000000001</v>
      </c>
      <c r="Q19" s="24">
        <v>32.090214843750005</v>
      </c>
      <c r="R19" s="24">
        <v>43.602984374999998</v>
      </c>
      <c r="S19" s="24">
        <v>32.240359374999997</v>
      </c>
      <c r="T19" s="23">
        <v>23.124437500000003</v>
      </c>
      <c r="U19" s="24">
        <v>47.3947734375</v>
      </c>
      <c r="V19" s="24">
        <v>38.222193359374998</v>
      </c>
      <c r="W19" s="24">
        <v>37.824054687500002</v>
      </c>
      <c r="X19" s="24">
        <v>32.783878906250003</v>
      </c>
      <c r="Y19" s="24">
        <v>34.60655078125</v>
      </c>
      <c r="Z19" s="25">
        <v>24.964343749999998</v>
      </c>
      <c r="AA19" s="26">
        <f t="shared" si="0"/>
        <v>874.76404687500019</v>
      </c>
      <c r="AC19" s="2"/>
      <c r="AD19" s="20"/>
    </row>
    <row r="20" spans="1:30" ht="39.75" customHeight="1" x14ac:dyDescent="0.25">
      <c r="A20" s="170" t="s">
        <v>17</v>
      </c>
      <c r="B20" s="76">
        <v>34.031703124999993</v>
      </c>
      <c r="C20" s="24">
        <v>43.459789062500001</v>
      </c>
      <c r="D20" s="24">
        <v>23.823810546874999</v>
      </c>
      <c r="E20" s="25">
        <v>18.7874921875</v>
      </c>
      <c r="F20" s="79">
        <v>39.955308593749997</v>
      </c>
      <c r="G20" s="24">
        <v>43.630421874999996</v>
      </c>
      <c r="H20" s="24">
        <v>45.364046875</v>
      </c>
      <c r="I20" s="24">
        <v>45.362802734374995</v>
      </c>
      <c r="J20" s="24">
        <v>36.976175781249999</v>
      </c>
      <c r="K20" s="24">
        <v>36.976175781249999</v>
      </c>
      <c r="L20" s="25">
        <v>33.866054687500004</v>
      </c>
      <c r="M20" s="80">
        <v>11.334539062499999</v>
      </c>
      <c r="N20" s="24">
        <v>35.651752441406252</v>
      </c>
      <c r="O20" s="24">
        <v>48.643769531250001</v>
      </c>
      <c r="P20" s="24">
        <v>50.494718750000004</v>
      </c>
      <c r="Q20" s="24">
        <v>33.137446289062495</v>
      </c>
      <c r="R20" s="24">
        <v>44.875253906250002</v>
      </c>
      <c r="S20" s="24">
        <v>29.761785156249999</v>
      </c>
      <c r="T20" s="76">
        <v>23.960140625000001</v>
      </c>
      <c r="U20" s="24">
        <v>49.483556640625004</v>
      </c>
      <c r="V20" s="24">
        <v>39.407701660156249</v>
      </c>
      <c r="W20" s="24">
        <v>39.507236328125003</v>
      </c>
      <c r="X20" s="24">
        <v>33.732280273437496</v>
      </c>
      <c r="Y20" s="24">
        <v>35.616362304687499</v>
      </c>
      <c r="Z20" s="25">
        <v>26.014914062500001</v>
      </c>
      <c r="AA20" s="26">
        <f t="shared" si="0"/>
        <v>903.85523828125008</v>
      </c>
      <c r="AC20" s="2"/>
      <c r="AD20" s="20"/>
    </row>
    <row r="21" spans="1:30" ht="39.950000000000003" customHeight="1" x14ac:dyDescent="0.25">
      <c r="A21" s="171" t="s">
        <v>18</v>
      </c>
      <c r="B21" s="76"/>
      <c r="C21" s="24"/>
      <c r="D21" s="24"/>
      <c r="E21" s="25"/>
      <c r="F21" s="79"/>
      <c r="G21" s="24"/>
      <c r="H21" s="24"/>
      <c r="I21" s="24"/>
      <c r="J21" s="24"/>
      <c r="K21" s="24"/>
      <c r="L21" s="25"/>
      <c r="M21" s="79"/>
      <c r="N21" s="24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4"/>
      <c r="Z21" s="25"/>
      <c r="AA21" s="26">
        <f t="shared" si="0"/>
        <v>0</v>
      </c>
      <c r="AC21" s="2"/>
      <c r="AD21" s="20"/>
    </row>
    <row r="22" spans="1:30" ht="39.950000000000003" customHeight="1" x14ac:dyDescent="0.25">
      <c r="A22" s="170" t="s">
        <v>19</v>
      </c>
      <c r="B22" s="23">
        <v>34.031703124999993</v>
      </c>
      <c r="C22" s="24">
        <v>43.459789062500001</v>
      </c>
      <c r="D22" s="24">
        <v>23.823810546874999</v>
      </c>
      <c r="E22" s="25">
        <v>18.7874921875</v>
      </c>
      <c r="F22" s="79">
        <v>39.955308593749997</v>
      </c>
      <c r="G22" s="24">
        <v>43.630421874999996</v>
      </c>
      <c r="H22" s="24">
        <v>45.364046875</v>
      </c>
      <c r="I22" s="24">
        <v>45.362802734374995</v>
      </c>
      <c r="J22" s="24">
        <v>36.976175781249999</v>
      </c>
      <c r="K22" s="24">
        <v>36.976175781249999</v>
      </c>
      <c r="L22" s="25">
        <v>33.866054687500004</v>
      </c>
      <c r="M22" s="79">
        <v>11.334539062499999</v>
      </c>
      <c r="N22" s="24">
        <v>35.651752441406252</v>
      </c>
      <c r="O22" s="24">
        <v>48.643769531250001</v>
      </c>
      <c r="P22" s="24">
        <v>50.494718750000004</v>
      </c>
      <c r="Q22" s="24">
        <v>33.137446289062495</v>
      </c>
      <c r="R22" s="24">
        <v>44.875253906250002</v>
      </c>
      <c r="S22" s="24">
        <v>29.761785156249999</v>
      </c>
      <c r="T22" s="23">
        <v>23.960140625000001</v>
      </c>
      <c r="U22" s="24">
        <v>49.483556640625004</v>
      </c>
      <c r="V22" s="24">
        <v>39.407701660156249</v>
      </c>
      <c r="W22" s="24">
        <v>39.507236328125003</v>
      </c>
      <c r="X22" s="24">
        <v>33.732280273437496</v>
      </c>
      <c r="Y22" s="24">
        <v>35.616362304687499</v>
      </c>
      <c r="Z22" s="25">
        <v>26.014914062500001</v>
      </c>
      <c r="AA22" s="26">
        <f t="shared" si="0"/>
        <v>903.85523828125008</v>
      </c>
      <c r="AC22" s="2"/>
      <c r="AD22" s="20"/>
    </row>
    <row r="23" spans="1:30" ht="39.950000000000003" customHeight="1" x14ac:dyDescent="0.25">
      <c r="A23" s="171" t="s">
        <v>13</v>
      </c>
      <c r="B23" s="23">
        <v>34.031703124999993</v>
      </c>
      <c r="C23" s="24">
        <v>43.459789062500001</v>
      </c>
      <c r="D23" s="24">
        <v>23.823810546874999</v>
      </c>
      <c r="E23" s="25">
        <v>18.7874921875</v>
      </c>
      <c r="F23" s="79">
        <v>39.955308593749997</v>
      </c>
      <c r="G23" s="24">
        <v>43.630421874999996</v>
      </c>
      <c r="H23" s="24">
        <v>45.364046875</v>
      </c>
      <c r="I23" s="24">
        <v>45.362802734374995</v>
      </c>
      <c r="J23" s="24">
        <v>36.976175781249999</v>
      </c>
      <c r="K23" s="24">
        <v>36.976175781249999</v>
      </c>
      <c r="L23" s="25">
        <v>33.866054687500004</v>
      </c>
      <c r="M23" s="79">
        <v>11.334539062499999</v>
      </c>
      <c r="N23" s="24">
        <v>35.651752441406252</v>
      </c>
      <c r="O23" s="24">
        <v>48.643769531250001</v>
      </c>
      <c r="P23" s="24">
        <v>50.494718750000004</v>
      </c>
      <c r="Q23" s="24">
        <v>33.137446289062495</v>
      </c>
      <c r="R23" s="24">
        <v>44.875253906250002</v>
      </c>
      <c r="S23" s="24">
        <v>29.761785156249999</v>
      </c>
      <c r="T23" s="23">
        <v>23.960140625000001</v>
      </c>
      <c r="U23" s="24">
        <v>49.483556640625004</v>
      </c>
      <c r="V23" s="24">
        <v>39.407701660156249</v>
      </c>
      <c r="W23" s="24">
        <v>39.507236328125003</v>
      </c>
      <c r="X23" s="24">
        <v>33.732280273437496</v>
      </c>
      <c r="Y23" s="24">
        <v>35.616362304687499</v>
      </c>
      <c r="Z23" s="25">
        <v>26.014914062500001</v>
      </c>
      <c r="AA23" s="26">
        <f t="shared" si="0"/>
        <v>903.85523828125008</v>
      </c>
      <c r="AC23" s="2"/>
      <c r="AD23" s="20"/>
    </row>
    <row r="24" spans="1:30" ht="39.950000000000003" customHeight="1" x14ac:dyDescent="0.25">
      <c r="A24" s="170" t="s">
        <v>14</v>
      </c>
      <c r="B24" s="23">
        <v>34.031703124999993</v>
      </c>
      <c r="C24" s="24">
        <v>43.459789062500001</v>
      </c>
      <c r="D24" s="24">
        <v>23.823810546874999</v>
      </c>
      <c r="E24" s="25">
        <v>18.7874921875</v>
      </c>
      <c r="F24" s="79">
        <v>39.955308593749997</v>
      </c>
      <c r="G24" s="24">
        <v>43.630421874999996</v>
      </c>
      <c r="H24" s="24">
        <v>45.364046875</v>
      </c>
      <c r="I24" s="24">
        <v>45.362802734374995</v>
      </c>
      <c r="J24" s="24">
        <v>36.976175781249999</v>
      </c>
      <c r="K24" s="24">
        <v>36.976175781249999</v>
      </c>
      <c r="L24" s="25">
        <v>33.866054687500004</v>
      </c>
      <c r="M24" s="79">
        <v>11.334539062499999</v>
      </c>
      <c r="N24" s="24">
        <v>35.651752441406252</v>
      </c>
      <c r="O24" s="24">
        <v>48.643769531250001</v>
      </c>
      <c r="P24" s="24">
        <v>50.494718750000004</v>
      </c>
      <c r="Q24" s="24">
        <v>33.137446289062495</v>
      </c>
      <c r="R24" s="24">
        <v>44.875253906250002</v>
      </c>
      <c r="S24" s="24">
        <v>29.761785156249999</v>
      </c>
      <c r="T24" s="23">
        <v>23.960140625000001</v>
      </c>
      <c r="U24" s="24">
        <v>49.483556640625004</v>
      </c>
      <c r="V24" s="24">
        <v>39.407701660156249</v>
      </c>
      <c r="W24" s="24">
        <v>39.507236328125003</v>
      </c>
      <c r="X24" s="24">
        <v>33.732280273437496</v>
      </c>
      <c r="Y24" s="24">
        <v>35.616362304687499</v>
      </c>
      <c r="Z24" s="25">
        <v>26.014914062500001</v>
      </c>
      <c r="AA24" s="26">
        <f t="shared" si="0"/>
        <v>903.85523828125008</v>
      </c>
      <c r="AC24" s="2"/>
    </row>
    <row r="25" spans="1:30" ht="41.45" customHeight="1" x14ac:dyDescent="0.25">
      <c r="A25" s="171" t="s">
        <v>11</v>
      </c>
      <c r="B25" s="27">
        <f t="shared" ref="B25:C25" si="1">SUM(B18:B24)</f>
        <v>169.09899999999999</v>
      </c>
      <c r="C25" s="28">
        <f t="shared" si="1"/>
        <v>215.922</v>
      </c>
      <c r="D25" s="28">
        <f>SUM(D18:D24)</f>
        <v>118.15649999999998</v>
      </c>
      <c r="E25" s="29">
        <f t="shared" ref="E25:J25" si="2">SUM(E18:E24)</f>
        <v>93.407999999999987</v>
      </c>
      <c r="F25" s="81">
        <f t="shared" si="2"/>
        <v>198.8175</v>
      </c>
      <c r="G25" s="28">
        <f t="shared" si="2"/>
        <v>217.02099999999999</v>
      </c>
      <c r="H25" s="28">
        <f>SUM(H18:H24)</f>
        <v>225.62399999999997</v>
      </c>
      <c r="I25" s="28">
        <f t="shared" ref="I25" si="3">SUM(I18:I24)</f>
        <v>225.62400000000002</v>
      </c>
      <c r="J25" s="28">
        <f t="shared" si="2"/>
        <v>183.46649999999997</v>
      </c>
      <c r="K25" s="28">
        <f>SUM(K18:K24)</f>
        <v>183.46649999999997</v>
      </c>
      <c r="L25" s="29">
        <f t="shared" ref="L25" si="4">SUM(L18:L24)</f>
        <v>168.41299999999998</v>
      </c>
      <c r="M25" s="81">
        <f>SUM(M18:M24)</f>
        <v>53.353999999999999</v>
      </c>
      <c r="N25" s="28">
        <f t="shared" ref="N25:S25" si="5">SUM(N18:N24)</f>
        <v>176.75</v>
      </c>
      <c r="O25" s="28">
        <f t="shared" si="5"/>
        <v>241.33199999999999</v>
      </c>
      <c r="P25" s="28">
        <f t="shared" si="5"/>
        <v>250.89050000000003</v>
      </c>
      <c r="Q25" s="28">
        <f t="shared" si="5"/>
        <v>164.64</v>
      </c>
      <c r="R25" s="28">
        <f t="shared" si="5"/>
        <v>223.10400000000001</v>
      </c>
      <c r="S25" s="28">
        <f t="shared" si="5"/>
        <v>151.28749999999999</v>
      </c>
      <c r="T25" s="27">
        <f>SUM(T18:T24)</f>
        <v>118.96500000000003</v>
      </c>
      <c r="U25" s="28">
        <f t="shared" ref="U25:Z25" si="6">SUM(U18:U24)</f>
        <v>245.32900000000004</v>
      </c>
      <c r="V25" s="28">
        <f t="shared" si="6"/>
        <v>195.85300000000001</v>
      </c>
      <c r="W25" s="28">
        <f t="shared" si="6"/>
        <v>195.85300000000001</v>
      </c>
      <c r="X25" s="28">
        <f t="shared" si="6"/>
        <v>167.71299999999997</v>
      </c>
      <c r="Y25" s="28">
        <f t="shared" si="6"/>
        <v>177.072</v>
      </c>
      <c r="Z25" s="29">
        <f t="shared" si="6"/>
        <v>129.024</v>
      </c>
      <c r="AA25" s="26">
        <f t="shared" si="0"/>
        <v>4490.1850000000004</v>
      </c>
    </row>
    <row r="26" spans="1:30" s="2" customFormat="1" ht="36.75" customHeight="1" x14ac:dyDescent="0.25">
      <c r="A26" s="172" t="s">
        <v>20</v>
      </c>
      <c r="B26" s="30">
        <v>49</v>
      </c>
      <c r="C26" s="31">
        <v>48.5</v>
      </c>
      <c r="D26" s="31">
        <v>49.5</v>
      </c>
      <c r="E26" s="32">
        <v>48</v>
      </c>
      <c r="F26" s="82">
        <v>52.5</v>
      </c>
      <c r="G26" s="31">
        <v>51.5</v>
      </c>
      <c r="H26" s="31">
        <v>51</v>
      </c>
      <c r="I26" s="31">
        <v>51</v>
      </c>
      <c r="J26" s="31">
        <v>50.5</v>
      </c>
      <c r="K26" s="31">
        <v>50.5</v>
      </c>
      <c r="L26" s="32">
        <v>49</v>
      </c>
      <c r="M26" s="82">
        <v>51.5</v>
      </c>
      <c r="N26" s="31">
        <v>50.5</v>
      </c>
      <c r="O26" s="31">
        <v>51</v>
      </c>
      <c r="P26" s="31">
        <v>48.5</v>
      </c>
      <c r="Q26" s="31">
        <v>48</v>
      </c>
      <c r="R26" s="31">
        <v>48</v>
      </c>
      <c r="S26" s="31">
        <v>47.5</v>
      </c>
      <c r="T26" s="30">
        <v>51.5</v>
      </c>
      <c r="U26" s="31">
        <v>50.5</v>
      </c>
      <c r="V26" s="31">
        <v>49</v>
      </c>
      <c r="W26" s="31">
        <v>49</v>
      </c>
      <c r="X26" s="31">
        <v>48.5</v>
      </c>
      <c r="Y26" s="31">
        <v>48</v>
      </c>
      <c r="Z26" s="32">
        <v>48</v>
      </c>
      <c r="AA26" s="33">
        <f>+((AA25/AA27)/7)*1000</f>
        <v>49.621335189912585</v>
      </c>
    </row>
    <row r="27" spans="1:30" s="2" customFormat="1" ht="33" customHeight="1" x14ac:dyDescent="0.25">
      <c r="A27" s="173" t="s">
        <v>21</v>
      </c>
      <c r="B27" s="34">
        <v>493</v>
      </c>
      <c r="C27" s="35">
        <v>636</v>
      </c>
      <c r="D27" s="35">
        <v>341</v>
      </c>
      <c r="E27" s="36">
        <v>278</v>
      </c>
      <c r="F27" s="83">
        <v>541</v>
      </c>
      <c r="G27" s="35">
        <v>602</v>
      </c>
      <c r="H27" s="35">
        <v>632</v>
      </c>
      <c r="I27" s="35">
        <v>632</v>
      </c>
      <c r="J27" s="35">
        <v>519</v>
      </c>
      <c r="K27" s="35">
        <v>519</v>
      </c>
      <c r="L27" s="36">
        <v>491</v>
      </c>
      <c r="M27" s="83">
        <v>148</v>
      </c>
      <c r="N27" s="35">
        <v>500</v>
      </c>
      <c r="O27" s="35">
        <v>676</v>
      </c>
      <c r="P27" s="35">
        <v>739</v>
      </c>
      <c r="Q27" s="35">
        <v>490</v>
      </c>
      <c r="R27" s="35">
        <v>664</v>
      </c>
      <c r="S27" s="35">
        <v>455</v>
      </c>
      <c r="T27" s="34">
        <v>330</v>
      </c>
      <c r="U27" s="35">
        <v>694</v>
      </c>
      <c r="V27" s="35">
        <v>571</v>
      </c>
      <c r="W27" s="35">
        <v>571</v>
      </c>
      <c r="X27" s="35">
        <v>494</v>
      </c>
      <c r="Y27" s="35">
        <v>527</v>
      </c>
      <c r="Z27" s="36">
        <v>384</v>
      </c>
      <c r="AA27" s="37">
        <f>SUM(B27:Z27)</f>
        <v>12927</v>
      </c>
      <c r="AB27" s="2">
        <f>((AA25*1000)/AA27)/7</f>
        <v>49.621335189912585</v>
      </c>
    </row>
    <row r="28" spans="1:30" s="2" customFormat="1" ht="33" customHeight="1" x14ac:dyDescent="0.25">
      <c r="A28" s="174" t="s">
        <v>22</v>
      </c>
      <c r="B28" s="38">
        <f>((B27*B26)*7/1000-B19)/4</f>
        <v>34.031703124999993</v>
      </c>
      <c r="C28" s="39">
        <f t="shared" ref="C28:Z28" si="7">((C27*C26)*7/1000-C19)/4</f>
        <v>43.459789062500001</v>
      </c>
      <c r="D28" s="39">
        <f t="shared" si="7"/>
        <v>23.823810546874999</v>
      </c>
      <c r="E28" s="40">
        <f t="shared" si="7"/>
        <v>18.7874921875</v>
      </c>
      <c r="F28" s="84">
        <f t="shared" si="7"/>
        <v>39.955308593749997</v>
      </c>
      <c r="G28" s="39">
        <f t="shared" si="7"/>
        <v>43.630421874999996</v>
      </c>
      <c r="H28" s="39">
        <f t="shared" si="7"/>
        <v>45.364046875</v>
      </c>
      <c r="I28" s="39">
        <f t="shared" si="7"/>
        <v>45.362802734374995</v>
      </c>
      <c r="J28" s="39">
        <f t="shared" si="7"/>
        <v>36.976175781249999</v>
      </c>
      <c r="K28" s="39">
        <f t="shared" si="7"/>
        <v>36.976175781249999</v>
      </c>
      <c r="L28" s="40">
        <f t="shared" si="7"/>
        <v>33.866054687500004</v>
      </c>
      <c r="M28" s="84">
        <f t="shared" si="7"/>
        <v>11.334539062499999</v>
      </c>
      <c r="N28" s="39">
        <f t="shared" si="7"/>
        <v>35.651752441406252</v>
      </c>
      <c r="O28" s="39">
        <f t="shared" si="7"/>
        <v>48.643769531250001</v>
      </c>
      <c r="P28" s="39">
        <f t="shared" si="7"/>
        <v>50.494718750000004</v>
      </c>
      <c r="Q28" s="39">
        <f t="shared" si="7"/>
        <v>33.137446289062495</v>
      </c>
      <c r="R28" s="39">
        <f t="shared" si="7"/>
        <v>44.875253906250002</v>
      </c>
      <c r="S28" s="39">
        <f t="shared" si="7"/>
        <v>29.761785156249999</v>
      </c>
      <c r="T28" s="38">
        <f t="shared" si="7"/>
        <v>23.960140625000001</v>
      </c>
      <c r="U28" s="39">
        <f t="shared" si="7"/>
        <v>49.483556640625004</v>
      </c>
      <c r="V28" s="39">
        <f t="shared" si="7"/>
        <v>39.407701660156249</v>
      </c>
      <c r="W28" s="39">
        <f t="shared" si="7"/>
        <v>39.507236328125003</v>
      </c>
      <c r="X28" s="39">
        <f t="shared" si="7"/>
        <v>33.732280273437496</v>
      </c>
      <c r="Y28" s="39">
        <f t="shared" si="7"/>
        <v>35.616362304687499</v>
      </c>
      <c r="Z28" s="40">
        <f t="shared" si="7"/>
        <v>26.014914062500001</v>
      </c>
      <c r="AA28" s="41"/>
    </row>
    <row r="29" spans="1:30" ht="33.75" customHeight="1" x14ac:dyDescent="0.25">
      <c r="A29" s="175" t="s">
        <v>23</v>
      </c>
      <c r="B29" s="42">
        <f t="shared" ref="B29:C29" si="8">((B27*B26)*7)/1000</f>
        <v>169.09899999999999</v>
      </c>
      <c r="C29" s="43">
        <f t="shared" si="8"/>
        <v>215.922</v>
      </c>
      <c r="D29" s="43">
        <f>((D27*D26)*7)/1000</f>
        <v>118.15649999999999</v>
      </c>
      <c r="E29" s="87">
        <f>((E27*E26)*7)/1000</f>
        <v>93.408000000000001</v>
      </c>
      <c r="F29" s="85">
        <f t="shared" ref="F29:J29" si="9">((F27*F26)*7)/1000</f>
        <v>198.8175</v>
      </c>
      <c r="G29" s="43">
        <f t="shared" si="9"/>
        <v>217.02099999999999</v>
      </c>
      <c r="H29" s="43">
        <f>((H27*H26)*7)/1000</f>
        <v>225.624</v>
      </c>
      <c r="I29" s="43">
        <f>((I27*I26)*7)/1000</f>
        <v>225.624</v>
      </c>
      <c r="J29" s="43">
        <f t="shared" si="9"/>
        <v>183.4665</v>
      </c>
      <c r="K29" s="43">
        <f>((K27*K26)*7)/1000</f>
        <v>183.4665</v>
      </c>
      <c r="L29" s="87">
        <f>((L27*L26)*7)/1000</f>
        <v>168.41300000000001</v>
      </c>
      <c r="M29" s="85">
        <f>((M27*M26)*7)/1000</f>
        <v>53.353999999999999</v>
      </c>
      <c r="N29" s="43">
        <f>((N27*N26)*7)/1000</f>
        <v>176.75</v>
      </c>
      <c r="O29" s="43">
        <f t="shared" ref="O29:Z29" si="10">((O27*O26)*7)/1000</f>
        <v>241.33199999999999</v>
      </c>
      <c r="P29" s="43">
        <f t="shared" si="10"/>
        <v>250.8905</v>
      </c>
      <c r="Q29" s="43">
        <f t="shared" si="10"/>
        <v>164.64</v>
      </c>
      <c r="R29" s="43">
        <f t="shared" si="10"/>
        <v>223.10400000000001</v>
      </c>
      <c r="S29" s="43">
        <f t="shared" si="10"/>
        <v>151.28749999999999</v>
      </c>
      <c r="T29" s="44">
        <f t="shared" si="10"/>
        <v>118.965</v>
      </c>
      <c r="U29" s="45">
        <f t="shared" si="10"/>
        <v>245.32900000000001</v>
      </c>
      <c r="V29" s="45">
        <f t="shared" si="10"/>
        <v>195.85300000000001</v>
      </c>
      <c r="W29" s="45">
        <f t="shared" si="10"/>
        <v>195.85300000000001</v>
      </c>
      <c r="X29" s="45">
        <f t="shared" si="10"/>
        <v>167.71299999999999</v>
      </c>
      <c r="Y29" s="45">
        <f t="shared" si="10"/>
        <v>177.072</v>
      </c>
      <c r="Z29" s="46">
        <f t="shared" si="10"/>
        <v>129.024</v>
      </c>
      <c r="AA29" s="47"/>
    </row>
    <row r="30" spans="1:30" ht="33.75" customHeight="1" thickBot="1" x14ac:dyDescent="0.3">
      <c r="A30" s="176" t="s">
        <v>24</v>
      </c>
      <c r="B30" s="48">
        <f t="shared" ref="B30:C30" si="11">+(B25/B27)/7*1000</f>
        <v>48.999999999999993</v>
      </c>
      <c r="C30" s="49">
        <f t="shared" si="11"/>
        <v>48.499999999999993</v>
      </c>
      <c r="D30" s="49">
        <f>+(D25/D27)/7*1000</f>
        <v>49.499999999999986</v>
      </c>
      <c r="E30" s="50">
        <f t="shared" ref="E30:J30" si="12">+(E25/E27)/7*1000</f>
        <v>47.999999999999993</v>
      </c>
      <c r="F30" s="86">
        <f t="shared" si="12"/>
        <v>52.5</v>
      </c>
      <c r="G30" s="49">
        <f t="shared" si="12"/>
        <v>51.5</v>
      </c>
      <c r="H30" s="49">
        <f>+(H25/H27)/7*1000</f>
        <v>50.999999999999993</v>
      </c>
      <c r="I30" s="49">
        <f t="shared" ref="I30" si="13">+(I25/I27)/7*1000</f>
        <v>51.000000000000007</v>
      </c>
      <c r="J30" s="49">
        <f t="shared" si="12"/>
        <v>50.499999999999986</v>
      </c>
      <c r="K30" s="49">
        <f>+(K25/K27)/7*1000</f>
        <v>50.499999999999986</v>
      </c>
      <c r="L30" s="50">
        <f t="shared" ref="L30" si="14">+(L25/L27)/7*1000</f>
        <v>48.999999999999993</v>
      </c>
      <c r="M30" s="86">
        <f>+(M25/M27)/7*1000</f>
        <v>51.5</v>
      </c>
      <c r="N30" s="49">
        <f t="shared" ref="N30:Z30" si="15">+(N25/N27)/7*1000</f>
        <v>50.499999999999993</v>
      </c>
      <c r="O30" s="49">
        <f t="shared" si="15"/>
        <v>51</v>
      </c>
      <c r="P30" s="49">
        <f t="shared" si="15"/>
        <v>48.5</v>
      </c>
      <c r="Q30" s="49">
        <f t="shared" si="15"/>
        <v>47.999999999999993</v>
      </c>
      <c r="R30" s="49">
        <f t="shared" si="15"/>
        <v>48</v>
      </c>
      <c r="S30" s="49">
        <f t="shared" si="15"/>
        <v>47.499999999999993</v>
      </c>
      <c r="T30" s="48">
        <f t="shared" si="15"/>
        <v>51.500000000000014</v>
      </c>
      <c r="U30" s="49">
        <f t="shared" si="15"/>
        <v>50.5</v>
      </c>
      <c r="V30" s="49">
        <f t="shared" si="15"/>
        <v>49</v>
      </c>
      <c r="W30" s="49">
        <f t="shared" si="15"/>
        <v>49</v>
      </c>
      <c r="X30" s="49">
        <f t="shared" si="15"/>
        <v>48.499999999999986</v>
      </c>
      <c r="Y30" s="49">
        <f t="shared" si="15"/>
        <v>48</v>
      </c>
      <c r="Z30" s="50">
        <f t="shared" si="15"/>
        <v>48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30.6</v>
      </c>
      <c r="C40" s="39">
        <v>44.4</v>
      </c>
      <c r="D40" s="39">
        <v>56.9</v>
      </c>
      <c r="E40" s="39">
        <v>55.8</v>
      </c>
      <c r="F40" s="39">
        <v>49.6</v>
      </c>
      <c r="G40" s="39">
        <v>40.299999999999997</v>
      </c>
      <c r="H40" s="39">
        <v>27.3</v>
      </c>
      <c r="I40" s="101">
        <f t="shared" si="16"/>
        <v>304.89999999999998</v>
      </c>
      <c r="J40" s="2"/>
      <c r="K40" s="92" t="s">
        <v>16</v>
      </c>
      <c r="L40" s="79">
        <v>12.532140625</v>
      </c>
      <c r="M40" s="79">
        <v>23.990453125000002</v>
      </c>
      <c r="N40" s="79">
        <v>12.648515625</v>
      </c>
      <c r="O40" s="79"/>
      <c r="P40" s="79"/>
      <c r="Q40" s="101">
        <f t="shared" si="17"/>
        <v>49.171109375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31.3</v>
      </c>
      <c r="C41" s="39">
        <v>45.5</v>
      </c>
      <c r="D41" s="39">
        <v>58.3</v>
      </c>
      <c r="E41" s="39">
        <v>57.4</v>
      </c>
      <c r="F41" s="39">
        <v>50.9</v>
      </c>
      <c r="G41" s="39">
        <v>41.3</v>
      </c>
      <c r="H41" s="39">
        <v>28</v>
      </c>
      <c r="I41" s="101">
        <f t="shared" si="16"/>
        <v>312.7</v>
      </c>
      <c r="J41" s="2"/>
      <c r="K41" s="91" t="s">
        <v>17</v>
      </c>
      <c r="L41" s="80">
        <v>13.7</v>
      </c>
      <c r="M41" s="24">
        <v>18.3</v>
      </c>
      <c r="N41" s="24">
        <v>14.3</v>
      </c>
      <c r="O41" s="24">
        <v>4.3</v>
      </c>
      <c r="P41" s="24"/>
      <c r="Q41" s="101">
        <f t="shared" si="17"/>
        <v>50.599999999999994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34.591999999999999</v>
      </c>
      <c r="C43" s="39">
        <v>48.335333333333331</v>
      </c>
      <c r="D43" s="39">
        <v>59.31066666666667</v>
      </c>
      <c r="E43" s="39">
        <v>56.56366666666667</v>
      </c>
      <c r="F43" s="39">
        <v>49.555</v>
      </c>
      <c r="G43" s="39">
        <v>39.440000000000005</v>
      </c>
      <c r="H43" s="39">
        <v>26.373666666666665</v>
      </c>
      <c r="I43" s="101">
        <f t="shared" si="16"/>
        <v>314.17033333333336</v>
      </c>
      <c r="J43" s="2"/>
      <c r="K43" s="91" t="s">
        <v>19</v>
      </c>
      <c r="L43" s="79">
        <v>13.7</v>
      </c>
      <c r="M43" s="79">
        <v>18.3</v>
      </c>
      <c r="N43" s="79">
        <v>14.3</v>
      </c>
      <c r="O43" s="79">
        <v>4.3</v>
      </c>
      <c r="P43" s="79"/>
      <c r="Q43" s="101">
        <f t="shared" si="17"/>
        <v>50.599999999999994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34.591999999999999</v>
      </c>
      <c r="C44" s="39">
        <v>48.335333333333331</v>
      </c>
      <c r="D44" s="39">
        <v>59.31066666666667</v>
      </c>
      <c r="E44" s="39">
        <v>56.56366666666667</v>
      </c>
      <c r="F44" s="39">
        <v>49.555</v>
      </c>
      <c r="G44" s="39">
        <v>39.440000000000005</v>
      </c>
      <c r="H44" s="39">
        <v>26.373666666666665</v>
      </c>
      <c r="I44" s="101">
        <f t="shared" si="16"/>
        <v>314.17033333333336</v>
      </c>
      <c r="J44" s="2"/>
      <c r="K44" s="92" t="s">
        <v>13</v>
      </c>
      <c r="L44" s="79">
        <v>13.7</v>
      </c>
      <c r="M44" s="79">
        <v>18.3</v>
      </c>
      <c r="N44" s="79">
        <v>14.3</v>
      </c>
      <c r="O44" s="79">
        <v>4.3</v>
      </c>
      <c r="P44" s="79"/>
      <c r="Q44" s="101">
        <f t="shared" si="17"/>
        <v>50.599999999999994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34.591999999999999</v>
      </c>
      <c r="C45" s="39">
        <v>48.335333333333331</v>
      </c>
      <c r="D45" s="39">
        <v>59.31066666666667</v>
      </c>
      <c r="E45" s="39">
        <v>56.56366666666667</v>
      </c>
      <c r="F45" s="39">
        <v>49.555</v>
      </c>
      <c r="G45" s="39">
        <v>39.440000000000005</v>
      </c>
      <c r="H45" s="39">
        <v>26.373666666666665</v>
      </c>
      <c r="I45" s="101">
        <f t="shared" si="16"/>
        <v>314.17033333333336</v>
      </c>
      <c r="J45" s="2"/>
      <c r="K45" s="91" t="s">
        <v>14</v>
      </c>
      <c r="L45" s="79">
        <v>13.7</v>
      </c>
      <c r="M45" s="79">
        <v>18.3</v>
      </c>
      <c r="N45" s="79">
        <v>14.3</v>
      </c>
      <c r="O45" s="79">
        <v>4.3</v>
      </c>
      <c r="P45" s="79"/>
      <c r="Q45" s="101">
        <f t="shared" si="17"/>
        <v>50.599999999999994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165.67599999999999</v>
      </c>
      <c r="C46" s="28">
        <f t="shared" si="18"/>
        <v>234.90599999999998</v>
      </c>
      <c r="D46" s="28">
        <f t="shared" si="18"/>
        <v>293.13200000000001</v>
      </c>
      <c r="E46" s="28">
        <f t="shared" si="18"/>
        <v>282.89100000000002</v>
      </c>
      <c r="F46" s="28">
        <f t="shared" si="18"/>
        <v>249.16500000000002</v>
      </c>
      <c r="G46" s="28">
        <f t="shared" si="18"/>
        <v>199.92</v>
      </c>
      <c r="H46" s="28">
        <f t="shared" si="18"/>
        <v>134.42099999999999</v>
      </c>
      <c r="I46" s="101">
        <f t="shared" si="16"/>
        <v>1560.1110000000001</v>
      </c>
      <c r="K46" s="77" t="s">
        <v>11</v>
      </c>
      <c r="L46" s="81">
        <f>SUM(L39:L45)</f>
        <v>67.332140625000008</v>
      </c>
      <c r="M46" s="28">
        <f>SUM(M39:M45)</f>
        <v>97.190453124999991</v>
      </c>
      <c r="N46" s="28">
        <f>SUM(N39:N45)</f>
        <v>69.84851562499999</v>
      </c>
      <c r="O46" s="28">
        <f>SUM(O39:O45)</f>
        <v>17.2</v>
      </c>
      <c r="P46" s="28">
        <f>SUM(P39:P45)</f>
        <v>0</v>
      </c>
      <c r="Q46" s="101">
        <f t="shared" si="17"/>
        <v>251.57110937499999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61</v>
      </c>
      <c r="C47" s="31">
        <v>59.5</v>
      </c>
      <c r="D47" s="31">
        <v>58</v>
      </c>
      <c r="E47" s="31">
        <v>57</v>
      </c>
      <c r="F47" s="31">
        <v>56.5</v>
      </c>
      <c r="G47" s="31">
        <v>56</v>
      </c>
      <c r="H47" s="31">
        <v>55.5</v>
      </c>
      <c r="I47" s="102">
        <f>+((I46/I48)/7)*1000</f>
        <v>57.604807443783926</v>
      </c>
      <c r="K47" s="110" t="s">
        <v>20</v>
      </c>
      <c r="L47" s="82">
        <v>68.5</v>
      </c>
      <c r="M47" s="31">
        <v>68.5</v>
      </c>
      <c r="N47" s="31">
        <v>68.5</v>
      </c>
      <c r="O47" s="31"/>
      <c r="P47" s="31"/>
      <c r="Q47" s="102">
        <f>+((Q46/Q48)/7)*1000</f>
        <v>68.585362425027256</v>
      </c>
      <c r="R47" s="62"/>
      <c r="S47" s="62"/>
    </row>
    <row r="48" spans="1:30" ht="33.75" customHeight="1" x14ac:dyDescent="0.25">
      <c r="A48" s="94" t="s">
        <v>21</v>
      </c>
      <c r="B48" s="83">
        <v>388</v>
      </c>
      <c r="C48" s="35">
        <v>564</v>
      </c>
      <c r="D48" s="35">
        <v>722</v>
      </c>
      <c r="E48" s="35">
        <v>709</v>
      </c>
      <c r="F48" s="35">
        <v>630</v>
      </c>
      <c r="G48" s="35">
        <v>510</v>
      </c>
      <c r="H48" s="35">
        <v>346</v>
      </c>
      <c r="I48" s="103">
        <f>SUM(B48:H48)</f>
        <v>3869</v>
      </c>
      <c r="J48" s="63"/>
      <c r="K48" s="94" t="s">
        <v>21</v>
      </c>
      <c r="L48" s="106">
        <v>142</v>
      </c>
      <c r="M48" s="64">
        <v>190</v>
      </c>
      <c r="N48" s="64">
        <v>149</v>
      </c>
      <c r="O48" s="64">
        <v>43</v>
      </c>
      <c r="P48" s="64"/>
      <c r="Q48" s="112">
        <f>SUM(L48:P48)</f>
        <v>524</v>
      </c>
      <c r="R48" s="65"/>
      <c r="S48" s="65"/>
    </row>
    <row r="49" spans="1:31" ht="33.75" customHeight="1" x14ac:dyDescent="0.25">
      <c r="A49" s="95" t="s">
        <v>22</v>
      </c>
      <c r="B49" s="84">
        <f>((B48*B47)*7/1000-B40-B41)/3</f>
        <v>34.591999999999999</v>
      </c>
      <c r="C49" s="39">
        <f t="shared" ref="C49:H49" si="19">((C48*C47)*7/1000-C40-C41)/3</f>
        <v>48.335333333333331</v>
      </c>
      <c r="D49" s="39">
        <f t="shared" si="19"/>
        <v>59.31066666666667</v>
      </c>
      <c r="E49" s="39">
        <f t="shared" si="19"/>
        <v>56.56366666666667</v>
      </c>
      <c r="F49" s="39">
        <f t="shared" si="19"/>
        <v>49.555</v>
      </c>
      <c r="G49" s="39">
        <f t="shared" si="19"/>
        <v>39.440000000000005</v>
      </c>
      <c r="H49" s="39">
        <f t="shared" si="19"/>
        <v>26.373666666666665</v>
      </c>
      <c r="I49" s="104">
        <f>((I46*1000)/I48)/7</f>
        <v>57.604807443783919</v>
      </c>
      <c r="K49" s="95" t="s">
        <v>22</v>
      </c>
      <c r="L49" s="84">
        <f t="shared" ref="L49:P49" si="20">((L48*L47)*7/1000-L40)/4</f>
        <v>13.88921484375</v>
      </c>
      <c r="M49" s="39">
        <f t="shared" si="20"/>
        <v>16.778636718750001</v>
      </c>
      <c r="N49" s="39">
        <f t="shared" si="20"/>
        <v>14.699246093749998</v>
      </c>
      <c r="O49" s="39">
        <f t="shared" si="20"/>
        <v>0</v>
      </c>
      <c r="P49" s="39">
        <f t="shared" si="20"/>
        <v>0</v>
      </c>
      <c r="Q49" s="113">
        <f>((Q46*1000)/Q48)/7</f>
        <v>68.58536242502727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1">((B48*B47)*7)/1000</f>
        <v>165.67599999999999</v>
      </c>
      <c r="C50" s="43">
        <f t="shared" si="21"/>
        <v>234.90600000000001</v>
      </c>
      <c r="D50" s="43">
        <f t="shared" si="21"/>
        <v>293.13200000000001</v>
      </c>
      <c r="E50" s="43">
        <f t="shared" si="21"/>
        <v>282.89100000000002</v>
      </c>
      <c r="F50" s="43">
        <f t="shared" si="21"/>
        <v>249.16499999999999</v>
      </c>
      <c r="G50" s="43">
        <f t="shared" si="21"/>
        <v>199.92</v>
      </c>
      <c r="H50" s="43">
        <f t="shared" si="21"/>
        <v>134.42099999999999</v>
      </c>
      <c r="I50" s="87"/>
      <c r="K50" s="96" t="s">
        <v>23</v>
      </c>
      <c r="L50" s="85">
        <f>((L48*L47)*7)/1000</f>
        <v>68.088999999999999</v>
      </c>
      <c r="M50" s="43">
        <f>((M48*M47)*7)/1000</f>
        <v>91.105000000000004</v>
      </c>
      <c r="N50" s="43">
        <f>((N48*N47)*7)/1000</f>
        <v>71.445499999999996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2">+(B46/B48)/7*1000</f>
        <v>61</v>
      </c>
      <c r="C51" s="49">
        <f t="shared" si="22"/>
        <v>59.5</v>
      </c>
      <c r="D51" s="49">
        <f t="shared" si="22"/>
        <v>58</v>
      </c>
      <c r="E51" s="49">
        <f t="shared" si="22"/>
        <v>57</v>
      </c>
      <c r="F51" s="49">
        <f t="shared" si="22"/>
        <v>56.5</v>
      </c>
      <c r="G51" s="49">
        <f t="shared" si="22"/>
        <v>55.999999999999993</v>
      </c>
      <c r="H51" s="49">
        <f t="shared" si="22"/>
        <v>55.499999999999993</v>
      </c>
      <c r="I51" s="105"/>
      <c r="J51" s="52"/>
      <c r="K51" s="97" t="s">
        <v>24</v>
      </c>
      <c r="L51" s="86">
        <f>+(L46/L48)/7*1000</f>
        <v>67.738572057344072</v>
      </c>
      <c r="M51" s="49">
        <f>+(M46/M48)/7*1000</f>
        <v>73.075528665413529</v>
      </c>
      <c r="N51" s="49">
        <f>+(N46/N48)/7*1000</f>
        <v>66.968854865771789</v>
      </c>
      <c r="O51" s="49">
        <f>+(O46/O48)/7*1000</f>
        <v>57.142857142857139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3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25.935636718749997</v>
      </c>
      <c r="C59" s="79">
        <v>35.926109375000003</v>
      </c>
      <c r="D59" s="79">
        <v>36.531710937500002</v>
      </c>
      <c r="E59" s="79">
        <v>39.559328125</v>
      </c>
      <c r="F59" s="79">
        <v>43.696824218750002</v>
      </c>
      <c r="G59" s="79"/>
      <c r="H59" s="101">
        <f t="shared" si="23"/>
        <v>181.64960937500001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26.2200908203125</v>
      </c>
      <c r="C60" s="24">
        <v>36.497472656249997</v>
      </c>
      <c r="D60" s="24">
        <v>37.112572265624998</v>
      </c>
      <c r="E60" s="24">
        <v>40.188167968750001</v>
      </c>
      <c r="F60" s="24">
        <v>44.008293945312495</v>
      </c>
      <c r="G60" s="24"/>
      <c r="H60" s="101">
        <f t="shared" si="23"/>
        <v>184.02659765624998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3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26.2200908203125</v>
      </c>
      <c r="C62" s="79">
        <v>36.497472656249997</v>
      </c>
      <c r="D62" s="79">
        <v>37.112572265624998</v>
      </c>
      <c r="E62" s="79">
        <v>40.188167968750001</v>
      </c>
      <c r="F62" s="79">
        <v>44.008293945312495</v>
      </c>
      <c r="G62" s="79"/>
      <c r="H62" s="101">
        <f t="shared" si="23"/>
        <v>184.02659765624998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26.2200908203125</v>
      </c>
      <c r="C63" s="79">
        <v>36.497472656249997</v>
      </c>
      <c r="D63" s="79">
        <v>37.112572265624998</v>
      </c>
      <c r="E63" s="79">
        <v>40.188167968750001</v>
      </c>
      <c r="F63" s="79">
        <v>44.008293945312495</v>
      </c>
      <c r="G63" s="79"/>
      <c r="H63" s="101">
        <f t="shared" si="23"/>
        <v>184.02659765624998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26.2200908203125</v>
      </c>
      <c r="C64" s="79">
        <v>36.497472656249997</v>
      </c>
      <c r="D64" s="79">
        <v>37.112572265624998</v>
      </c>
      <c r="E64" s="79">
        <v>40.188167968750001</v>
      </c>
      <c r="F64" s="79">
        <v>44.008293945312495</v>
      </c>
      <c r="G64" s="79"/>
      <c r="H64" s="101">
        <f t="shared" si="23"/>
        <v>184.02659765624998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4">SUM(B58:B64)</f>
        <v>130.81599999999997</v>
      </c>
      <c r="C65" s="28">
        <f t="shared" si="24"/>
        <v>181.916</v>
      </c>
      <c r="D65" s="28">
        <f t="shared" si="24"/>
        <v>184.982</v>
      </c>
      <c r="E65" s="28">
        <f t="shared" si="24"/>
        <v>200.31200000000001</v>
      </c>
      <c r="F65" s="28">
        <f t="shared" si="24"/>
        <v>219.72999999999996</v>
      </c>
      <c r="G65" s="28">
        <f t="shared" si="24"/>
        <v>0</v>
      </c>
      <c r="H65" s="101">
        <f t="shared" si="23"/>
        <v>917.75599999999986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73</v>
      </c>
      <c r="C66" s="31">
        <v>73</v>
      </c>
      <c r="D66" s="31">
        <v>73</v>
      </c>
      <c r="E66" s="31">
        <v>73</v>
      </c>
      <c r="F66" s="31">
        <v>73</v>
      </c>
      <c r="G66" s="31"/>
      <c r="H66" s="102">
        <f>+((H65/H67)/7)*1000</f>
        <v>72.999999999999986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256</v>
      </c>
      <c r="C67" s="64">
        <v>356</v>
      </c>
      <c r="D67" s="64">
        <v>362</v>
      </c>
      <c r="E67" s="64">
        <v>392</v>
      </c>
      <c r="F67" s="64">
        <v>430</v>
      </c>
      <c r="G67" s="64"/>
      <c r="H67" s="112">
        <f>SUM(B67:G67)</f>
        <v>1796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5">((B67*B66)*7/1000-B59)/4</f>
        <v>26.2200908203125</v>
      </c>
      <c r="C68" s="39">
        <f t="shared" si="25"/>
        <v>36.497472656249997</v>
      </c>
      <c r="D68" s="39">
        <f t="shared" si="25"/>
        <v>37.112572265624998</v>
      </c>
      <c r="E68" s="39">
        <f t="shared" si="25"/>
        <v>40.188167968750001</v>
      </c>
      <c r="F68" s="39">
        <f t="shared" si="25"/>
        <v>44.008293945312495</v>
      </c>
      <c r="G68" s="39">
        <f t="shared" si="25"/>
        <v>0</v>
      </c>
      <c r="H68" s="116">
        <f>((H65*1000)/H67)/7</f>
        <v>72.999999999999986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6">((B67*B66)*7)/1000</f>
        <v>130.816</v>
      </c>
      <c r="C69" s="43">
        <f t="shared" si="26"/>
        <v>181.916</v>
      </c>
      <c r="D69" s="43">
        <f t="shared" si="26"/>
        <v>184.982</v>
      </c>
      <c r="E69" s="43">
        <f t="shared" si="26"/>
        <v>200.31200000000001</v>
      </c>
      <c r="F69" s="43">
        <f t="shared" si="26"/>
        <v>219.73</v>
      </c>
      <c r="G69" s="43">
        <f t="shared" si="26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27">+(B65/B67)/7*1000</f>
        <v>72.999999999999986</v>
      </c>
      <c r="C70" s="49">
        <f t="shared" si="27"/>
        <v>73</v>
      </c>
      <c r="D70" s="49">
        <f t="shared" si="27"/>
        <v>73</v>
      </c>
      <c r="E70" s="49">
        <f t="shared" si="27"/>
        <v>73</v>
      </c>
      <c r="F70" s="49">
        <f t="shared" si="27"/>
        <v>72.999999999999986</v>
      </c>
      <c r="G70" s="49" t="e">
        <f t="shared" si="27"/>
        <v>#DIV/0!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A3:C3"/>
    <mergeCell ref="E9:G9"/>
    <mergeCell ref="R9:S9"/>
    <mergeCell ref="K11:L11"/>
    <mergeCell ref="B15:E15"/>
    <mergeCell ref="F15:L15"/>
    <mergeCell ref="M15:S15"/>
    <mergeCell ref="T15:Z15"/>
    <mergeCell ref="B36:H36"/>
    <mergeCell ref="L36:P36"/>
    <mergeCell ref="T36:U36"/>
    <mergeCell ref="J54:K5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1" s="3" customFormat="1" ht="30" x14ac:dyDescent="0.25">
      <c r="A3" s="577" t="s">
        <v>0</v>
      </c>
      <c r="B3" s="577"/>
      <c r="C3" s="5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2"/>
      <c r="Z3" s="2"/>
      <c r="AA3" s="2"/>
      <c r="AB3" s="2"/>
      <c r="AC3" s="2"/>
      <c r="AD3" s="177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1" s="3" customFormat="1" ht="26.25" x14ac:dyDescent="0.25">
      <c r="A9" s="177" t="s">
        <v>1</v>
      </c>
      <c r="B9" s="177"/>
      <c r="C9" s="177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1" s="3" customFormat="1" ht="8.25" customHeight="1" x14ac:dyDescent="0.25">
      <c r="A10" s="177"/>
      <c r="B10" s="177"/>
      <c r="C10" s="1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1" s="3" customFormat="1" ht="26.25" x14ac:dyDescent="0.25">
      <c r="A11" s="177" t="s">
        <v>4</v>
      </c>
      <c r="B11" s="177"/>
      <c r="C11" s="177"/>
      <c r="D11" s="1"/>
      <c r="E11" s="178">
        <v>1</v>
      </c>
      <c r="F11" s="1"/>
      <c r="G11" s="1"/>
      <c r="H11" s="1"/>
      <c r="I11" s="1"/>
      <c r="J11" s="1"/>
      <c r="K11" s="579" t="s">
        <v>67</v>
      </c>
      <c r="L11" s="579"/>
      <c r="M11" s="179"/>
      <c r="N11" s="17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1" s="3" customFormat="1" ht="26.25" x14ac:dyDescent="0.25">
      <c r="A12" s="177"/>
      <c r="B12" s="177"/>
      <c r="C12" s="177"/>
      <c r="D12" s="1"/>
      <c r="E12" s="5"/>
      <c r="F12" s="1"/>
      <c r="G12" s="1"/>
      <c r="H12" s="1"/>
      <c r="I12" s="1"/>
      <c r="J12" s="1"/>
      <c r="K12" s="179"/>
      <c r="L12" s="179"/>
      <c r="M12" s="179"/>
      <c r="N12" s="17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1" s="3" customFormat="1" ht="26.25" x14ac:dyDescent="0.25">
      <c r="A13" s="177"/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"/>
      <c r="X13" s="1"/>
      <c r="Y13" s="1"/>
    </row>
    <row r="14" spans="1:31" s="3" customFormat="1" ht="27" thickBot="1" x14ac:dyDescent="0.3">
      <c r="A14" s="1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1" s="13" customFormat="1" ht="35.25" x14ac:dyDescent="0.25">
      <c r="A15" s="167" t="s">
        <v>7</v>
      </c>
      <c r="B15" s="591" t="s">
        <v>8</v>
      </c>
      <c r="C15" s="592"/>
      <c r="D15" s="592"/>
      <c r="E15" s="593"/>
      <c r="F15" s="594" t="s">
        <v>50</v>
      </c>
      <c r="G15" s="595"/>
      <c r="H15" s="595"/>
      <c r="I15" s="595"/>
      <c r="J15" s="595"/>
      <c r="K15" s="595"/>
      <c r="L15" s="595"/>
      <c r="M15" s="596"/>
      <c r="N15" s="584" t="s">
        <v>9</v>
      </c>
      <c r="O15" s="585"/>
      <c r="P15" s="585"/>
      <c r="Q15" s="585"/>
      <c r="R15" s="585"/>
      <c r="S15" s="585"/>
      <c r="T15" s="586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66"/>
      <c r="F16" s="75"/>
      <c r="G16" s="15"/>
      <c r="H16" s="15"/>
      <c r="I16" s="15"/>
      <c r="J16" s="15"/>
      <c r="K16" s="21"/>
      <c r="L16" s="180"/>
      <c r="M16" s="17"/>
      <c r="N16" s="78"/>
      <c r="O16" s="15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22">
        <v>4</v>
      </c>
      <c r="F17" s="78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180">
        <v>11</v>
      </c>
      <c r="M17" s="22">
        <v>12</v>
      </c>
      <c r="N17" s="78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/>
      <c r="C18" s="24"/>
      <c r="D18" s="24"/>
      <c r="E18" s="25"/>
      <c r="F18" s="79">
        <v>10.9</v>
      </c>
      <c r="G18" s="24">
        <v>21.6</v>
      </c>
      <c r="H18" s="24">
        <v>32.1</v>
      </c>
      <c r="I18" s="24">
        <v>40.6</v>
      </c>
      <c r="J18" s="24">
        <v>55.5</v>
      </c>
      <c r="K18" s="24">
        <v>40.200000000000003</v>
      </c>
      <c r="L18" s="181">
        <v>41.3</v>
      </c>
      <c r="M18" s="25">
        <v>39.9</v>
      </c>
      <c r="N18" s="79"/>
      <c r="O18" s="24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4"/>
      <c r="AA18" s="25"/>
      <c r="AB18" s="26">
        <f t="shared" ref="AB18:AB25" si="0">SUM(B18:AA18)</f>
        <v>282.09999999999997</v>
      </c>
      <c r="AD18" s="2"/>
      <c r="AE18" s="20"/>
    </row>
    <row r="19" spans="1:31" ht="39.950000000000003" customHeight="1" x14ac:dyDescent="0.25">
      <c r="A19" s="171" t="s">
        <v>16</v>
      </c>
      <c r="B19" s="23">
        <v>34.031703124999993</v>
      </c>
      <c r="C19" s="24">
        <v>43.459789062500001</v>
      </c>
      <c r="D19" s="24">
        <v>23.823810546874999</v>
      </c>
      <c r="E19" s="25">
        <v>18.7874921875</v>
      </c>
      <c r="F19" s="79"/>
      <c r="G19" s="24"/>
      <c r="H19" s="24"/>
      <c r="I19" s="24"/>
      <c r="J19" s="24"/>
      <c r="K19" s="24"/>
      <c r="L19" s="181"/>
      <c r="M19" s="25"/>
      <c r="N19" s="79">
        <v>11.334539062499999</v>
      </c>
      <c r="O19" s="24">
        <v>35.651752441406252</v>
      </c>
      <c r="P19" s="24">
        <v>48.643769531250001</v>
      </c>
      <c r="Q19" s="24">
        <v>50.494718750000004</v>
      </c>
      <c r="R19" s="24">
        <v>33.137446289062495</v>
      </c>
      <c r="S19" s="24">
        <v>44.875253906250002</v>
      </c>
      <c r="T19" s="24">
        <v>29.761785156249999</v>
      </c>
      <c r="U19" s="23">
        <v>26.6</v>
      </c>
      <c r="V19" s="24">
        <v>37.4</v>
      </c>
      <c r="W19" s="24">
        <v>39.700000000000003</v>
      </c>
      <c r="X19" s="24">
        <v>39</v>
      </c>
      <c r="Y19" s="24">
        <v>46.4</v>
      </c>
      <c r="Z19" s="24">
        <v>34.6</v>
      </c>
      <c r="AA19" s="25">
        <v>24.1</v>
      </c>
      <c r="AB19" s="26">
        <f t="shared" si="0"/>
        <v>621.80206005859384</v>
      </c>
      <c r="AD19" s="2"/>
      <c r="AE19" s="20"/>
    </row>
    <row r="20" spans="1:31" ht="39.75" customHeight="1" x14ac:dyDescent="0.25">
      <c r="A20" s="170" t="s">
        <v>17</v>
      </c>
      <c r="B20" s="76">
        <v>14.9</v>
      </c>
      <c r="C20" s="24">
        <v>33.9</v>
      </c>
      <c r="D20" s="24">
        <v>46.7</v>
      </c>
      <c r="E20" s="25">
        <v>31.9</v>
      </c>
      <c r="F20" s="79">
        <v>12.171000000000001</v>
      </c>
      <c r="G20" s="24">
        <v>23.834625000000003</v>
      </c>
      <c r="H20" s="24">
        <v>34.703000000000003</v>
      </c>
      <c r="I20" s="24">
        <v>43.337000000000003</v>
      </c>
      <c r="J20" s="24">
        <v>58.59075</v>
      </c>
      <c r="K20" s="24">
        <v>41.89</v>
      </c>
      <c r="L20" s="181">
        <v>42.594999999999999</v>
      </c>
      <c r="M20" s="25">
        <v>40.53</v>
      </c>
      <c r="N20" s="80">
        <v>17.600000000000001</v>
      </c>
      <c r="O20" s="24">
        <v>36.5</v>
      </c>
      <c r="P20" s="24">
        <v>46.8</v>
      </c>
      <c r="Q20" s="24">
        <v>50.1</v>
      </c>
      <c r="R20" s="24">
        <v>55.8</v>
      </c>
      <c r="S20" s="24">
        <v>32.299999999999997</v>
      </c>
      <c r="T20" s="24">
        <v>29.2</v>
      </c>
      <c r="U20" s="76">
        <v>29.354500000000002</v>
      </c>
      <c r="V20" s="24">
        <v>40.642249999999997</v>
      </c>
      <c r="W20" s="24">
        <v>42.036000000000001</v>
      </c>
      <c r="X20" s="24">
        <v>40.90025</v>
      </c>
      <c r="Y20" s="24">
        <v>48.197499999999998</v>
      </c>
      <c r="Z20" s="24">
        <v>35.449125000000002</v>
      </c>
      <c r="AA20" s="25">
        <v>24.424999999999997</v>
      </c>
      <c r="AB20" s="26">
        <f t="shared" si="0"/>
        <v>954.35599999999999</v>
      </c>
      <c r="AD20" s="2"/>
      <c r="AE20" s="20"/>
    </row>
    <row r="21" spans="1:31" ht="39.950000000000003" customHeight="1" x14ac:dyDescent="0.25">
      <c r="A21" s="171" t="s">
        <v>18</v>
      </c>
      <c r="B21" s="76"/>
      <c r="C21" s="24"/>
      <c r="D21" s="24"/>
      <c r="E21" s="25"/>
      <c r="F21" s="79"/>
      <c r="G21" s="24"/>
      <c r="H21" s="24"/>
      <c r="I21" s="24"/>
      <c r="J21" s="24"/>
      <c r="K21" s="24"/>
      <c r="L21" s="181"/>
      <c r="M21" s="25"/>
      <c r="N21" s="79"/>
      <c r="O21" s="24"/>
      <c r="P21" s="24"/>
      <c r="Q21" s="24"/>
      <c r="R21" s="24"/>
      <c r="S21" s="24"/>
      <c r="T21" s="24"/>
      <c r="U21" s="23"/>
      <c r="V21" s="24"/>
      <c r="W21" s="24"/>
      <c r="X21" s="24"/>
      <c r="Y21" s="24"/>
      <c r="Z21" s="24"/>
      <c r="AA21" s="25"/>
      <c r="AB21" s="26">
        <f t="shared" si="0"/>
        <v>0</v>
      </c>
      <c r="AD21" s="2"/>
      <c r="AE21" s="20"/>
    </row>
    <row r="22" spans="1:31" ht="39.950000000000003" customHeight="1" x14ac:dyDescent="0.25">
      <c r="A22" s="170" t="s">
        <v>19</v>
      </c>
      <c r="B22" s="23">
        <v>14.9</v>
      </c>
      <c r="C22" s="24">
        <v>33.9</v>
      </c>
      <c r="D22" s="24">
        <v>46.7</v>
      </c>
      <c r="E22" s="25">
        <v>31.9</v>
      </c>
      <c r="F22" s="79">
        <v>12.171000000000001</v>
      </c>
      <c r="G22" s="24">
        <v>23.834625000000003</v>
      </c>
      <c r="H22" s="24">
        <v>34.703000000000003</v>
      </c>
      <c r="I22" s="24">
        <v>43.337000000000003</v>
      </c>
      <c r="J22" s="24">
        <v>58.59075</v>
      </c>
      <c r="K22" s="24">
        <v>41.89</v>
      </c>
      <c r="L22" s="181">
        <v>42.594999999999999</v>
      </c>
      <c r="M22" s="25">
        <v>40.53</v>
      </c>
      <c r="N22" s="79">
        <v>17.600000000000001</v>
      </c>
      <c r="O22" s="24">
        <v>36.5</v>
      </c>
      <c r="P22" s="24">
        <v>46.8</v>
      </c>
      <c r="Q22" s="24">
        <v>50.1</v>
      </c>
      <c r="R22" s="24">
        <v>55.8</v>
      </c>
      <c r="S22" s="24">
        <v>32.299999999999997</v>
      </c>
      <c r="T22" s="24">
        <v>29.2</v>
      </c>
      <c r="U22" s="23">
        <v>29.354500000000002</v>
      </c>
      <c r="V22" s="24">
        <v>40.642249999999997</v>
      </c>
      <c r="W22" s="24">
        <v>42.036000000000001</v>
      </c>
      <c r="X22" s="24">
        <v>40.90025</v>
      </c>
      <c r="Y22" s="24">
        <v>48.197499999999998</v>
      </c>
      <c r="Z22" s="24">
        <v>35.449125000000002</v>
      </c>
      <c r="AA22" s="25">
        <v>24.424999999999997</v>
      </c>
      <c r="AB22" s="26">
        <f t="shared" si="0"/>
        <v>954.35599999999999</v>
      </c>
      <c r="AD22" s="2"/>
      <c r="AE22" s="20"/>
    </row>
    <row r="23" spans="1:31" ht="39.950000000000003" customHeight="1" x14ac:dyDescent="0.25">
      <c r="A23" s="171" t="s">
        <v>13</v>
      </c>
      <c r="B23" s="23">
        <v>14.9</v>
      </c>
      <c r="C23" s="24">
        <v>33.9</v>
      </c>
      <c r="D23" s="24">
        <v>46.7</v>
      </c>
      <c r="E23" s="25">
        <v>31.9</v>
      </c>
      <c r="F23" s="79">
        <v>12.171000000000001</v>
      </c>
      <c r="G23" s="24">
        <v>23.834625000000003</v>
      </c>
      <c r="H23" s="24">
        <v>34.703000000000003</v>
      </c>
      <c r="I23" s="24">
        <v>43.337000000000003</v>
      </c>
      <c r="J23" s="24">
        <v>58.59075</v>
      </c>
      <c r="K23" s="24">
        <v>41.89</v>
      </c>
      <c r="L23" s="181">
        <v>42.594999999999999</v>
      </c>
      <c r="M23" s="25">
        <v>40.53</v>
      </c>
      <c r="N23" s="79">
        <v>17.600000000000001</v>
      </c>
      <c r="O23" s="24">
        <v>36.5</v>
      </c>
      <c r="P23" s="24">
        <v>46.8</v>
      </c>
      <c r="Q23" s="24">
        <v>50.1</v>
      </c>
      <c r="R23" s="24">
        <v>55.8</v>
      </c>
      <c r="S23" s="24">
        <v>32.299999999999997</v>
      </c>
      <c r="T23" s="24">
        <v>29.2</v>
      </c>
      <c r="U23" s="23">
        <v>29.354500000000002</v>
      </c>
      <c r="V23" s="24">
        <v>40.642249999999997</v>
      </c>
      <c r="W23" s="24">
        <v>42.036000000000001</v>
      </c>
      <c r="X23" s="24">
        <v>40.90025</v>
      </c>
      <c r="Y23" s="24">
        <v>48.197499999999998</v>
      </c>
      <c r="Z23" s="24">
        <v>35.449125000000002</v>
      </c>
      <c r="AA23" s="25">
        <v>24.424999999999997</v>
      </c>
      <c r="AB23" s="26">
        <f t="shared" si="0"/>
        <v>954.35599999999999</v>
      </c>
      <c r="AD23" s="2"/>
      <c r="AE23" s="20"/>
    </row>
    <row r="24" spans="1:31" ht="39.950000000000003" customHeight="1" x14ac:dyDescent="0.25">
      <c r="A24" s="170" t="s">
        <v>14</v>
      </c>
      <c r="B24" s="23">
        <v>14.9</v>
      </c>
      <c r="C24" s="24">
        <v>33.9</v>
      </c>
      <c r="D24" s="24">
        <v>46.7</v>
      </c>
      <c r="E24" s="25">
        <v>31.9</v>
      </c>
      <c r="F24" s="79">
        <v>12.171000000000001</v>
      </c>
      <c r="G24" s="24">
        <v>23.834625000000003</v>
      </c>
      <c r="H24" s="24">
        <v>34.703000000000003</v>
      </c>
      <c r="I24" s="24">
        <v>43.337000000000003</v>
      </c>
      <c r="J24" s="24">
        <v>58.59075</v>
      </c>
      <c r="K24" s="24">
        <v>41.89</v>
      </c>
      <c r="L24" s="181">
        <v>42.594999999999999</v>
      </c>
      <c r="M24" s="25">
        <v>40.53</v>
      </c>
      <c r="N24" s="79">
        <v>17.600000000000001</v>
      </c>
      <c r="O24" s="24">
        <v>36.5</v>
      </c>
      <c r="P24" s="24">
        <v>46.8</v>
      </c>
      <c r="Q24" s="24">
        <v>50.1</v>
      </c>
      <c r="R24" s="24">
        <v>55.8</v>
      </c>
      <c r="S24" s="24">
        <v>32.299999999999997</v>
      </c>
      <c r="T24" s="24">
        <v>29.2</v>
      </c>
      <c r="U24" s="23">
        <v>29.354500000000002</v>
      </c>
      <c r="V24" s="24">
        <v>40.642249999999997</v>
      </c>
      <c r="W24" s="24">
        <v>42.036000000000001</v>
      </c>
      <c r="X24" s="24">
        <v>40.90025</v>
      </c>
      <c r="Y24" s="24">
        <v>48.197499999999998</v>
      </c>
      <c r="Z24" s="24">
        <v>35.449125000000002</v>
      </c>
      <c r="AA24" s="25">
        <v>24.424999999999997</v>
      </c>
      <c r="AB24" s="26">
        <f t="shared" si="0"/>
        <v>954.35599999999999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93.631703125000001</v>
      </c>
      <c r="C25" s="28">
        <f t="shared" si="1"/>
        <v>179.05978906250002</v>
      </c>
      <c r="D25" s="28">
        <f>SUM(D18:D24)</f>
        <v>210.62381054687501</v>
      </c>
      <c r="E25" s="29">
        <f t="shared" ref="E25:J25" si="2">SUM(E18:E24)</f>
        <v>146.38749218750002</v>
      </c>
      <c r="F25" s="81">
        <f t="shared" si="2"/>
        <v>59.584000000000003</v>
      </c>
      <c r="G25" s="28">
        <f t="shared" si="2"/>
        <v>116.9385</v>
      </c>
      <c r="H25" s="28">
        <f>SUM(H18:H24)</f>
        <v>170.91200000000001</v>
      </c>
      <c r="I25" s="28">
        <f t="shared" ref="I25" si="3">SUM(I18:I24)</f>
        <v>213.94800000000004</v>
      </c>
      <c r="J25" s="28">
        <f t="shared" si="2"/>
        <v>289.863</v>
      </c>
      <c r="K25" s="28">
        <f>SUM(K18:K24)</f>
        <v>207.76</v>
      </c>
      <c r="L25" s="28">
        <f>SUM(L18:L24)</f>
        <v>211.67999999999998</v>
      </c>
      <c r="M25" s="29">
        <f t="shared" ref="M25" si="4">SUM(M18:M24)</f>
        <v>202.02</v>
      </c>
      <c r="N25" s="81">
        <f>SUM(N18:N24)</f>
        <v>81.734539062500005</v>
      </c>
      <c r="O25" s="28">
        <f t="shared" ref="O25:T25" si="5">SUM(O18:O24)</f>
        <v>181.65175244140624</v>
      </c>
      <c r="P25" s="28">
        <f t="shared" si="5"/>
        <v>235.84376953125002</v>
      </c>
      <c r="Q25" s="28">
        <f t="shared" si="5"/>
        <v>250.89471874999998</v>
      </c>
      <c r="R25" s="28">
        <f t="shared" si="5"/>
        <v>256.33744628906248</v>
      </c>
      <c r="S25" s="28">
        <f t="shared" si="5"/>
        <v>174.07525390625</v>
      </c>
      <c r="T25" s="28">
        <f t="shared" si="5"/>
        <v>146.56178515625001</v>
      </c>
      <c r="U25" s="27">
        <f>SUM(U18:U24)</f>
        <v>144.018</v>
      </c>
      <c r="V25" s="28">
        <f t="shared" ref="V25:AA25" si="6">SUM(V18:V24)</f>
        <v>199.96899999999997</v>
      </c>
      <c r="W25" s="28">
        <f t="shared" si="6"/>
        <v>207.84399999999999</v>
      </c>
      <c r="X25" s="28">
        <f t="shared" si="6"/>
        <v>202.601</v>
      </c>
      <c r="Y25" s="28">
        <f t="shared" si="6"/>
        <v>239.18999999999997</v>
      </c>
      <c r="Z25" s="28">
        <f t="shared" si="6"/>
        <v>176.39650000000003</v>
      </c>
      <c r="AA25" s="29">
        <f t="shared" si="6"/>
        <v>121.79999999999998</v>
      </c>
      <c r="AB25" s="26">
        <f t="shared" si="0"/>
        <v>4721.3260600585936</v>
      </c>
    </row>
    <row r="26" spans="1:31" s="2" customFormat="1" ht="36.75" customHeight="1" x14ac:dyDescent="0.25">
      <c r="A26" s="172" t="s">
        <v>20</v>
      </c>
      <c r="B26" s="30">
        <v>52</v>
      </c>
      <c r="C26" s="31">
        <v>51</v>
      </c>
      <c r="D26" s="31">
        <v>52.5</v>
      </c>
      <c r="E26" s="32">
        <v>50.5</v>
      </c>
      <c r="F26" s="82">
        <v>56</v>
      </c>
      <c r="G26" s="31">
        <v>55.5</v>
      </c>
      <c r="H26" s="31">
        <v>54.5</v>
      </c>
      <c r="I26" s="31">
        <v>54</v>
      </c>
      <c r="J26" s="31">
        <v>53.5</v>
      </c>
      <c r="K26" s="31">
        <v>53</v>
      </c>
      <c r="L26" s="31">
        <v>52.5</v>
      </c>
      <c r="M26" s="32">
        <v>52</v>
      </c>
      <c r="N26" s="82">
        <v>54</v>
      </c>
      <c r="O26" s="31">
        <v>53.5</v>
      </c>
      <c r="P26" s="31">
        <v>53.5</v>
      </c>
      <c r="Q26" s="31">
        <v>51</v>
      </c>
      <c r="R26" s="31">
        <v>51</v>
      </c>
      <c r="S26" s="31">
        <v>50.5</v>
      </c>
      <c r="T26" s="31">
        <v>50</v>
      </c>
      <c r="U26" s="30">
        <v>54</v>
      </c>
      <c r="V26" s="31">
        <v>53</v>
      </c>
      <c r="W26" s="31">
        <v>52</v>
      </c>
      <c r="X26" s="31">
        <v>51.5</v>
      </c>
      <c r="Y26" s="31">
        <v>51</v>
      </c>
      <c r="Z26" s="31">
        <v>50.5</v>
      </c>
      <c r="AA26" s="32">
        <v>50</v>
      </c>
      <c r="AB26" s="33">
        <f>+((AB25/AB27)/7)*1000</f>
        <v>52.317340322443528</v>
      </c>
    </row>
    <row r="27" spans="1:31" s="2" customFormat="1" ht="33" customHeight="1" x14ac:dyDescent="0.25">
      <c r="A27" s="173" t="s">
        <v>21</v>
      </c>
      <c r="B27" s="34">
        <v>201</v>
      </c>
      <c r="C27" s="35">
        <v>466</v>
      </c>
      <c r="D27" s="35">
        <v>642</v>
      </c>
      <c r="E27" s="36">
        <v>438</v>
      </c>
      <c r="F27" s="83">
        <v>152</v>
      </c>
      <c r="G27" s="35">
        <v>301</v>
      </c>
      <c r="H27" s="35">
        <v>448</v>
      </c>
      <c r="I27" s="35">
        <v>566</v>
      </c>
      <c r="J27" s="35">
        <v>774</v>
      </c>
      <c r="K27" s="35">
        <v>560</v>
      </c>
      <c r="L27" s="35">
        <v>576</v>
      </c>
      <c r="M27" s="36">
        <v>555</v>
      </c>
      <c r="N27" s="83">
        <v>216</v>
      </c>
      <c r="O27" s="35">
        <v>499</v>
      </c>
      <c r="P27" s="35">
        <v>640</v>
      </c>
      <c r="Q27" s="35">
        <v>686</v>
      </c>
      <c r="R27" s="35">
        <v>762</v>
      </c>
      <c r="S27" s="35">
        <v>441</v>
      </c>
      <c r="T27" s="35">
        <v>399</v>
      </c>
      <c r="U27" s="34">
        <v>381</v>
      </c>
      <c r="V27" s="35">
        <v>539</v>
      </c>
      <c r="W27" s="35">
        <v>571</v>
      </c>
      <c r="X27" s="35">
        <v>562</v>
      </c>
      <c r="Y27" s="35">
        <v>670</v>
      </c>
      <c r="Z27" s="35">
        <v>499</v>
      </c>
      <c r="AA27" s="36">
        <v>348</v>
      </c>
      <c r="AB27" s="37">
        <f>SUM(B27:AA27)</f>
        <v>12892</v>
      </c>
      <c r="AC27" s="2">
        <f>((AB25*1000)/AB27)/7</f>
        <v>52.317340322443535</v>
      </c>
    </row>
    <row r="28" spans="1:31" s="2" customFormat="1" ht="33" customHeight="1" x14ac:dyDescent="0.25">
      <c r="A28" s="174" t="s">
        <v>22</v>
      </c>
      <c r="B28" s="38">
        <f>((B27*B26)*7/1000-B19)/4</f>
        <v>9.7830742187500022</v>
      </c>
      <c r="C28" s="39">
        <f t="shared" ref="C28:AA28" si="7">((C27*C26)*7/1000-C19)/4</f>
        <v>30.725552734375</v>
      </c>
      <c r="D28" s="39">
        <f t="shared" si="7"/>
        <v>53.027797363281252</v>
      </c>
      <c r="E28" s="40">
        <f t="shared" si="7"/>
        <v>34.011376953125001</v>
      </c>
      <c r="F28" s="84">
        <f>((F27*F26)*7/1000-F18)/4</f>
        <v>12.171000000000001</v>
      </c>
      <c r="G28" s="39">
        <f t="shared" ref="G28:M28" si="8">((G27*G26)*7/1000-G18)/4</f>
        <v>23.834625000000003</v>
      </c>
      <c r="H28" s="39">
        <f t="shared" si="8"/>
        <v>34.703000000000003</v>
      </c>
      <c r="I28" s="39">
        <f t="shared" si="8"/>
        <v>43.337000000000003</v>
      </c>
      <c r="J28" s="39">
        <f t="shared" si="8"/>
        <v>58.59075</v>
      </c>
      <c r="K28" s="39">
        <f t="shared" si="8"/>
        <v>41.89</v>
      </c>
      <c r="L28" s="39">
        <f t="shared" ref="L28" si="9">((L27*L26)*7/1000-L18)/4</f>
        <v>42.594999999999999</v>
      </c>
      <c r="M28" s="40">
        <f t="shared" si="8"/>
        <v>40.53</v>
      </c>
      <c r="N28" s="84">
        <f t="shared" si="7"/>
        <v>17.578365234374999</v>
      </c>
      <c r="O28" s="39">
        <f t="shared" si="7"/>
        <v>37.805936889648436</v>
      </c>
      <c r="P28" s="39">
        <f t="shared" si="7"/>
        <v>47.759057617187501</v>
      </c>
      <c r="Q28" s="39">
        <f t="shared" si="7"/>
        <v>48.601820312499996</v>
      </c>
      <c r="R28" s="39">
        <f t="shared" si="7"/>
        <v>59.724138427734374</v>
      </c>
      <c r="S28" s="39">
        <f t="shared" si="7"/>
        <v>27.754561523437495</v>
      </c>
      <c r="T28" s="39">
        <f t="shared" si="7"/>
        <v>27.472053710937502</v>
      </c>
      <c r="U28" s="38">
        <f t="shared" si="7"/>
        <v>29.354500000000002</v>
      </c>
      <c r="V28" s="39">
        <f t="shared" si="7"/>
        <v>40.642249999999997</v>
      </c>
      <c r="W28" s="39">
        <f t="shared" si="7"/>
        <v>42.036000000000001</v>
      </c>
      <c r="X28" s="39">
        <f t="shared" si="7"/>
        <v>40.90025</v>
      </c>
      <c r="Y28" s="39">
        <f t="shared" si="7"/>
        <v>48.197499999999998</v>
      </c>
      <c r="Z28" s="39">
        <f t="shared" si="7"/>
        <v>35.449125000000002</v>
      </c>
      <c r="AA28" s="40">
        <f t="shared" si="7"/>
        <v>24.424999999999997</v>
      </c>
      <c r="AB28" s="41"/>
    </row>
    <row r="29" spans="1:31" ht="33.75" customHeight="1" x14ac:dyDescent="0.25">
      <c r="A29" s="175" t="s">
        <v>23</v>
      </c>
      <c r="B29" s="42">
        <f t="shared" ref="B29:C29" si="10">((B27*B26)*7)/1000</f>
        <v>73.164000000000001</v>
      </c>
      <c r="C29" s="43">
        <f t="shared" si="10"/>
        <v>166.36199999999999</v>
      </c>
      <c r="D29" s="43">
        <f>((D27*D26)*7)/1000</f>
        <v>235.935</v>
      </c>
      <c r="E29" s="87">
        <f>((E27*E26)*7)/1000</f>
        <v>154.833</v>
      </c>
      <c r="F29" s="85">
        <f t="shared" ref="F29:J29" si="11">((F27*F26)*7)/1000</f>
        <v>59.584000000000003</v>
      </c>
      <c r="G29" s="43">
        <f t="shared" si="11"/>
        <v>116.9385</v>
      </c>
      <c r="H29" s="43">
        <f>((H27*H26)*7)/1000</f>
        <v>170.91200000000001</v>
      </c>
      <c r="I29" s="43">
        <f>((I27*I26)*7)/1000</f>
        <v>213.94800000000001</v>
      </c>
      <c r="J29" s="43">
        <f t="shared" si="11"/>
        <v>289.863</v>
      </c>
      <c r="K29" s="43">
        <f>((K27*K26)*7)/1000</f>
        <v>207.76</v>
      </c>
      <c r="L29" s="43">
        <f>((L27*L26)*7)/1000</f>
        <v>211.68</v>
      </c>
      <c r="M29" s="87">
        <f>((M27*M26)*7)/1000</f>
        <v>202.02</v>
      </c>
      <c r="N29" s="85">
        <f>((N27*N26)*7)/1000</f>
        <v>81.647999999999996</v>
      </c>
      <c r="O29" s="43">
        <f>((O27*O26)*7)/1000</f>
        <v>186.87549999999999</v>
      </c>
      <c r="P29" s="43">
        <f t="shared" ref="P29:AA29" si="12">((P27*P26)*7)/1000</f>
        <v>239.68</v>
      </c>
      <c r="Q29" s="43">
        <f t="shared" si="12"/>
        <v>244.90199999999999</v>
      </c>
      <c r="R29" s="43">
        <f t="shared" si="12"/>
        <v>272.03399999999999</v>
      </c>
      <c r="S29" s="43">
        <f t="shared" si="12"/>
        <v>155.89349999999999</v>
      </c>
      <c r="T29" s="43">
        <f t="shared" si="12"/>
        <v>139.65</v>
      </c>
      <c r="U29" s="44">
        <f t="shared" si="12"/>
        <v>144.018</v>
      </c>
      <c r="V29" s="45">
        <f t="shared" si="12"/>
        <v>199.96899999999999</v>
      </c>
      <c r="W29" s="45">
        <f t="shared" si="12"/>
        <v>207.84399999999999</v>
      </c>
      <c r="X29" s="45">
        <f t="shared" si="12"/>
        <v>202.601</v>
      </c>
      <c r="Y29" s="45">
        <f t="shared" si="12"/>
        <v>239.19</v>
      </c>
      <c r="Z29" s="45">
        <f t="shared" si="12"/>
        <v>176.3965</v>
      </c>
      <c r="AA29" s="46">
        <f t="shared" si="12"/>
        <v>121.8</v>
      </c>
      <c r="AB29" s="47"/>
    </row>
    <row r="30" spans="1:31" ht="33.75" customHeight="1" thickBot="1" x14ac:dyDescent="0.3">
      <c r="A30" s="176" t="s">
        <v>24</v>
      </c>
      <c r="B30" s="48">
        <f t="shared" ref="B30:C30" si="13">+(B25/B27)/7*1000</f>
        <v>66.547052683013504</v>
      </c>
      <c r="C30" s="49">
        <f t="shared" si="13"/>
        <v>54.892639197578184</v>
      </c>
      <c r="D30" s="49">
        <f>+(D25/D27)/7*1000</f>
        <v>46.867781608116381</v>
      </c>
      <c r="E30" s="50">
        <f t="shared" ref="E30:J30" si="14">+(E25/E27)/7*1000</f>
        <v>47.745431241846056</v>
      </c>
      <c r="F30" s="86">
        <f t="shared" si="14"/>
        <v>56</v>
      </c>
      <c r="G30" s="49">
        <f t="shared" si="14"/>
        <v>55.5</v>
      </c>
      <c r="H30" s="49">
        <f>+(H25/H27)/7*1000</f>
        <v>54.5</v>
      </c>
      <c r="I30" s="49">
        <f t="shared" ref="I30" si="15">+(I25/I27)/7*1000</f>
        <v>54.000000000000007</v>
      </c>
      <c r="J30" s="49">
        <f t="shared" si="14"/>
        <v>53.5</v>
      </c>
      <c r="K30" s="49">
        <f>+(K25/K27)/7*1000</f>
        <v>53</v>
      </c>
      <c r="L30" s="49">
        <f>+(L25/L27)/7*1000</f>
        <v>52.499999999999993</v>
      </c>
      <c r="M30" s="50">
        <f t="shared" ref="M30" si="16">+(M25/M27)/7*1000</f>
        <v>52.000000000000007</v>
      </c>
      <c r="N30" s="86">
        <f>+(N25/N27)/7*1000</f>
        <v>54.057234829695773</v>
      </c>
      <c r="O30" s="49">
        <f t="shared" ref="O30:AA30" si="17">+(O25/O27)/7*1000</f>
        <v>52.004509716978596</v>
      </c>
      <c r="P30" s="49">
        <f t="shared" si="17"/>
        <v>52.64369855608259</v>
      </c>
      <c r="Q30" s="49">
        <f t="shared" si="17"/>
        <v>52.247963088296537</v>
      </c>
      <c r="R30" s="49">
        <f t="shared" si="17"/>
        <v>48.057264021196566</v>
      </c>
      <c r="S30" s="49">
        <f t="shared" si="17"/>
        <v>56.389780986799479</v>
      </c>
      <c r="T30" s="49">
        <f t="shared" si="17"/>
        <v>52.474681402166134</v>
      </c>
      <c r="U30" s="48">
        <f t="shared" si="17"/>
        <v>54</v>
      </c>
      <c r="V30" s="49">
        <f t="shared" si="17"/>
        <v>52.999999999999993</v>
      </c>
      <c r="W30" s="49">
        <f t="shared" si="17"/>
        <v>52</v>
      </c>
      <c r="X30" s="49">
        <f t="shared" si="17"/>
        <v>51.5</v>
      </c>
      <c r="Y30" s="49">
        <f t="shared" si="17"/>
        <v>50.999999999999993</v>
      </c>
      <c r="Z30" s="49">
        <f t="shared" si="17"/>
        <v>50.5</v>
      </c>
      <c r="AA30" s="50">
        <f t="shared" si="17"/>
        <v>49.999999999999993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8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9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34.591999999999999</v>
      </c>
      <c r="C40" s="39">
        <v>48.335333333333331</v>
      </c>
      <c r="D40" s="39">
        <v>59.31066666666667</v>
      </c>
      <c r="E40" s="39">
        <v>56.56366666666667</v>
      </c>
      <c r="F40" s="39">
        <v>49.555</v>
      </c>
      <c r="G40" s="39">
        <v>39.440000000000005</v>
      </c>
      <c r="H40" s="39">
        <v>26.373666666666665</v>
      </c>
      <c r="I40" s="101">
        <f t="shared" si="18"/>
        <v>314.17033333333336</v>
      </c>
      <c r="J40" s="2"/>
      <c r="K40" s="92" t="s">
        <v>16</v>
      </c>
      <c r="L40" s="79">
        <v>13.7</v>
      </c>
      <c r="M40" s="79">
        <v>18.3</v>
      </c>
      <c r="N40" s="79">
        <v>14.3</v>
      </c>
      <c r="O40" s="79">
        <v>4.3</v>
      </c>
      <c r="P40" s="79"/>
      <c r="Q40" s="101">
        <f t="shared" si="19"/>
        <v>50.599999999999994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33.789500000000004</v>
      </c>
      <c r="C41" s="39">
        <v>48.616666666666667</v>
      </c>
      <c r="D41" s="39">
        <v>61.614083333333333</v>
      </c>
      <c r="E41" s="39">
        <v>60.304083333333324</v>
      </c>
      <c r="F41" s="39">
        <v>52.658749999999998</v>
      </c>
      <c r="G41" s="39">
        <v>41.905000000000001</v>
      </c>
      <c r="H41" s="39">
        <v>27.920083333333334</v>
      </c>
      <c r="I41" s="101">
        <f t="shared" si="18"/>
        <v>326.80816666666658</v>
      </c>
      <c r="J41" s="2"/>
      <c r="K41" s="91" t="s">
        <v>17</v>
      </c>
      <c r="L41" s="80">
        <v>13.970874999999999</v>
      </c>
      <c r="M41" s="24">
        <v>18.866250000000001</v>
      </c>
      <c r="N41" s="24">
        <v>14.807874999999999</v>
      </c>
      <c r="O41" s="24">
        <v>4.2301250000000001</v>
      </c>
      <c r="P41" s="24"/>
      <c r="Q41" s="101">
        <f t="shared" si="19"/>
        <v>51.875124999999997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8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9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33.789500000000004</v>
      </c>
      <c r="C43" s="39">
        <v>48.616666666666667</v>
      </c>
      <c r="D43" s="39">
        <v>61.614083333333333</v>
      </c>
      <c r="E43" s="39">
        <v>60.304083333333324</v>
      </c>
      <c r="F43" s="39">
        <v>52.658749999999998</v>
      </c>
      <c r="G43" s="39">
        <v>41.905000000000001</v>
      </c>
      <c r="H43" s="39">
        <v>27.920083333333334</v>
      </c>
      <c r="I43" s="101">
        <f t="shared" si="18"/>
        <v>326.80816666666658</v>
      </c>
      <c r="J43" s="2"/>
      <c r="K43" s="91" t="s">
        <v>19</v>
      </c>
      <c r="L43" s="79">
        <v>13.970874999999999</v>
      </c>
      <c r="M43" s="79">
        <v>18.866250000000001</v>
      </c>
      <c r="N43" s="79">
        <v>14.807874999999999</v>
      </c>
      <c r="O43" s="79">
        <v>4.2301250000000001</v>
      </c>
      <c r="P43" s="79"/>
      <c r="Q43" s="101">
        <f t="shared" si="19"/>
        <v>51.875124999999997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33.789500000000004</v>
      </c>
      <c r="C44" s="39">
        <v>48.616666666666667</v>
      </c>
      <c r="D44" s="39">
        <v>61.614083333333333</v>
      </c>
      <c r="E44" s="39">
        <v>60.304083333333324</v>
      </c>
      <c r="F44" s="39">
        <v>52.658749999999998</v>
      </c>
      <c r="G44" s="39">
        <v>41.905000000000001</v>
      </c>
      <c r="H44" s="39">
        <v>27.920083333333334</v>
      </c>
      <c r="I44" s="101">
        <f t="shared" si="18"/>
        <v>326.80816666666658</v>
      </c>
      <c r="J44" s="2"/>
      <c r="K44" s="92" t="s">
        <v>13</v>
      </c>
      <c r="L44" s="79">
        <v>13.970874999999999</v>
      </c>
      <c r="M44" s="79">
        <v>18.866250000000001</v>
      </c>
      <c r="N44" s="79">
        <v>14.807874999999999</v>
      </c>
      <c r="O44" s="79">
        <v>4.2301250000000001</v>
      </c>
      <c r="P44" s="79"/>
      <c r="Q44" s="101">
        <f t="shared" si="19"/>
        <v>51.875124999999997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33.789500000000004</v>
      </c>
      <c r="C45" s="39">
        <v>48.616666666666667</v>
      </c>
      <c r="D45" s="39">
        <v>61.614083333333333</v>
      </c>
      <c r="E45" s="39">
        <v>60.304083333333324</v>
      </c>
      <c r="F45" s="39">
        <v>52.658749999999998</v>
      </c>
      <c r="G45" s="39">
        <v>41.905000000000001</v>
      </c>
      <c r="H45" s="39">
        <v>27.920083333333334</v>
      </c>
      <c r="I45" s="101">
        <f t="shared" si="18"/>
        <v>326.80816666666658</v>
      </c>
      <c r="J45" s="2"/>
      <c r="K45" s="91" t="s">
        <v>14</v>
      </c>
      <c r="L45" s="79">
        <v>13.970874999999999</v>
      </c>
      <c r="M45" s="79">
        <v>18.866250000000001</v>
      </c>
      <c r="N45" s="79">
        <v>14.807874999999999</v>
      </c>
      <c r="O45" s="79">
        <v>4.2301250000000001</v>
      </c>
      <c r="P45" s="79"/>
      <c r="Q45" s="101">
        <f t="shared" si="19"/>
        <v>51.875124999999997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20">SUM(B39:B45)</f>
        <v>169.75000000000003</v>
      </c>
      <c r="C46" s="28">
        <f t="shared" si="20"/>
        <v>242.80200000000002</v>
      </c>
      <c r="D46" s="28">
        <f t="shared" si="20"/>
        <v>305.767</v>
      </c>
      <c r="E46" s="28">
        <f t="shared" si="20"/>
        <v>297.77999999999997</v>
      </c>
      <c r="F46" s="28">
        <f t="shared" si="20"/>
        <v>260.19</v>
      </c>
      <c r="G46" s="28">
        <f t="shared" si="20"/>
        <v>207.06</v>
      </c>
      <c r="H46" s="28">
        <f t="shared" si="20"/>
        <v>138.054</v>
      </c>
      <c r="I46" s="101">
        <f t="shared" si="18"/>
        <v>1621.403</v>
      </c>
      <c r="K46" s="77" t="s">
        <v>11</v>
      </c>
      <c r="L46" s="81">
        <f>SUM(L39:L45)</f>
        <v>69.583500000000001</v>
      </c>
      <c r="M46" s="28">
        <f>SUM(M39:M45)</f>
        <v>93.765000000000015</v>
      </c>
      <c r="N46" s="28">
        <f>SUM(N39:N45)</f>
        <v>73.531499999999994</v>
      </c>
      <c r="O46" s="28">
        <f>SUM(O39:O45)</f>
        <v>21.220500000000001</v>
      </c>
      <c r="P46" s="28">
        <f>SUM(P39:P45)</f>
        <v>0</v>
      </c>
      <c r="Q46" s="101">
        <f t="shared" si="19"/>
        <v>258.10050000000001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62.5</v>
      </c>
      <c r="C47" s="31">
        <v>61.5</v>
      </c>
      <c r="D47" s="31">
        <v>60.5</v>
      </c>
      <c r="E47" s="31">
        <v>60</v>
      </c>
      <c r="F47" s="31">
        <v>59</v>
      </c>
      <c r="G47" s="31">
        <v>58</v>
      </c>
      <c r="H47" s="31">
        <v>57</v>
      </c>
      <c r="I47" s="102">
        <f>+((I46/I48)/7)*1000</f>
        <v>59.867924528301884</v>
      </c>
      <c r="K47" s="110" t="s">
        <v>20</v>
      </c>
      <c r="L47" s="82">
        <v>70.5</v>
      </c>
      <c r="M47" s="31">
        <v>70.5</v>
      </c>
      <c r="N47" s="31">
        <v>70.5</v>
      </c>
      <c r="O47" s="31">
        <v>70.5</v>
      </c>
      <c r="P47" s="31"/>
      <c r="Q47" s="102">
        <f>+((Q46/Q48)/7)*1000</f>
        <v>70.5</v>
      </c>
      <c r="R47" s="62"/>
      <c r="S47" s="62"/>
    </row>
    <row r="48" spans="1:30" ht="33.75" customHeight="1" x14ac:dyDescent="0.25">
      <c r="A48" s="94" t="s">
        <v>21</v>
      </c>
      <c r="B48" s="83">
        <v>388</v>
      </c>
      <c r="C48" s="35">
        <v>564</v>
      </c>
      <c r="D48" s="35">
        <v>722</v>
      </c>
      <c r="E48" s="35">
        <v>709</v>
      </c>
      <c r="F48" s="35">
        <v>630</v>
      </c>
      <c r="G48" s="35">
        <v>510</v>
      </c>
      <c r="H48" s="35">
        <v>346</v>
      </c>
      <c r="I48" s="103">
        <f>SUM(B48:H48)</f>
        <v>3869</v>
      </c>
      <c r="J48" s="63"/>
      <c r="K48" s="94" t="s">
        <v>21</v>
      </c>
      <c r="L48" s="106">
        <v>141</v>
      </c>
      <c r="M48" s="64">
        <v>190</v>
      </c>
      <c r="N48" s="64">
        <v>149</v>
      </c>
      <c r="O48" s="64">
        <v>43</v>
      </c>
      <c r="P48" s="64"/>
      <c r="Q48" s="112">
        <f>SUM(L48:P48)</f>
        <v>523</v>
      </c>
      <c r="R48" s="65"/>
      <c r="S48" s="65"/>
    </row>
    <row r="49" spans="1:31" ht="33.75" customHeight="1" x14ac:dyDescent="0.25">
      <c r="A49" s="95" t="s">
        <v>22</v>
      </c>
      <c r="B49" s="84">
        <f>((B48*B47)*7/1000-B40)/4</f>
        <v>33.789500000000004</v>
      </c>
      <c r="C49" s="39">
        <f t="shared" ref="C49:H49" si="21">((C48*C47)*7/1000-C40)/4</f>
        <v>48.616666666666667</v>
      </c>
      <c r="D49" s="39">
        <f t="shared" si="21"/>
        <v>61.614083333333333</v>
      </c>
      <c r="E49" s="39">
        <f t="shared" si="21"/>
        <v>60.304083333333324</v>
      </c>
      <c r="F49" s="39">
        <f t="shared" si="21"/>
        <v>52.658749999999998</v>
      </c>
      <c r="G49" s="39">
        <f t="shared" si="21"/>
        <v>41.905000000000001</v>
      </c>
      <c r="H49" s="39">
        <f t="shared" si="21"/>
        <v>27.920083333333334</v>
      </c>
      <c r="I49" s="104">
        <f>((I46*1000)/I48)/7</f>
        <v>59.867924528301891</v>
      </c>
      <c r="K49" s="95" t="s">
        <v>22</v>
      </c>
      <c r="L49" s="84">
        <f t="shared" ref="L49:P49" si="22">((L48*L47)*7/1000-L40)/4</f>
        <v>13.970874999999999</v>
      </c>
      <c r="M49" s="39">
        <f t="shared" si="22"/>
        <v>18.866250000000001</v>
      </c>
      <c r="N49" s="39">
        <f t="shared" si="22"/>
        <v>14.807874999999999</v>
      </c>
      <c r="O49" s="39">
        <f t="shared" si="22"/>
        <v>4.2301250000000001</v>
      </c>
      <c r="P49" s="39">
        <f t="shared" si="22"/>
        <v>0</v>
      </c>
      <c r="Q49" s="113">
        <f>((Q46*1000)/Q48)/7</f>
        <v>70.5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3">((B48*B47)*7)/1000</f>
        <v>169.75</v>
      </c>
      <c r="C50" s="43">
        <f t="shared" si="23"/>
        <v>242.80199999999999</v>
      </c>
      <c r="D50" s="43">
        <f t="shared" si="23"/>
        <v>305.767</v>
      </c>
      <c r="E50" s="43">
        <f t="shared" si="23"/>
        <v>297.77999999999997</v>
      </c>
      <c r="F50" s="43">
        <f t="shared" si="23"/>
        <v>260.19</v>
      </c>
      <c r="G50" s="43">
        <f t="shared" si="23"/>
        <v>207.06</v>
      </c>
      <c r="H50" s="43">
        <f t="shared" si="23"/>
        <v>138.054</v>
      </c>
      <c r="I50" s="87"/>
      <c r="K50" s="96" t="s">
        <v>23</v>
      </c>
      <c r="L50" s="85">
        <f>((L48*L47)*7)/1000</f>
        <v>69.583500000000001</v>
      </c>
      <c r="M50" s="43">
        <f>((M48*M47)*7)/1000</f>
        <v>93.765000000000001</v>
      </c>
      <c r="N50" s="43">
        <f>((N48*N47)*7)/1000</f>
        <v>73.531499999999994</v>
      </c>
      <c r="O50" s="43">
        <f>((O48*O47)*7)/1000</f>
        <v>21.220500000000001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4">+(B46/B48)/7*1000</f>
        <v>62.500000000000014</v>
      </c>
      <c r="C51" s="49">
        <f t="shared" si="24"/>
        <v>61.500000000000007</v>
      </c>
      <c r="D51" s="49">
        <f t="shared" si="24"/>
        <v>60.5</v>
      </c>
      <c r="E51" s="49">
        <f t="shared" si="24"/>
        <v>60</v>
      </c>
      <c r="F51" s="49">
        <f t="shared" si="24"/>
        <v>59</v>
      </c>
      <c r="G51" s="49">
        <f t="shared" si="24"/>
        <v>58</v>
      </c>
      <c r="H51" s="49">
        <f t="shared" si="24"/>
        <v>57</v>
      </c>
      <c r="I51" s="105"/>
      <c r="J51" s="52"/>
      <c r="K51" s="97" t="s">
        <v>24</v>
      </c>
      <c r="L51" s="86">
        <f>+(L46/L48)/7*1000</f>
        <v>70.5</v>
      </c>
      <c r="M51" s="49">
        <f>+(M46/M48)/7*1000</f>
        <v>70.500000000000014</v>
      </c>
      <c r="N51" s="49">
        <f>+(N46/N48)/7*1000</f>
        <v>70.5</v>
      </c>
      <c r="O51" s="49">
        <f>+(O46/O48)/7*1000</f>
        <v>70.5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5">SUM(B58:G58)</f>
        <v>0</v>
      </c>
      <c r="I58" s="73"/>
      <c r="J58" s="2"/>
      <c r="K58" s="56">
        <v>35.9</v>
      </c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37.6</v>
      </c>
      <c r="C59" s="79">
        <v>29.6</v>
      </c>
      <c r="D59" s="79">
        <v>38</v>
      </c>
      <c r="E59" s="79">
        <v>42.9</v>
      </c>
      <c r="F59" s="79"/>
      <c r="G59" s="79"/>
      <c r="H59" s="101">
        <f t="shared" si="25"/>
        <v>148.1</v>
      </c>
      <c r="I59" s="73"/>
      <c r="J59" s="2"/>
      <c r="K59" s="56">
        <v>36.200000000000003</v>
      </c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38</v>
      </c>
      <c r="C60" s="24">
        <v>29.9</v>
      </c>
      <c r="D60" s="24">
        <v>38.4</v>
      </c>
      <c r="E60" s="24">
        <v>43.3</v>
      </c>
      <c r="F60" s="24"/>
      <c r="G60" s="24"/>
      <c r="H60" s="101">
        <f t="shared" si="25"/>
        <v>149.60000000000002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5"/>
        <v>0</v>
      </c>
      <c r="I61" s="73"/>
      <c r="J61" s="2"/>
      <c r="K61" s="56">
        <v>36.200000000000003</v>
      </c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38</v>
      </c>
      <c r="C62" s="79">
        <v>29.9</v>
      </c>
      <c r="D62" s="79">
        <v>38.4</v>
      </c>
      <c r="E62" s="79">
        <v>43.3</v>
      </c>
      <c r="F62" s="79"/>
      <c r="G62" s="79"/>
      <c r="H62" s="101">
        <f t="shared" si="25"/>
        <v>149.60000000000002</v>
      </c>
      <c r="I62" s="73"/>
      <c r="J62" s="2"/>
      <c r="K62" s="56">
        <v>36.200000000000003</v>
      </c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38</v>
      </c>
      <c r="C63" s="79">
        <v>29.9</v>
      </c>
      <c r="D63" s="79">
        <v>38.4</v>
      </c>
      <c r="E63" s="79">
        <v>43.3</v>
      </c>
      <c r="F63" s="79"/>
      <c r="G63" s="79"/>
      <c r="H63" s="101">
        <f t="shared" si="25"/>
        <v>149.60000000000002</v>
      </c>
      <c r="I63" s="73"/>
      <c r="J63" s="2"/>
      <c r="K63" s="56">
        <v>36.200000000000003</v>
      </c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38</v>
      </c>
      <c r="C64" s="79">
        <v>29.9</v>
      </c>
      <c r="D64" s="79">
        <v>38.4</v>
      </c>
      <c r="E64" s="79">
        <v>43.3</v>
      </c>
      <c r="F64" s="79"/>
      <c r="G64" s="79"/>
      <c r="H64" s="101">
        <f t="shared" si="25"/>
        <v>149.60000000000002</v>
      </c>
      <c r="I64" s="73"/>
      <c r="J64" s="2"/>
      <c r="K64" s="56">
        <v>345</v>
      </c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6">SUM(B58:B64)</f>
        <v>189.6</v>
      </c>
      <c r="C65" s="28">
        <f t="shared" si="26"/>
        <v>149.20000000000002</v>
      </c>
      <c r="D65" s="28">
        <f t="shared" si="26"/>
        <v>191.60000000000002</v>
      </c>
      <c r="E65" s="28">
        <f t="shared" si="26"/>
        <v>216.10000000000002</v>
      </c>
      <c r="F65" s="28">
        <f t="shared" si="26"/>
        <v>0</v>
      </c>
      <c r="G65" s="28">
        <f t="shared" si="26"/>
        <v>0</v>
      </c>
      <c r="H65" s="101">
        <f t="shared" si="25"/>
        <v>746.50000000000011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74</v>
      </c>
      <c r="C66" s="31">
        <v>74</v>
      </c>
      <c r="D66" s="31">
        <v>74</v>
      </c>
      <c r="E66" s="31">
        <v>74</v>
      </c>
      <c r="F66" s="31">
        <v>74</v>
      </c>
      <c r="G66" s="31"/>
      <c r="H66" s="102">
        <f>+((H65/H67)/7)*1000</f>
        <v>74.006146525230506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366</v>
      </c>
      <c r="C67" s="64">
        <v>288</v>
      </c>
      <c r="D67" s="64">
        <v>370</v>
      </c>
      <c r="E67" s="64">
        <v>417</v>
      </c>
      <c r="F67" s="64"/>
      <c r="G67" s="64"/>
      <c r="H67" s="112">
        <f>SUM(B67:G67)</f>
        <v>1441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7">((B67*B66)*7/1000-B59)/4</f>
        <v>37.997</v>
      </c>
      <c r="C68" s="39">
        <f t="shared" si="27"/>
        <v>29.896000000000001</v>
      </c>
      <c r="D68" s="39">
        <f t="shared" si="27"/>
        <v>38.414999999999999</v>
      </c>
      <c r="E68" s="39">
        <f t="shared" si="27"/>
        <v>43.276499999999999</v>
      </c>
      <c r="F68" s="39">
        <f t="shared" si="27"/>
        <v>0</v>
      </c>
      <c r="G68" s="39">
        <f t="shared" si="27"/>
        <v>0</v>
      </c>
      <c r="H68" s="116">
        <f>((H65*1000)/H67)/7</f>
        <v>74.006146525230506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8">((B67*B66)*7)/1000</f>
        <v>189.58799999999999</v>
      </c>
      <c r="C69" s="43">
        <f t="shared" si="28"/>
        <v>149.184</v>
      </c>
      <c r="D69" s="43">
        <f t="shared" si="28"/>
        <v>191.66</v>
      </c>
      <c r="E69" s="43">
        <f t="shared" si="28"/>
        <v>216.006</v>
      </c>
      <c r="F69" s="43">
        <f t="shared" si="28"/>
        <v>0</v>
      </c>
      <c r="G69" s="43">
        <f t="shared" si="28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29">+(B65/B67)/7*1000</f>
        <v>74.004683840749422</v>
      </c>
      <c r="C70" s="49">
        <f t="shared" si="29"/>
        <v>74.007936507936506</v>
      </c>
      <c r="D70" s="49">
        <f t="shared" si="29"/>
        <v>73.976833976833987</v>
      </c>
      <c r="E70" s="49">
        <f t="shared" si="29"/>
        <v>74.032202809181229</v>
      </c>
      <c r="F70" s="49" t="e">
        <f t="shared" si="29"/>
        <v>#DIV/0!</v>
      </c>
      <c r="G70" s="49" t="e">
        <f t="shared" si="29"/>
        <v>#DIV/0!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U15:AA15"/>
    <mergeCell ref="B36:H36"/>
    <mergeCell ref="L36:P36"/>
    <mergeCell ref="T36:U36"/>
    <mergeCell ref="J54:K54"/>
    <mergeCell ref="B55:G55"/>
    <mergeCell ref="A3:C3"/>
    <mergeCell ref="E9:G9"/>
    <mergeCell ref="R9:S9"/>
    <mergeCell ref="K11:L11"/>
    <mergeCell ref="B15:E15"/>
    <mergeCell ref="N15:T15"/>
    <mergeCell ref="F15:M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5" width="21.5703125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1" s="3" customFormat="1" ht="30" x14ac:dyDescent="0.25">
      <c r="A3" s="577" t="s">
        <v>0</v>
      </c>
      <c r="B3" s="577"/>
      <c r="C3" s="577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2"/>
      <c r="Z3" s="2"/>
      <c r="AA3" s="2"/>
      <c r="AB3" s="2"/>
      <c r="AC3" s="2"/>
      <c r="AD3" s="182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1" s="3" customFormat="1" ht="26.25" x14ac:dyDescent="0.25">
      <c r="A9" s="182" t="s">
        <v>1</v>
      </c>
      <c r="B9" s="182"/>
      <c r="C9" s="182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1" s="3" customFormat="1" ht="8.25" customHeight="1" x14ac:dyDescent="0.25">
      <c r="A10" s="182"/>
      <c r="B10" s="182"/>
      <c r="C10" s="1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1" s="3" customFormat="1" ht="26.25" x14ac:dyDescent="0.25">
      <c r="A11" s="182" t="s">
        <v>4</v>
      </c>
      <c r="B11" s="182"/>
      <c r="C11" s="182"/>
      <c r="D11" s="1"/>
      <c r="E11" s="183">
        <v>1</v>
      </c>
      <c r="F11" s="1"/>
      <c r="G11" s="1"/>
      <c r="H11" s="1"/>
      <c r="I11" s="1"/>
      <c r="J11" s="1"/>
      <c r="K11" s="579" t="s">
        <v>68</v>
      </c>
      <c r="L11" s="579"/>
      <c r="M11" s="184"/>
      <c r="N11" s="1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1" s="3" customFormat="1" ht="26.25" x14ac:dyDescent="0.25">
      <c r="A12" s="182"/>
      <c r="B12" s="182"/>
      <c r="C12" s="182"/>
      <c r="D12" s="1"/>
      <c r="E12" s="5"/>
      <c r="F12" s="1"/>
      <c r="G12" s="1"/>
      <c r="H12" s="1"/>
      <c r="I12" s="1"/>
      <c r="J12" s="1"/>
      <c r="K12" s="184"/>
      <c r="L12" s="184"/>
      <c r="M12" s="184"/>
      <c r="N12" s="1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1" s="3" customFormat="1" ht="26.25" x14ac:dyDescent="0.25">
      <c r="A13" s="182"/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"/>
      <c r="X13" s="1"/>
      <c r="Y13" s="1"/>
    </row>
    <row r="14" spans="1:31" s="3" customFormat="1" ht="27" thickBot="1" x14ac:dyDescent="0.3">
      <c r="A14" s="1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1" s="13" customFormat="1" ht="35.25" x14ac:dyDescent="0.25">
      <c r="A15" s="167" t="s">
        <v>7</v>
      </c>
      <c r="B15" s="591" t="s">
        <v>8</v>
      </c>
      <c r="C15" s="592"/>
      <c r="D15" s="592"/>
      <c r="E15" s="593"/>
      <c r="F15" s="594" t="s">
        <v>50</v>
      </c>
      <c r="G15" s="595"/>
      <c r="H15" s="595"/>
      <c r="I15" s="595"/>
      <c r="J15" s="595"/>
      <c r="K15" s="595"/>
      <c r="L15" s="595"/>
      <c r="M15" s="596"/>
      <c r="N15" s="584" t="s">
        <v>9</v>
      </c>
      <c r="O15" s="585"/>
      <c r="P15" s="585"/>
      <c r="Q15" s="585"/>
      <c r="R15" s="585"/>
      <c r="S15" s="585"/>
      <c r="T15" s="586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66"/>
      <c r="F16" s="75"/>
      <c r="G16" s="15"/>
      <c r="H16" s="15"/>
      <c r="I16" s="15"/>
      <c r="J16" s="15"/>
      <c r="K16" s="21"/>
      <c r="L16" s="180"/>
      <c r="M16" s="17"/>
      <c r="N16" s="78"/>
      <c r="O16" s="15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22">
        <v>4</v>
      </c>
      <c r="F17" s="78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180">
        <v>11</v>
      </c>
      <c r="M17" s="22">
        <v>12</v>
      </c>
      <c r="N17" s="78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21">
        <v>7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/>
      <c r="C18" s="24"/>
      <c r="D18" s="24"/>
      <c r="E18" s="25"/>
      <c r="F18" s="79"/>
      <c r="G18" s="24"/>
      <c r="H18" s="24"/>
      <c r="I18" s="24"/>
      <c r="J18" s="24"/>
      <c r="K18" s="24"/>
      <c r="L18" s="181"/>
      <c r="M18" s="25"/>
      <c r="N18" s="79"/>
      <c r="O18" s="24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4"/>
      <c r="AA18" s="25"/>
      <c r="AB18" s="26">
        <f t="shared" ref="AB18:AB25" si="0">SUM(B18:AA18)</f>
        <v>0</v>
      </c>
      <c r="AD18" s="2"/>
      <c r="AE18" s="20"/>
    </row>
    <row r="19" spans="1:31" ht="39.950000000000003" customHeight="1" x14ac:dyDescent="0.25">
      <c r="A19" s="171" t="s">
        <v>16</v>
      </c>
      <c r="B19" s="23">
        <v>14.9</v>
      </c>
      <c r="C19" s="24">
        <v>33.9</v>
      </c>
      <c r="D19" s="24">
        <v>46.7</v>
      </c>
      <c r="E19" s="25">
        <v>31.9</v>
      </c>
      <c r="F19" s="79">
        <v>12.171000000000001</v>
      </c>
      <c r="G19" s="24">
        <v>23.834625000000003</v>
      </c>
      <c r="H19" s="24">
        <v>34.703000000000003</v>
      </c>
      <c r="I19" s="24">
        <v>43.337000000000003</v>
      </c>
      <c r="J19" s="24">
        <v>58.59075</v>
      </c>
      <c r="K19" s="24">
        <v>41.89</v>
      </c>
      <c r="L19" s="181">
        <v>42.594999999999999</v>
      </c>
      <c r="M19" s="25">
        <v>40.53</v>
      </c>
      <c r="N19" s="79">
        <v>17.600000000000001</v>
      </c>
      <c r="O19" s="24">
        <v>36.5</v>
      </c>
      <c r="P19" s="24">
        <v>46.8</v>
      </c>
      <c r="Q19" s="24">
        <v>50.1</v>
      </c>
      <c r="R19" s="24">
        <v>55.8</v>
      </c>
      <c r="S19" s="24">
        <v>32.299999999999997</v>
      </c>
      <c r="T19" s="24">
        <v>29.2</v>
      </c>
      <c r="U19" s="23">
        <v>29.354500000000002</v>
      </c>
      <c r="V19" s="24">
        <v>40.642249999999997</v>
      </c>
      <c r="W19" s="24">
        <v>42.036000000000001</v>
      </c>
      <c r="X19" s="24">
        <v>40.90025</v>
      </c>
      <c r="Y19" s="24">
        <v>48.197499999999998</v>
      </c>
      <c r="Z19" s="24">
        <v>35.449125000000002</v>
      </c>
      <c r="AA19" s="25">
        <v>24.424999999999997</v>
      </c>
      <c r="AB19" s="26">
        <f t="shared" si="0"/>
        <v>954.35599999999999</v>
      </c>
      <c r="AD19" s="2"/>
      <c r="AE19" s="20"/>
    </row>
    <row r="20" spans="1:31" ht="39.75" customHeight="1" x14ac:dyDescent="0.25">
      <c r="A20" s="170" t="s">
        <v>17</v>
      </c>
      <c r="B20" s="76">
        <v>15.621250000000002</v>
      </c>
      <c r="C20" s="24">
        <v>35.561999999999998</v>
      </c>
      <c r="D20" s="24">
        <v>47.870499999999993</v>
      </c>
      <c r="E20" s="25">
        <v>31.882999999999996</v>
      </c>
      <c r="F20" s="79">
        <v>12.28375</v>
      </c>
      <c r="G20" s="24">
        <v>23.86659375</v>
      </c>
      <c r="H20" s="24">
        <v>35.620249999999999</v>
      </c>
      <c r="I20" s="24">
        <v>45.129000000000005</v>
      </c>
      <c r="J20" s="24">
        <v>60.5270625</v>
      </c>
      <c r="K20" s="24">
        <v>43.917500000000004</v>
      </c>
      <c r="L20" s="181">
        <v>44.791249999999998</v>
      </c>
      <c r="M20" s="25">
        <v>42.800624999999997</v>
      </c>
      <c r="N20" s="80">
        <v>17.146000000000001</v>
      </c>
      <c r="O20" s="24">
        <v>39.777000000000001</v>
      </c>
      <c r="P20" s="24">
        <v>49.900000000000006</v>
      </c>
      <c r="Q20" s="24">
        <v>52.902250000000002</v>
      </c>
      <c r="R20" s="24">
        <v>58.058999999999997</v>
      </c>
      <c r="S20" s="24">
        <v>32.827749999999995</v>
      </c>
      <c r="T20" s="24">
        <v>29.358124999999998</v>
      </c>
      <c r="U20" s="76">
        <v>30.566375000000001</v>
      </c>
      <c r="V20" s="24">
        <v>42.661437500000005</v>
      </c>
      <c r="W20" s="24">
        <v>44.449750000000002</v>
      </c>
      <c r="X20" s="24">
        <v>42.883937500000002</v>
      </c>
      <c r="Y20" s="24">
        <v>50.679375</v>
      </c>
      <c r="Z20" s="24">
        <v>37.419968749999995</v>
      </c>
      <c r="AA20" s="25">
        <v>25.866250000000001</v>
      </c>
      <c r="AB20" s="26">
        <f t="shared" si="0"/>
        <v>994.37</v>
      </c>
      <c r="AD20" s="2"/>
      <c r="AE20" s="20"/>
    </row>
    <row r="21" spans="1:31" ht="39.950000000000003" customHeight="1" x14ac:dyDescent="0.25">
      <c r="A21" s="171" t="s">
        <v>18</v>
      </c>
      <c r="B21" s="76"/>
      <c r="C21" s="24"/>
      <c r="D21" s="24"/>
      <c r="E21" s="25"/>
      <c r="F21" s="79"/>
      <c r="G21" s="24"/>
      <c r="H21" s="24"/>
      <c r="I21" s="24"/>
      <c r="J21" s="24"/>
      <c r="K21" s="24"/>
      <c r="L21" s="181"/>
      <c r="M21" s="25"/>
      <c r="N21" s="79"/>
      <c r="O21" s="24"/>
      <c r="P21" s="24"/>
      <c r="Q21" s="24"/>
      <c r="R21" s="24"/>
      <c r="S21" s="24"/>
      <c r="T21" s="24"/>
      <c r="U21" s="23"/>
      <c r="V21" s="24"/>
      <c r="W21" s="24"/>
      <c r="X21" s="24"/>
      <c r="Y21" s="24"/>
      <c r="Z21" s="24"/>
      <c r="AA21" s="25"/>
      <c r="AB21" s="26">
        <f t="shared" si="0"/>
        <v>0</v>
      </c>
      <c r="AD21" s="2"/>
      <c r="AE21" s="20"/>
    </row>
    <row r="22" spans="1:31" ht="39.950000000000003" customHeight="1" x14ac:dyDescent="0.25">
      <c r="A22" s="170" t="s">
        <v>19</v>
      </c>
      <c r="B22" s="23">
        <v>15.621250000000002</v>
      </c>
      <c r="C22" s="24">
        <v>35.561999999999998</v>
      </c>
      <c r="D22" s="24">
        <v>47.870499999999993</v>
      </c>
      <c r="E22" s="25">
        <v>31.882999999999996</v>
      </c>
      <c r="F22" s="79">
        <v>12.28375</v>
      </c>
      <c r="G22" s="24">
        <v>23.86659375</v>
      </c>
      <c r="H22" s="24">
        <v>35.620249999999999</v>
      </c>
      <c r="I22" s="24">
        <v>45.129000000000005</v>
      </c>
      <c r="J22" s="24">
        <v>60.5270625</v>
      </c>
      <c r="K22" s="24">
        <v>43.917500000000004</v>
      </c>
      <c r="L22" s="181">
        <v>44.791249999999998</v>
      </c>
      <c r="M22" s="25">
        <v>42.800624999999997</v>
      </c>
      <c r="N22" s="79">
        <v>17.146000000000001</v>
      </c>
      <c r="O22" s="24">
        <v>39.777000000000001</v>
      </c>
      <c r="P22" s="24">
        <v>49.900000000000006</v>
      </c>
      <c r="Q22" s="24">
        <v>52.902250000000002</v>
      </c>
      <c r="R22" s="24">
        <v>58.058999999999997</v>
      </c>
      <c r="S22" s="24">
        <v>32.827749999999995</v>
      </c>
      <c r="T22" s="24">
        <v>29.358124999999998</v>
      </c>
      <c r="U22" s="23">
        <v>30.566375000000001</v>
      </c>
      <c r="V22" s="24">
        <v>42.661437500000005</v>
      </c>
      <c r="W22" s="24">
        <v>44.449750000000002</v>
      </c>
      <c r="X22" s="24">
        <v>42.883937500000002</v>
      </c>
      <c r="Y22" s="24">
        <v>50.679375</v>
      </c>
      <c r="Z22" s="24">
        <v>37.419968749999995</v>
      </c>
      <c r="AA22" s="25">
        <v>25.866250000000001</v>
      </c>
      <c r="AB22" s="26">
        <f t="shared" si="0"/>
        <v>994.37</v>
      </c>
      <c r="AD22" s="2"/>
      <c r="AE22" s="20"/>
    </row>
    <row r="23" spans="1:31" ht="39.950000000000003" customHeight="1" x14ac:dyDescent="0.25">
      <c r="A23" s="171" t="s">
        <v>13</v>
      </c>
      <c r="B23" s="23">
        <v>15.621250000000002</v>
      </c>
      <c r="C23" s="24">
        <v>35.561999999999998</v>
      </c>
      <c r="D23" s="24">
        <v>47.870499999999993</v>
      </c>
      <c r="E23" s="25">
        <v>31.882999999999996</v>
      </c>
      <c r="F23" s="79">
        <v>12.28375</v>
      </c>
      <c r="G23" s="24">
        <v>23.86659375</v>
      </c>
      <c r="H23" s="24">
        <v>35.620249999999999</v>
      </c>
      <c r="I23" s="24">
        <v>45.129000000000005</v>
      </c>
      <c r="J23" s="24">
        <v>60.5270625</v>
      </c>
      <c r="K23" s="24">
        <v>43.917500000000004</v>
      </c>
      <c r="L23" s="181">
        <v>44.791249999999998</v>
      </c>
      <c r="M23" s="25">
        <v>42.800624999999997</v>
      </c>
      <c r="N23" s="79">
        <v>17.146000000000001</v>
      </c>
      <c r="O23" s="24">
        <v>39.777000000000001</v>
      </c>
      <c r="P23" s="24">
        <v>49.900000000000006</v>
      </c>
      <c r="Q23" s="24">
        <v>52.902250000000002</v>
      </c>
      <c r="R23" s="24">
        <v>58.058999999999997</v>
      </c>
      <c r="S23" s="24">
        <v>32.827749999999995</v>
      </c>
      <c r="T23" s="24">
        <v>29.358124999999998</v>
      </c>
      <c r="U23" s="23">
        <v>30.566375000000001</v>
      </c>
      <c r="V23" s="24">
        <v>42.661437500000005</v>
      </c>
      <c r="W23" s="24">
        <v>44.449750000000002</v>
      </c>
      <c r="X23" s="24">
        <v>42.883937500000002</v>
      </c>
      <c r="Y23" s="24">
        <v>50.679375</v>
      </c>
      <c r="Z23" s="24">
        <v>37.419968749999995</v>
      </c>
      <c r="AA23" s="25">
        <v>25.866250000000001</v>
      </c>
      <c r="AB23" s="26">
        <f t="shared" si="0"/>
        <v>994.37</v>
      </c>
      <c r="AD23" s="2"/>
      <c r="AE23" s="20"/>
    </row>
    <row r="24" spans="1:31" ht="39.950000000000003" customHeight="1" x14ac:dyDescent="0.25">
      <c r="A24" s="170" t="s">
        <v>14</v>
      </c>
      <c r="B24" s="23">
        <v>15.621250000000002</v>
      </c>
      <c r="C24" s="24">
        <v>35.561999999999998</v>
      </c>
      <c r="D24" s="24">
        <v>47.870499999999993</v>
      </c>
      <c r="E24" s="25">
        <v>31.882999999999996</v>
      </c>
      <c r="F24" s="79">
        <v>12.28375</v>
      </c>
      <c r="G24" s="24">
        <v>23.86659375</v>
      </c>
      <c r="H24" s="24">
        <v>35.620249999999999</v>
      </c>
      <c r="I24" s="24">
        <v>45.129000000000005</v>
      </c>
      <c r="J24" s="24">
        <v>60.5270625</v>
      </c>
      <c r="K24" s="24">
        <v>43.917500000000004</v>
      </c>
      <c r="L24" s="181">
        <v>44.791249999999998</v>
      </c>
      <c r="M24" s="25">
        <v>42.800624999999997</v>
      </c>
      <c r="N24" s="79">
        <v>17.146000000000001</v>
      </c>
      <c r="O24" s="24">
        <v>39.777000000000001</v>
      </c>
      <c r="P24" s="24">
        <v>49.900000000000006</v>
      </c>
      <c r="Q24" s="24">
        <v>52.902250000000002</v>
      </c>
      <c r="R24" s="24">
        <v>58.058999999999997</v>
      </c>
      <c r="S24" s="24">
        <v>32.827749999999995</v>
      </c>
      <c r="T24" s="24">
        <v>29.358124999999998</v>
      </c>
      <c r="U24" s="23">
        <v>30.566375000000001</v>
      </c>
      <c r="V24" s="24">
        <v>42.661437500000005</v>
      </c>
      <c r="W24" s="24">
        <v>44.449750000000002</v>
      </c>
      <c r="X24" s="24">
        <v>42.883937500000002</v>
      </c>
      <c r="Y24" s="24">
        <v>50.679375</v>
      </c>
      <c r="Z24" s="24">
        <v>37.419968749999995</v>
      </c>
      <c r="AA24" s="25">
        <v>25.866250000000001</v>
      </c>
      <c r="AB24" s="26">
        <f t="shared" si="0"/>
        <v>994.37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77.385000000000005</v>
      </c>
      <c r="C25" s="28">
        <f t="shared" si="1"/>
        <v>176.14799999999997</v>
      </c>
      <c r="D25" s="28">
        <f>SUM(D18:D24)</f>
        <v>238.18199999999996</v>
      </c>
      <c r="E25" s="29">
        <f t="shared" ref="E25:J25" si="2">SUM(E18:E24)</f>
        <v>159.43199999999999</v>
      </c>
      <c r="F25" s="81">
        <f t="shared" si="2"/>
        <v>61.305999999999997</v>
      </c>
      <c r="G25" s="28">
        <f t="shared" si="2"/>
        <v>119.30099999999999</v>
      </c>
      <c r="H25" s="28">
        <f>SUM(H18:H24)</f>
        <v>177.184</v>
      </c>
      <c r="I25" s="28">
        <f t="shared" ref="I25" si="3">SUM(I18:I24)</f>
        <v>223.85300000000007</v>
      </c>
      <c r="J25" s="28">
        <f t="shared" si="2"/>
        <v>300.69900000000001</v>
      </c>
      <c r="K25" s="28">
        <f>SUM(K18:K24)</f>
        <v>217.56000000000006</v>
      </c>
      <c r="L25" s="28">
        <f>SUM(L18:L24)</f>
        <v>221.75999999999996</v>
      </c>
      <c r="M25" s="29">
        <f t="shared" ref="M25" si="4">SUM(M18:M24)</f>
        <v>211.73249999999999</v>
      </c>
      <c r="N25" s="81">
        <f>SUM(N18:N24)</f>
        <v>86.184000000000012</v>
      </c>
      <c r="O25" s="28">
        <f t="shared" ref="O25:T25" si="5">SUM(O18:O24)</f>
        <v>195.608</v>
      </c>
      <c r="P25" s="28">
        <f t="shared" si="5"/>
        <v>246.40000000000003</v>
      </c>
      <c r="Q25" s="28">
        <f t="shared" si="5"/>
        <v>261.709</v>
      </c>
      <c r="R25" s="28">
        <f t="shared" si="5"/>
        <v>288.036</v>
      </c>
      <c r="S25" s="28">
        <f t="shared" si="5"/>
        <v>163.61099999999999</v>
      </c>
      <c r="T25" s="28">
        <f t="shared" si="5"/>
        <v>146.63249999999999</v>
      </c>
      <c r="U25" s="27">
        <f>SUM(U18:U24)</f>
        <v>151.62</v>
      </c>
      <c r="V25" s="28">
        <f t="shared" ref="V25:AA25" si="6">SUM(V18:V24)</f>
        <v>211.28800000000001</v>
      </c>
      <c r="W25" s="28">
        <f t="shared" si="6"/>
        <v>219.83499999999998</v>
      </c>
      <c r="X25" s="28">
        <f t="shared" si="6"/>
        <v>212.43600000000001</v>
      </c>
      <c r="Y25" s="28">
        <f t="shared" si="6"/>
        <v>250.91499999999999</v>
      </c>
      <c r="Z25" s="28">
        <f t="shared" si="6"/>
        <v>185.12899999999996</v>
      </c>
      <c r="AA25" s="29">
        <f t="shared" si="6"/>
        <v>127.89000000000001</v>
      </c>
      <c r="AB25" s="26">
        <f t="shared" si="0"/>
        <v>4931.8360000000002</v>
      </c>
    </row>
    <row r="26" spans="1:31" s="2" customFormat="1" ht="36.75" customHeight="1" x14ac:dyDescent="0.25">
      <c r="A26" s="172" t="s">
        <v>20</v>
      </c>
      <c r="B26" s="30">
        <v>55</v>
      </c>
      <c r="C26" s="31">
        <v>54</v>
      </c>
      <c r="D26" s="31">
        <v>53</v>
      </c>
      <c r="E26" s="32">
        <v>52</v>
      </c>
      <c r="F26" s="82">
        <v>58</v>
      </c>
      <c r="G26" s="31">
        <v>57</v>
      </c>
      <c r="H26" s="31">
        <v>56.5</v>
      </c>
      <c r="I26" s="31">
        <v>56.5</v>
      </c>
      <c r="J26" s="31">
        <v>55.5</v>
      </c>
      <c r="K26" s="31">
        <v>55.5</v>
      </c>
      <c r="L26" s="31">
        <v>55</v>
      </c>
      <c r="M26" s="32">
        <v>54.5</v>
      </c>
      <c r="N26" s="82">
        <v>57</v>
      </c>
      <c r="O26" s="31">
        <v>56</v>
      </c>
      <c r="P26" s="31">
        <v>55</v>
      </c>
      <c r="Q26" s="31">
        <v>54.5</v>
      </c>
      <c r="R26" s="31">
        <v>54</v>
      </c>
      <c r="S26" s="31">
        <v>53</v>
      </c>
      <c r="T26" s="31">
        <v>52.5</v>
      </c>
      <c r="U26" s="30">
        <v>57</v>
      </c>
      <c r="V26" s="31">
        <v>56</v>
      </c>
      <c r="W26" s="31">
        <v>55</v>
      </c>
      <c r="X26" s="31">
        <v>54</v>
      </c>
      <c r="Y26" s="31">
        <v>53.5</v>
      </c>
      <c r="Z26" s="31">
        <v>53</v>
      </c>
      <c r="AA26" s="32">
        <v>52.5</v>
      </c>
      <c r="AB26" s="33">
        <f>+((AB25/AB27)/7)*1000</f>
        <v>54.666977032898821</v>
      </c>
    </row>
    <row r="27" spans="1:31" s="2" customFormat="1" ht="33" customHeight="1" x14ac:dyDescent="0.25">
      <c r="A27" s="173" t="s">
        <v>21</v>
      </c>
      <c r="B27" s="34">
        <v>201</v>
      </c>
      <c r="C27" s="35">
        <v>466</v>
      </c>
      <c r="D27" s="35">
        <v>642</v>
      </c>
      <c r="E27" s="36">
        <v>438</v>
      </c>
      <c r="F27" s="83">
        <v>151</v>
      </c>
      <c r="G27" s="35">
        <v>299</v>
      </c>
      <c r="H27" s="35">
        <v>448</v>
      </c>
      <c r="I27" s="35">
        <v>566</v>
      </c>
      <c r="J27" s="35">
        <v>774</v>
      </c>
      <c r="K27" s="35">
        <v>560</v>
      </c>
      <c r="L27" s="35">
        <v>576</v>
      </c>
      <c r="M27" s="36">
        <v>555</v>
      </c>
      <c r="N27" s="83">
        <v>216</v>
      </c>
      <c r="O27" s="35">
        <v>499</v>
      </c>
      <c r="P27" s="35">
        <v>640</v>
      </c>
      <c r="Q27" s="35">
        <v>686</v>
      </c>
      <c r="R27" s="35">
        <v>762</v>
      </c>
      <c r="S27" s="35">
        <v>441</v>
      </c>
      <c r="T27" s="35">
        <v>399</v>
      </c>
      <c r="U27" s="34">
        <v>380</v>
      </c>
      <c r="V27" s="35">
        <v>539</v>
      </c>
      <c r="W27" s="35">
        <v>571</v>
      </c>
      <c r="X27" s="35">
        <v>562</v>
      </c>
      <c r="Y27" s="35">
        <v>670</v>
      </c>
      <c r="Z27" s="35">
        <v>499</v>
      </c>
      <c r="AA27" s="36">
        <v>348</v>
      </c>
      <c r="AB27" s="37">
        <f>SUM(B27:AA27)</f>
        <v>12888</v>
      </c>
      <c r="AC27" s="2">
        <f>((AB25*1000)/AB27)/7</f>
        <v>54.666977032898821</v>
      </c>
    </row>
    <row r="28" spans="1:31" s="2" customFormat="1" ht="33" customHeight="1" x14ac:dyDescent="0.25">
      <c r="A28" s="174" t="s">
        <v>22</v>
      </c>
      <c r="B28" s="38">
        <f>((B27*B26)*7/1000-B19)/4</f>
        <v>15.621250000000002</v>
      </c>
      <c r="C28" s="39">
        <f t="shared" ref="C28:AA28" si="7">((C27*C26)*7/1000-C19)/4</f>
        <v>35.561999999999998</v>
      </c>
      <c r="D28" s="39">
        <f t="shared" si="7"/>
        <v>47.870499999999993</v>
      </c>
      <c r="E28" s="40">
        <f t="shared" si="7"/>
        <v>31.882999999999996</v>
      </c>
      <c r="F28" s="84">
        <f t="shared" si="7"/>
        <v>12.28375</v>
      </c>
      <c r="G28" s="39">
        <f t="shared" si="7"/>
        <v>23.86659375</v>
      </c>
      <c r="H28" s="39">
        <f t="shared" si="7"/>
        <v>35.620249999999999</v>
      </c>
      <c r="I28" s="39">
        <f t="shared" si="7"/>
        <v>45.129000000000005</v>
      </c>
      <c r="J28" s="39">
        <f t="shared" si="7"/>
        <v>60.5270625</v>
      </c>
      <c r="K28" s="39">
        <f t="shared" si="7"/>
        <v>43.917500000000004</v>
      </c>
      <c r="L28" s="39">
        <f t="shared" si="7"/>
        <v>44.791249999999998</v>
      </c>
      <c r="M28" s="40">
        <f t="shared" si="7"/>
        <v>42.800624999999997</v>
      </c>
      <c r="N28" s="84">
        <f t="shared" si="7"/>
        <v>17.146000000000001</v>
      </c>
      <c r="O28" s="39">
        <f t="shared" si="7"/>
        <v>39.777000000000001</v>
      </c>
      <c r="P28" s="39">
        <f t="shared" si="7"/>
        <v>49.900000000000006</v>
      </c>
      <c r="Q28" s="39">
        <f t="shared" si="7"/>
        <v>52.902250000000002</v>
      </c>
      <c r="R28" s="39">
        <f t="shared" si="7"/>
        <v>58.058999999999997</v>
      </c>
      <c r="S28" s="39">
        <f t="shared" si="7"/>
        <v>32.827749999999995</v>
      </c>
      <c r="T28" s="39">
        <f t="shared" si="7"/>
        <v>29.358124999999998</v>
      </c>
      <c r="U28" s="38">
        <f t="shared" si="7"/>
        <v>30.566375000000001</v>
      </c>
      <c r="V28" s="39">
        <f t="shared" si="7"/>
        <v>42.661437500000005</v>
      </c>
      <c r="W28" s="39">
        <f t="shared" si="7"/>
        <v>44.449750000000002</v>
      </c>
      <c r="X28" s="39">
        <f t="shared" si="7"/>
        <v>42.883937500000002</v>
      </c>
      <c r="Y28" s="39">
        <f t="shared" si="7"/>
        <v>50.679375</v>
      </c>
      <c r="Z28" s="39">
        <f t="shared" si="7"/>
        <v>37.419968749999995</v>
      </c>
      <c r="AA28" s="40">
        <f t="shared" si="7"/>
        <v>25.866250000000001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77.385000000000005</v>
      </c>
      <c r="C29" s="43">
        <f t="shared" si="8"/>
        <v>176.148</v>
      </c>
      <c r="D29" s="43">
        <f>((D27*D26)*7)/1000</f>
        <v>238.18199999999999</v>
      </c>
      <c r="E29" s="87">
        <f>((E27*E26)*7)/1000</f>
        <v>159.43199999999999</v>
      </c>
      <c r="F29" s="85">
        <f t="shared" ref="F29:J29" si="9">((F27*F26)*7)/1000</f>
        <v>61.305999999999997</v>
      </c>
      <c r="G29" s="43">
        <f t="shared" si="9"/>
        <v>119.301</v>
      </c>
      <c r="H29" s="43">
        <f>((H27*H26)*7)/1000</f>
        <v>177.184</v>
      </c>
      <c r="I29" s="43">
        <f>((I27*I26)*7)/1000</f>
        <v>223.85300000000001</v>
      </c>
      <c r="J29" s="43">
        <f t="shared" si="9"/>
        <v>300.69900000000001</v>
      </c>
      <c r="K29" s="43">
        <f>((K27*K26)*7)/1000</f>
        <v>217.56</v>
      </c>
      <c r="L29" s="43">
        <f>((L27*L26)*7)/1000</f>
        <v>221.76</v>
      </c>
      <c r="M29" s="87">
        <f>((M27*M26)*7)/1000</f>
        <v>211.73249999999999</v>
      </c>
      <c r="N29" s="85">
        <f>((N27*N26)*7)/1000</f>
        <v>86.183999999999997</v>
      </c>
      <c r="O29" s="43">
        <f>((O27*O26)*7)/1000</f>
        <v>195.608</v>
      </c>
      <c r="P29" s="43">
        <f t="shared" ref="P29:AA29" si="10">((P27*P26)*7)/1000</f>
        <v>246.4</v>
      </c>
      <c r="Q29" s="43">
        <f t="shared" si="10"/>
        <v>261.709</v>
      </c>
      <c r="R29" s="43">
        <f t="shared" si="10"/>
        <v>288.036</v>
      </c>
      <c r="S29" s="43">
        <f t="shared" si="10"/>
        <v>163.61099999999999</v>
      </c>
      <c r="T29" s="43">
        <f t="shared" si="10"/>
        <v>146.63249999999999</v>
      </c>
      <c r="U29" s="44">
        <f t="shared" si="10"/>
        <v>151.62</v>
      </c>
      <c r="V29" s="45">
        <f t="shared" si="10"/>
        <v>211.28800000000001</v>
      </c>
      <c r="W29" s="45">
        <f t="shared" si="10"/>
        <v>219.83500000000001</v>
      </c>
      <c r="X29" s="45">
        <f t="shared" si="10"/>
        <v>212.43600000000001</v>
      </c>
      <c r="Y29" s="45">
        <f t="shared" si="10"/>
        <v>250.91499999999999</v>
      </c>
      <c r="Z29" s="45">
        <f t="shared" si="10"/>
        <v>185.12899999999999</v>
      </c>
      <c r="AA29" s="46">
        <f t="shared" si="10"/>
        <v>127.89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55</v>
      </c>
      <c r="C30" s="49">
        <f t="shared" si="11"/>
        <v>53.999999999999993</v>
      </c>
      <c r="D30" s="49">
        <f>+(D25/D27)/7*1000</f>
        <v>52.999999999999993</v>
      </c>
      <c r="E30" s="50">
        <f t="shared" ref="E30:J30" si="12">+(E25/E27)/7*1000</f>
        <v>52</v>
      </c>
      <c r="F30" s="86">
        <f t="shared" si="12"/>
        <v>57.999999999999993</v>
      </c>
      <c r="G30" s="49">
        <f t="shared" si="12"/>
        <v>56.999999999999993</v>
      </c>
      <c r="H30" s="49">
        <f>+(H25/H27)/7*1000</f>
        <v>56.5</v>
      </c>
      <c r="I30" s="49">
        <f t="shared" ref="I30" si="13">+(I25/I27)/7*1000</f>
        <v>56.500000000000014</v>
      </c>
      <c r="J30" s="49">
        <f t="shared" si="12"/>
        <v>55.5</v>
      </c>
      <c r="K30" s="49">
        <f>+(K25/K27)/7*1000</f>
        <v>55.500000000000014</v>
      </c>
      <c r="L30" s="49">
        <f>+(L25/L27)/7*1000</f>
        <v>54.999999999999993</v>
      </c>
      <c r="M30" s="50">
        <f t="shared" ref="M30" si="14">+(M25/M27)/7*1000</f>
        <v>54.499999999999993</v>
      </c>
      <c r="N30" s="86">
        <f>+(N25/N27)/7*1000</f>
        <v>57.000000000000007</v>
      </c>
      <c r="O30" s="49">
        <f t="shared" ref="O30:AA30" si="15">+(O25/O27)/7*1000</f>
        <v>56</v>
      </c>
      <c r="P30" s="49">
        <f t="shared" si="15"/>
        <v>55.000000000000007</v>
      </c>
      <c r="Q30" s="49">
        <f t="shared" si="15"/>
        <v>54.5</v>
      </c>
      <c r="R30" s="49">
        <f t="shared" si="15"/>
        <v>54</v>
      </c>
      <c r="S30" s="49">
        <f t="shared" si="15"/>
        <v>53</v>
      </c>
      <c r="T30" s="49">
        <f t="shared" si="15"/>
        <v>52.5</v>
      </c>
      <c r="U30" s="48">
        <f t="shared" si="15"/>
        <v>57</v>
      </c>
      <c r="V30" s="49">
        <f t="shared" si="15"/>
        <v>56</v>
      </c>
      <c r="W30" s="49">
        <f t="shared" si="15"/>
        <v>54.999999999999993</v>
      </c>
      <c r="X30" s="49">
        <f t="shared" si="15"/>
        <v>54</v>
      </c>
      <c r="Y30" s="49">
        <f t="shared" si="15"/>
        <v>53.5</v>
      </c>
      <c r="Z30" s="49">
        <f t="shared" si="15"/>
        <v>52.999999999999993</v>
      </c>
      <c r="AA30" s="50">
        <f t="shared" si="15"/>
        <v>52.500000000000007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590"/>
      <c r="U36" s="590"/>
      <c r="V36" s="57"/>
      <c r="W36" s="3"/>
      <c r="X36" s="56"/>
      <c r="Y36" s="56"/>
      <c r="Z36" s="56"/>
      <c r="AA36" s="3"/>
    </row>
    <row r="37" spans="1:30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131"/>
      <c r="V37" s="3"/>
      <c r="W37" s="57"/>
      <c r="X37" s="3"/>
      <c r="Y37" s="56"/>
      <c r="Z37" s="56"/>
      <c r="AA37" s="56"/>
    </row>
    <row r="38" spans="1:30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131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131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16</v>
      </c>
      <c r="B40" s="84">
        <v>33.789500000000004</v>
      </c>
      <c r="C40" s="39">
        <v>48.616666666666667</v>
      </c>
      <c r="D40" s="39">
        <v>61.614083333333333</v>
      </c>
      <c r="E40" s="39">
        <v>60.304083333333324</v>
      </c>
      <c r="F40" s="39">
        <v>52.658749999999998</v>
      </c>
      <c r="G40" s="39">
        <v>41.905000000000001</v>
      </c>
      <c r="H40" s="39">
        <v>27.920083333333334</v>
      </c>
      <c r="I40" s="101">
        <f t="shared" si="16"/>
        <v>326.80816666666658</v>
      </c>
      <c r="J40" s="2"/>
      <c r="K40" s="92" t="s">
        <v>16</v>
      </c>
      <c r="L40" s="79">
        <v>13.970874999999999</v>
      </c>
      <c r="M40" s="79">
        <v>18.866250000000001</v>
      </c>
      <c r="N40" s="79">
        <v>14.807874999999999</v>
      </c>
      <c r="O40" s="79"/>
      <c r="P40" s="79"/>
      <c r="Q40" s="101">
        <f t="shared" si="17"/>
        <v>47.644999999999996</v>
      </c>
      <c r="R40" s="2"/>
      <c r="S40" s="2"/>
      <c r="T40" s="130"/>
      <c r="U40" s="131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17</v>
      </c>
      <c r="B41" s="84">
        <v>35.009499999999996</v>
      </c>
      <c r="C41" s="39">
        <v>51.013833333333331</v>
      </c>
      <c r="D41" s="39">
        <v>63.455854166666668</v>
      </c>
      <c r="E41" s="39">
        <v>61.850479166666673</v>
      </c>
      <c r="F41" s="39">
        <v>54.087812499999998</v>
      </c>
      <c r="G41" s="39">
        <v>42.96875</v>
      </c>
      <c r="H41" s="39">
        <v>29.047229166666668</v>
      </c>
      <c r="I41" s="101">
        <f t="shared" si="16"/>
        <v>337.43345833333336</v>
      </c>
      <c r="J41" s="2"/>
      <c r="K41" s="91" t="s">
        <v>17</v>
      </c>
      <c r="L41" s="80">
        <v>14.3</v>
      </c>
      <c r="M41" s="24">
        <v>19.399999999999999</v>
      </c>
      <c r="N41" s="24">
        <v>15.2</v>
      </c>
      <c r="O41" s="24"/>
      <c r="P41" s="24"/>
      <c r="Q41" s="101">
        <f t="shared" si="17"/>
        <v>48.900000000000006</v>
      </c>
      <c r="R41" s="2"/>
      <c r="S41" s="2"/>
      <c r="T41" s="130"/>
      <c r="U41" s="131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131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19</v>
      </c>
      <c r="B43" s="84">
        <v>35.009499999999996</v>
      </c>
      <c r="C43" s="39">
        <v>51.013833333333331</v>
      </c>
      <c r="D43" s="39">
        <v>63.455854166666668</v>
      </c>
      <c r="E43" s="39">
        <v>61.850479166666673</v>
      </c>
      <c r="F43" s="39">
        <v>54.087812499999998</v>
      </c>
      <c r="G43" s="39">
        <v>42.96875</v>
      </c>
      <c r="H43" s="39">
        <v>29.047229166666668</v>
      </c>
      <c r="I43" s="101">
        <f t="shared" si="16"/>
        <v>337.43345833333336</v>
      </c>
      <c r="J43" s="2"/>
      <c r="K43" s="91" t="s">
        <v>19</v>
      </c>
      <c r="L43" s="79">
        <v>14.3</v>
      </c>
      <c r="M43" s="79">
        <v>19.399999999999999</v>
      </c>
      <c r="N43" s="79">
        <v>15.2</v>
      </c>
      <c r="O43" s="79"/>
      <c r="P43" s="79"/>
      <c r="Q43" s="101">
        <f t="shared" si="17"/>
        <v>48.900000000000006</v>
      </c>
      <c r="R43" s="2"/>
      <c r="S43" s="2"/>
      <c r="T43" s="130"/>
      <c r="U43" s="131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13</v>
      </c>
      <c r="B44" s="84">
        <v>35.009499999999996</v>
      </c>
      <c r="C44" s="39">
        <v>51.013833333333331</v>
      </c>
      <c r="D44" s="39">
        <v>63.455854166666668</v>
      </c>
      <c r="E44" s="39">
        <v>61.850479166666673</v>
      </c>
      <c r="F44" s="39">
        <v>54.087812499999998</v>
      </c>
      <c r="G44" s="39">
        <v>42.96875</v>
      </c>
      <c r="H44" s="39">
        <v>29.047229166666668</v>
      </c>
      <c r="I44" s="101">
        <f t="shared" si="16"/>
        <v>337.43345833333336</v>
      </c>
      <c r="J44" s="2"/>
      <c r="K44" s="92" t="s">
        <v>13</v>
      </c>
      <c r="L44" s="79">
        <v>14.3</v>
      </c>
      <c r="M44" s="79">
        <v>19.399999999999999</v>
      </c>
      <c r="N44" s="79">
        <v>15.2</v>
      </c>
      <c r="O44" s="79"/>
      <c r="P44" s="79"/>
      <c r="Q44" s="101">
        <f t="shared" si="17"/>
        <v>48.900000000000006</v>
      </c>
      <c r="R44" s="2"/>
      <c r="S44" s="2"/>
      <c r="T44" s="130"/>
      <c r="U44" s="131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14</v>
      </c>
      <c r="B45" s="84">
        <v>35.009499999999996</v>
      </c>
      <c r="C45" s="39">
        <v>51.013833333333331</v>
      </c>
      <c r="D45" s="39">
        <v>63.455854166666668</v>
      </c>
      <c r="E45" s="39">
        <v>61.850479166666673</v>
      </c>
      <c r="F45" s="39">
        <v>54.087812499999998</v>
      </c>
      <c r="G45" s="39">
        <v>42.96875</v>
      </c>
      <c r="H45" s="39">
        <v>29.047229166666668</v>
      </c>
      <c r="I45" s="101">
        <f t="shared" si="16"/>
        <v>337.43345833333336</v>
      </c>
      <c r="J45" s="2"/>
      <c r="K45" s="91" t="s">
        <v>14</v>
      </c>
      <c r="L45" s="79">
        <v>14.3</v>
      </c>
      <c r="M45" s="79">
        <v>19.399999999999999</v>
      </c>
      <c r="N45" s="79">
        <v>15.2</v>
      </c>
      <c r="O45" s="79"/>
      <c r="P45" s="79"/>
      <c r="Q45" s="101">
        <f t="shared" si="17"/>
        <v>48.900000000000006</v>
      </c>
      <c r="R45" s="2"/>
      <c r="S45" s="2"/>
      <c r="T45" s="60"/>
      <c r="U45" s="60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11</v>
      </c>
      <c r="B46" s="81">
        <f t="shared" ref="B46:H46" si="18">SUM(B39:B45)</f>
        <v>173.82750000000001</v>
      </c>
      <c r="C46" s="28">
        <f t="shared" si="18"/>
        <v>252.672</v>
      </c>
      <c r="D46" s="28">
        <f t="shared" si="18"/>
        <v>315.4375</v>
      </c>
      <c r="E46" s="28">
        <f t="shared" si="18"/>
        <v>307.70600000000002</v>
      </c>
      <c r="F46" s="28">
        <f t="shared" si="18"/>
        <v>269.01</v>
      </c>
      <c r="G46" s="28">
        <f t="shared" si="18"/>
        <v>213.78</v>
      </c>
      <c r="H46" s="28">
        <f t="shared" si="18"/>
        <v>144.10900000000001</v>
      </c>
      <c r="I46" s="101">
        <f t="shared" si="16"/>
        <v>1676.5419999999999</v>
      </c>
      <c r="K46" s="77" t="s">
        <v>11</v>
      </c>
      <c r="L46" s="81">
        <f>SUM(L39:L45)</f>
        <v>71.170874999999995</v>
      </c>
      <c r="M46" s="28">
        <f>SUM(M39:M45)</f>
        <v>96.466250000000002</v>
      </c>
      <c r="N46" s="28">
        <f>SUM(N39:N45)</f>
        <v>75.607875000000007</v>
      </c>
      <c r="O46" s="28">
        <f>SUM(O39:O45)</f>
        <v>0</v>
      </c>
      <c r="P46" s="28">
        <f>SUM(P39:P45)</f>
        <v>0</v>
      </c>
      <c r="Q46" s="101">
        <f t="shared" si="17"/>
        <v>243.245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20</v>
      </c>
      <c r="B47" s="82">
        <v>64.5</v>
      </c>
      <c r="C47" s="31">
        <v>64</v>
      </c>
      <c r="D47" s="31">
        <v>62.5</v>
      </c>
      <c r="E47" s="31">
        <v>62</v>
      </c>
      <c r="F47" s="31">
        <v>61</v>
      </c>
      <c r="G47" s="31">
        <v>60</v>
      </c>
      <c r="H47" s="31">
        <v>59.5</v>
      </c>
      <c r="I47" s="102">
        <f>+((I46/I48)/7)*1000</f>
        <v>61.983954451345753</v>
      </c>
      <c r="K47" s="110" t="s">
        <v>20</v>
      </c>
      <c r="L47" s="82">
        <v>72.5</v>
      </c>
      <c r="M47" s="31">
        <v>72.5</v>
      </c>
      <c r="N47" s="31">
        <v>72.5</v>
      </c>
      <c r="O47" s="31"/>
      <c r="P47" s="31"/>
      <c r="Q47" s="102">
        <f>+((Q46/Q48)/7)*1000</f>
        <v>72.545481658216517</v>
      </c>
      <c r="R47" s="62"/>
      <c r="S47" s="62"/>
    </row>
    <row r="48" spans="1:30" ht="33.75" customHeight="1" x14ac:dyDescent="0.25">
      <c r="A48" s="94" t="s">
        <v>21</v>
      </c>
      <c r="B48" s="83">
        <v>385</v>
      </c>
      <c r="C48" s="35">
        <v>564</v>
      </c>
      <c r="D48" s="35">
        <v>721</v>
      </c>
      <c r="E48" s="35">
        <v>709</v>
      </c>
      <c r="F48" s="35">
        <v>630</v>
      </c>
      <c r="G48" s="35">
        <v>509</v>
      </c>
      <c r="H48" s="35">
        <v>346</v>
      </c>
      <c r="I48" s="103">
        <f>SUM(B48:H48)</f>
        <v>3864</v>
      </c>
      <c r="J48" s="63"/>
      <c r="K48" s="94" t="s">
        <v>21</v>
      </c>
      <c r="L48" s="106">
        <v>140</v>
      </c>
      <c r="M48" s="64">
        <v>190</v>
      </c>
      <c r="N48" s="64">
        <v>149</v>
      </c>
      <c r="O48" s="64"/>
      <c r="P48" s="64"/>
      <c r="Q48" s="112">
        <f>SUM(L48:P48)</f>
        <v>479</v>
      </c>
      <c r="R48" s="65"/>
      <c r="S48" s="65"/>
    </row>
    <row r="49" spans="1:31" ht="33.75" customHeight="1" x14ac:dyDescent="0.25">
      <c r="A49" s="95" t="s">
        <v>22</v>
      </c>
      <c r="B49" s="84">
        <f>((B48*B47)*7/1000-B40)/4</f>
        <v>35.009499999999996</v>
      </c>
      <c r="C49" s="39">
        <f t="shared" ref="C49:H49" si="19">((C48*C47)*7/1000-C40)/4</f>
        <v>51.013833333333331</v>
      </c>
      <c r="D49" s="39">
        <f t="shared" si="19"/>
        <v>63.455854166666668</v>
      </c>
      <c r="E49" s="39">
        <f t="shared" si="19"/>
        <v>61.850479166666673</v>
      </c>
      <c r="F49" s="39">
        <f t="shared" si="19"/>
        <v>54.087812499999998</v>
      </c>
      <c r="G49" s="39">
        <f t="shared" si="19"/>
        <v>42.96875</v>
      </c>
      <c r="H49" s="39">
        <f t="shared" si="19"/>
        <v>29.047229166666668</v>
      </c>
      <c r="I49" s="104">
        <f>((I46*1000)/I48)/7</f>
        <v>61.98395445134576</v>
      </c>
      <c r="K49" s="95" t="s">
        <v>22</v>
      </c>
      <c r="L49" s="84">
        <f t="shared" ref="L49:P49" si="20">((L48*L47)*7/1000-L40)/4</f>
        <v>14.269781249999999</v>
      </c>
      <c r="M49" s="39">
        <f t="shared" si="20"/>
        <v>19.389687500000001</v>
      </c>
      <c r="N49" s="39">
        <f t="shared" si="20"/>
        <v>15.202406250000003</v>
      </c>
      <c r="O49" s="39">
        <f t="shared" si="20"/>
        <v>0</v>
      </c>
      <c r="P49" s="39">
        <f t="shared" si="20"/>
        <v>0</v>
      </c>
      <c r="Q49" s="113">
        <f>((Q46*1000)/Q48)/7</f>
        <v>72.545481658216517</v>
      </c>
      <c r="R49" s="65"/>
      <c r="S49" s="65"/>
    </row>
    <row r="50" spans="1:31" ht="33.75" customHeight="1" x14ac:dyDescent="0.25">
      <c r="A50" s="96" t="s">
        <v>23</v>
      </c>
      <c r="B50" s="85">
        <f t="shared" ref="B50:H50" si="21">((B48*B47)*7)/1000</f>
        <v>173.82749999999999</v>
      </c>
      <c r="C50" s="43">
        <f t="shared" si="21"/>
        <v>252.672</v>
      </c>
      <c r="D50" s="43">
        <f t="shared" si="21"/>
        <v>315.4375</v>
      </c>
      <c r="E50" s="43">
        <f t="shared" si="21"/>
        <v>307.70600000000002</v>
      </c>
      <c r="F50" s="43">
        <f t="shared" si="21"/>
        <v>269.01</v>
      </c>
      <c r="G50" s="43">
        <f t="shared" si="21"/>
        <v>213.78</v>
      </c>
      <c r="H50" s="43">
        <f t="shared" si="21"/>
        <v>144.10900000000001</v>
      </c>
      <c r="I50" s="87"/>
      <c r="K50" s="96" t="s">
        <v>23</v>
      </c>
      <c r="L50" s="85">
        <f>((L48*L47)*7)/1000</f>
        <v>71.05</v>
      </c>
      <c r="M50" s="43">
        <f>((M48*M47)*7)/1000</f>
        <v>96.424999999999997</v>
      </c>
      <c r="N50" s="43">
        <f>((N48*N47)*7)/1000</f>
        <v>75.617500000000007</v>
      </c>
      <c r="O50" s="43">
        <f>((O48*O47)*7)/1000</f>
        <v>0</v>
      </c>
      <c r="P50" s="43">
        <f>((P48*P47)*7)/1000</f>
        <v>0</v>
      </c>
      <c r="Q50" s="114"/>
    </row>
    <row r="51" spans="1:31" ht="33.75" customHeight="1" thickBot="1" x14ac:dyDescent="0.3">
      <c r="A51" s="97" t="s">
        <v>24</v>
      </c>
      <c r="B51" s="86">
        <f t="shared" ref="B51:H51" si="22">+(B46/B48)/7*1000</f>
        <v>64.5</v>
      </c>
      <c r="C51" s="49">
        <f t="shared" si="22"/>
        <v>64</v>
      </c>
      <c r="D51" s="49">
        <f t="shared" si="22"/>
        <v>62.5</v>
      </c>
      <c r="E51" s="49">
        <f t="shared" si="22"/>
        <v>62</v>
      </c>
      <c r="F51" s="49">
        <f t="shared" si="22"/>
        <v>61</v>
      </c>
      <c r="G51" s="49">
        <f t="shared" si="22"/>
        <v>60</v>
      </c>
      <c r="H51" s="49">
        <f t="shared" si="22"/>
        <v>59.500000000000007</v>
      </c>
      <c r="I51" s="105"/>
      <c r="J51" s="52"/>
      <c r="K51" s="97" t="s">
        <v>24</v>
      </c>
      <c r="L51" s="86">
        <f>+(L46/L48)/7*1000</f>
        <v>72.623341836734696</v>
      </c>
      <c r="M51" s="49">
        <f>+(M46/M48)/7*1000</f>
        <v>72.531015037593988</v>
      </c>
      <c r="N51" s="49">
        <f>+(N46/N48)/7*1000</f>
        <v>72.490771812080538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72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72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3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72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2" t="s">
        <v>16</v>
      </c>
      <c r="B59" s="79">
        <v>38</v>
      </c>
      <c r="C59" s="79">
        <v>29.9</v>
      </c>
      <c r="D59" s="79">
        <v>38.4</v>
      </c>
      <c r="E59" s="79">
        <v>43.3</v>
      </c>
      <c r="F59" s="79"/>
      <c r="G59" s="79"/>
      <c r="H59" s="101">
        <f t="shared" si="23"/>
        <v>149.60000000000002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72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1" t="s">
        <v>17</v>
      </c>
      <c r="B60" s="80">
        <v>38.5</v>
      </c>
      <c r="C60" s="24">
        <v>30.3</v>
      </c>
      <c r="D60" s="24">
        <v>38.799999999999997</v>
      </c>
      <c r="E60" s="24">
        <v>43.9</v>
      </c>
      <c r="F60" s="24"/>
      <c r="G60" s="24"/>
      <c r="H60" s="101">
        <f t="shared" si="23"/>
        <v>151.5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72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3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72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1" t="s">
        <v>19</v>
      </c>
      <c r="B62" s="79">
        <v>38.5</v>
      </c>
      <c r="C62" s="79">
        <v>30.3</v>
      </c>
      <c r="D62" s="79">
        <v>38.799999999999997</v>
      </c>
      <c r="E62" s="79">
        <v>43.9</v>
      </c>
      <c r="F62" s="79"/>
      <c r="G62" s="79"/>
      <c r="H62" s="101">
        <f t="shared" si="23"/>
        <v>151.5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72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2" t="s">
        <v>13</v>
      </c>
      <c r="B63" s="79">
        <v>38.5</v>
      </c>
      <c r="C63" s="79">
        <v>30.3</v>
      </c>
      <c r="D63" s="79">
        <v>38.799999999999997</v>
      </c>
      <c r="E63" s="79">
        <v>43.9</v>
      </c>
      <c r="F63" s="79"/>
      <c r="G63" s="79"/>
      <c r="H63" s="101">
        <f t="shared" si="23"/>
        <v>151.5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1" t="s">
        <v>14</v>
      </c>
      <c r="B64" s="79">
        <v>38.5</v>
      </c>
      <c r="C64" s="79">
        <v>30.3</v>
      </c>
      <c r="D64" s="79">
        <v>38.799999999999997</v>
      </c>
      <c r="E64" s="79">
        <v>43.9</v>
      </c>
      <c r="F64" s="79"/>
      <c r="G64" s="79"/>
      <c r="H64" s="101">
        <f t="shared" si="23"/>
        <v>151.5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19" t="s">
        <v>11</v>
      </c>
      <c r="B65" s="81">
        <f t="shared" ref="B65:G65" si="24">SUM(B58:B64)</f>
        <v>192</v>
      </c>
      <c r="C65" s="28">
        <f t="shared" si="24"/>
        <v>151.1</v>
      </c>
      <c r="D65" s="28">
        <f t="shared" si="24"/>
        <v>193.59999999999997</v>
      </c>
      <c r="E65" s="28">
        <f t="shared" si="24"/>
        <v>218.9</v>
      </c>
      <c r="F65" s="28">
        <f t="shared" si="24"/>
        <v>0</v>
      </c>
      <c r="G65" s="28">
        <f t="shared" si="24"/>
        <v>0</v>
      </c>
      <c r="H65" s="101">
        <f t="shared" si="23"/>
        <v>755.6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3" t="s">
        <v>20</v>
      </c>
      <c r="B66" s="82">
        <v>75</v>
      </c>
      <c r="C66" s="31">
        <v>75</v>
      </c>
      <c r="D66" s="31">
        <v>75</v>
      </c>
      <c r="E66" s="31">
        <v>75</v>
      </c>
      <c r="F66" s="31"/>
      <c r="G66" s="31"/>
      <c r="H66" s="102">
        <f>+((H65/H67)/7)*1000</f>
        <v>75.012409411297526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4" t="s">
        <v>21</v>
      </c>
      <c r="B67" s="106">
        <v>365</v>
      </c>
      <c r="C67" s="64">
        <v>288</v>
      </c>
      <c r="D67" s="64">
        <v>369</v>
      </c>
      <c r="E67" s="64">
        <v>417</v>
      </c>
      <c r="F67" s="64"/>
      <c r="G67" s="64"/>
      <c r="H67" s="112">
        <f>SUM(B67:G67)</f>
        <v>1439</v>
      </c>
      <c r="J67" s="74"/>
      <c r="N67" s="3"/>
      <c r="O67" s="3"/>
      <c r="P67" s="3"/>
      <c r="Q67" s="3"/>
      <c r="R67" s="3"/>
    </row>
    <row r="68" spans="1:29" ht="33.75" customHeight="1" x14ac:dyDescent="0.25">
      <c r="A68" s="95" t="s">
        <v>22</v>
      </c>
      <c r="B68" s="84">
        <f t="shared" ref="B68:G68" si="25">((B67*B66)*7/1000-B59)/4</f>
        <v>38.40625</v>
      </c>
      <c r="C68" s="39">
        <f t="shared" si="25"/>
        <v>30.324999999999996</v>
      </c>
      <c r="D68" s="39">
        <f t="shared" si="25"/>
        <v>38.831249999999997</v>
      </c>
      <c r="E68" s="39">
        <f t="shared" si="25"/>
        <v>43.90625</v>
      </c>
      <c r="F68" s="39">
        <f t="shared" si="25"/>
        <v>0</v>
      </c>
      <c r="G68" s="39">
        <f t="shared" si="25"/>
        <v>0</v>
      </c>
      <c r="H68" s="116">
        <f>((H65*1000)/H67)/7</f>
        <v>75.012409411297526</v>
      </c>
      <c r="N68" s="3"/>
      <c r="O68" s="3"/>
      <c r="P68" s="3"/>
      <c r="Q68" s="3"/>
      <c r="R68" s="3"/>
    </row>
    <row r="69" spans="1:29" ht="33.75" customHeight="1" x14ac:dyDescent="0.25">
      <c r="A69" s="96" t="s">
        <v>23</v>
      </c>
      <c r="B69" s="85">
        <f t="shared" ref="B69:G69" si="26">((B67*B66)*7)/1000</f>
        <v>191.625</v>
      </c>
      <c r="C69" s="43">
        <f t="shared" si="26"/>
        <v>151.19999999999999</v>
      </c>
      <c r="D69" s="43">
        <f t="shared" si="26"/>
        <v>193.72499999999999</v>
      </c>
      <c r="E69" s="43">
        <f t="shared" si="26"/>
        <v>218.92500000000001</v>
      </c>
      <c r="F69" s="43">
        <f t="shared" si="26"/>
        <v>0</v>
      </c>
      <c r="G69" s="43">
        <f t="shared" si="26"/>
        <v>0</v>
      </c>
      <c r="H69" s="87"/>
      <c r="I69" s="52"/>
      <c r="R69" s="3"/>
    </row>
    <row r="70" spans="1:29" ht="33.75" customHeight="1" thickBot="1" x14ac:dyDescent="0.3">
      <c r="A70" s="97" t="s">
        <v>24</v>
      </c>
      <c r="B70" s="86">
        <f t="shared" ref="B70:G70" si="27">+(B65/B67)/7*1000</f>
        <v>75.146771037181992</v>
      </c>
      <c r="C70" s="49">
        <f t="shared" si="27"/>
        <v>74.950396825396822</v>
      </c>
      <c r="D70" s="49">
        <f t="shared" si="27"/>
        <v>74.951606658923723</v>
      </c>
      <c r="E70" s="49">
        <f t="shared" si="27"/>
        <v>74.991435423090095</v>
      </c>
      <c r="F70" s="49" t="e">
        <f t="shared" si="27"/>
        <v>#DIV/0!</v>
      </c>
      <c r="G70" s="49" t="e">
        <f t="shared" si="27"/>
        <v>#DIV/0!</v>
      </c>
      <c r="H70" s="117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9" ht="33.75" customHeight="1" x14ac:dyDescent="0.25"/>
    <row r="74" spans="1:29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U15:AA15"/>
    <mergeCell ref="B36:H36"/>
    <mergeCell ref="L36:P36"/>
    <mergeCell ref="T36:U36"/>
    <mergeCell ref="J54:K54"/>
    <mergeCell ref="B55:G55"/>
    <mergeCell ref="A3:C3"/>
    <mergeCell ref="E9:G9"/>
    <mergeCell ref="R9:S9"/>
    <mergeCell ref="K11:L11"/>
    <mergeCell ref="B15:E15"/>
    <mergeCell ref="F15:M15"/>
    <mergeCell ref="N15:T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AB27" sqref="AB2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2"/>
      <c r="Y3" s="2"/>
      <c r="Z3" s="2"/>
      <c r="AA3" s="2"/>
      <c r="AB3" s="2"/>
      <c r="AC3" s="185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185" t="s">
        <v>1</v>
      </c>
      <c r="B9" s="185"/>
      <c r="C9" s="185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579" t="s">
        <v>69</v>
      </c>
      <c r="L11" s="579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"/>
      <c r="W13" s="1"/>
      <c r="X13" s="1"/>
    </row>
    <row r="14" spans="1:31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/>
      <c r="C18" s="24"/>
      <c r="D18" s="24"/>
      <c r="E18" s="181"/>
      <c r="F18" s="25"/>
      <c r="G18" s="79"/>
      <c r="H18" s="24"/>
      <c r="I18" s="24"/>
      <c r="J18" s="24"/>
      <c r="K18" s="24"/>
      <c r="L18" s="24"/>
      <c r="M18" s="181"/>
      <c r="N18" s="25"/>
      <c r="O18" s="79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4"/>
      <c r="AA18" s="25"/>
      <c r="AB18" s="26">
        <f t="shared" ref="AB18:AB25" si="0">SUM(B18:AA18)</f>
        <v>0</v>
      </c>
      <c r="AD18" s="2"/>
      <c r="AE18" s="20"/>
    </row>
    <row r="19" spans="1:31" ht="39.950000000000003" customHeight="1" x14ac:dyDescent="0.25">
      <c r="A19" s="171" t="s">
        <v>16</v>
      </c>
      <c r="B19" s="23">
        <v>15.621250000000002</v>
      </c>
      <c r="C19" s="24">
        <v>35.561999999999998</v>
      </c>
      <c r="D19" s="24">
        <v>47.870499999999993</v>
      </c>
      <c r="E19" s="24">
        <v>31.882999999999996</v>
      </c>
      <c r="F19" s="25">
        <v>29.358124999999998</v>
      </c>
      <c r="G19" s="79">
        <v>12.28375</v>
      </c>
      <c r="H19" s="24">
        <v>23.86659375</v>
      </c>
      <c r="I19" s="24">
        <v>35.620249999999999</v>
      </c>
      <c r="J19" s="24">
        <v>45.129000000000005</v>
      </c>
      <c r="K19" s="24">
        <v>60.5270625</v>
      </c>
      <c r="L19" s="24">
        <v>43.917500000000004</v>
      </c>
      <c r="M19" s="181">
        <v>44.791249999999998</v>
      </c>
      <c r="N19" s="25">
        <v>42.800624999999997</v>
      </c>
      <c r="O19" s="79">
        <v>17.146000000000001</v>
      </c>
      <c r="P19" s="24">
        <v>39.777000000000001</v>
      </c>
      <c r="Q19" s="24">
        <v>49.900000000000006</v>
      </c>
      <c r="R19" s="24">
        <v>52.902250000000002</v>
      </c>
      <c r="S19" s="24">
        <v>58.058999999999997</v>
      </c>
      <c r="T19" s="24">
        <v>32.827749999999995</v>
      </c>
      <c r="U19" s="23">
        <v>30.566375000000001</v>
      </c>
      <c r="V19" s="24">
        <v>42.661437500000005</v>
      </c>
      <c r="W19" s="24">
        <v>44.449750000000002</v>
      </c>
      <c r="X19" s="24">
        <v>42.883937500000002</v>
      </c>
      <c r="Y19" s="24">
        <v>50.679375</v>
      </c>
      <c r="Z19" s="24">
        <v>37.419968749999995</v>
      </c>
      <c r="AA19" s="25">
        <v>25.866250000000001</v>
      </c>
      <c r="AB19" s="26">
        <f t="shared" si="0"/>
        <v>994.37</v>
      </c>
      <c r="AD19" s="2"/>
      <c r="AE19" s="20"/>
    </row>
    <row r="20" spans="1:31" ht="39.75" customHeight="1" x14ac:dyDescent="0.25">
      <c r="A20" s="170" t="s">
        <v>17</v>
      </c>
      <c r="B20" s="76">
        <v>17.375562500000001</v>
      </c>
      <c r="C20" s="24">
        <v>39.631749999999997</v>
      </c>
      <c r="D20" s="24">
        <v>53.654750000000007</v>
      </c>
      <c r="E20" s="24">
        <v>36.002375000000001</v>
      </c>
      <c r="F20" s="25">
        <v>32.809843749999999</v>
      </c>
      <c r="G20" s="79">
        <v>13.466562500000002</v>
      </c>
      <c r="H20" s="24">
        <v>26.736476562500002</v>
      </c>
      <c r="I20" s="24">
        <v>39.702937499999997</v>
      </c>
      <c r="J20" s="24">
        <v>50.128749999999997</v>
      </c>
      <c r="K20" s="24">
        <v>67.492734374999998</v>
      </c>
      <c r="L20" s="24">
        <v>48.800624999999997</v>
      </c>
      <c r="M20" s="181">
        <v>49.786187500000004</v>
      </c>
      <c r="N20" s="25">
        <v>47.089218750000001</v>
      </c>
      <c r="O20" s="80">
        <v>19.3385</v>
      </c>
      <c r="P20" s="24">
        <v>43.323999999999998</v>
      </c>
      <c r="Q20" s="24">
        <v>55.285000000000004</v>
      </c>
      <c r="R20" s="24">
        <v>58.204187499999996</v>
      </c>
      <c r="S20" s="24">
        <v>64.828499999999991</v>
      </c>
      <c r="T20" s="24">
        <v>36.554562500000003</v>
      </c>
      <c r="U20" s="76">
        <v>33.040656250000005</v>
      </c>
      <c r="V20" s="24">
        <v>46.401265625000001</v>
      </c>
      <c r="W20" s="24">
        <v>48.8425625</v>
      </c>
      <c r="X20" s="24">
        <v>47.305515624999998</v>
      </c>
      <c r="Y20" s="24">
        <v>55.921406250000004</v>
      </c>
      <c r="Z20" s="24">
        <v>41.293507812499996</v>
      </c>
      <c r="AA20" s="25">
        <v>28.550937499999996</v>
      </c>
      <c r="AB20" s="26">
        <f t="shared" si="0"/>
        <v>1101.5683749999996</v>
      </c>
      <c r="AD20" s="2"/>
      <c r="AE20" s="20"/>
    </row>
    <row r="21" spans="1:31" ht="39.950000000000003" customHeight="1" x14ac:dyDescent="0.25">
      <c r="A21" s="171" t="s">
        <v>18</v>
      </c>
      <c r="B21" s="76"/>
      <c r="C21" s="24"/>
      <c r="D21" s="24"/>
      <c r="E21" s="24"/>
      <c r="F21" s="25"/>
      <c r="G21" s="79"/>
      <c r="H21" s="24"/>
      <c r="I21" s="24"/>
      <c r="J21" s="24"/>
      <c r="K21" s="24"/>
      <c r="L21" s="24"/>
      <c r="M21" s="181"/>
      <c r="N21" s="25"/>
      <c r="O21" s="79"/>
      <c r="P21" s="24"/>
      <c r="Q21" s="24"/>
      <c r="R21" s="24"/>
      <c r="S21" s="24"/>
      <c r="T21" s="24"/>
      <c r="U21" s="23"/>
      <c r="V21" s="24"/>
      <c r="W21" s="24"/>
      <c r="X21" s="24"/>
      <c r="Y21" s="24"/>
      <c r="Z21" s="24"/>
      <c r="AA21" s="25"/>
      <c r="AB21" s="26">
        <f t="shared" si="0"/>
        <v>0</v>
      </c>
      <c r="AD21" s="2"/>
      <c r="AE21" s="20"/>
    </row>
    <row r="22" spans="1:31" ht="39.950000000000003" customHeight="1" x14ac:dyDescent="0.25">
      <c r="A22" s="170" t="s">
        <v>19</v>
      </c>
      <c r="B22" s="23">
        <v>17.375562500000001</v>
      </c>
      <c r="C22" s="24">
        <v>39.631749999999997</v>
      </c>
      <c r="D22" s="24">
        <v>53.654750000000007</v>
      </c>
      <c r="E22" s="24">
        <v>36.002375000000001</v>
      </c>
      <c r="F22" s="25">
        <v>32.809843749999999</v>
      </c>
      <c r="G22" s="79">
        <v>13.466562500000002</v>
      </c>
      <c r="H22" s="24">
        <v>26.736476562500002</v>
      </c>
      <c r="I22" s="24">
        <v>39.702937499999997</v>
      </c>
      <c r="J22" s="24">
        <v>50.128749999999997</v>
      </c>
      <c r="K22" s="24">
        <v>67.492734374999998</v>
      </c>
      <c r="L22" s="24">
        <v>48.800624999999997</v>
      </c>
      <c r="M22" s="181">
        <v>49.786187500000004</v>
      </c>
      <c r="N22" s="25">
        <v>47.089218750000001</v>
      </c>
      <c r="O22" s="79">
        <v>19.3385</v>
      </c>
      <c r="P22" s="24">
        <v>43.323999999999998</v>
      </c>
      <c r="Q22" s="24">
        <v>55.285000000000004</v>
      </c>
      <c r="R22" s="24">
        <v>58.204187499999996</v>
      </c>
      <c r="S22" s="24">
        <v>64.828499999999991</v>
      </c>
      <c r="T22" s="24">
        <v>36.554562500000003</v>
      </c>
      <c r="U22" s="23">
        <v>33.040656250000005</v>
      </c>
      <c r="V22" s="24">
        <v>46.401265625000001</v>
      </c>
      <c r="W22" s="24">
        <v>48.8425625</v>
      </c>
      <c r="X22" s="24">
        <v>47.305515624999998</v>
      </c>
      <c r="Y22" s="24">
        <v>55.921406250000004</v>
      </c>
      <c r="Z22" s="24">
        <v>41.293507812499996</v>
      </c>
      <c r="AA22" s="25">
        <v>28.550937499999996</v>
      </c>
      <c r="AB22" s="26">
        <f t="shared" si="0"/>
        <v>1101.5683749999996</v>
      </c>
      <c r="AD22" s="2"/>
      <c r="AE22" s="20"/>
    </row>
    <row r="23" spans="1:31" ht="39.950000000000003" customHeight="1" x14ac:dyDescent="0.25">
      <c r="A23" s="171" t="s">
        <v>13</v>
      </c>
      <c r="B23" s="23">
        <v>17.375562500000001</v>
      </c>
      <c r="C23" s="24">
        <v>39.631749999999997</v>
      </c>
      <c r="D23" s="24">
        <v>53.654750000000007</v>
      </c>
      <c r="E23" s="24">
        <v>36.002375000000001</v>
      </c>
      <c r="F23" s="25">
        <v>32.809843749999999</v>
      </c>
      <c r="G23" s="79">
        <v>13.466562500000002</v>
      </c>
      <c r="H23" s="24">
        <v>26.736476562500002</v>
      </c>
      <c r="I23" s="24">
        <v>39.702937499999997</v>
      </c>
      <c r="J23" s="24">
        <v>50.128749999999997</v>
      </c>
      <c r="K23" s="24">
        <v>67.492734374999998</v>
      </c>
      <c r="L23" s="24">
        <v>48.800624999999997</v>
      </c>
      <c r="M23" s="181">
        <v>49.786187500000004</v>
      </c>
      <c r="N23" s="25">
        <v>47.089218750000001</v>
      </c>
      <c r="O23" s="79">
        <v>19.3385</v>
      </c>
      <c r="P23" s="24">
        <v>43.323999999999998</v>
      </c>
      <c r="Q23" s="24">
        <v>55.285000000000004</v>
      </c>
      <c r="R23" s="24">
        <v>58.204187499999996</v>
      </c>
      <c r="S23" s="24">
        <v>64.828499999999991</v>
      </c>
      <c r="T23" s="24">
        <v>36.554562500000003</v>
      </c>
      <c r="U23" s="23">
        <v>33.040656250000005</v>
      </c>
      <c r="V23" s="24">
        <v>46.401265625000001</v>
      </c>
      <c r="W23" s="24">
        <v>48.8425625</v>
      </c>
      <c r="X23" s="24">
        <v>47.305515624999998</v>
      </c>
      <c r="Y23" s="24">
        <v>55.921406250000004</v>
      </c>
      <c r="Z23" s="24">
        <v>41.293507812499996</v>
      </c>
      <c r="AA23" s="25">
        <v>28.550937499999996</v>
      </c>
      <c r="AB23" s="26">
        <f t="shared" si="0"/>
        <v>1101.5683749999996</v>
      </c>
      <c r="AD23" s="2"/>
      <c r="AE23" s="20"/>
    </row>
    <row r="24" spans="1:31" ht="39.950000000000003" customHeight="1" x14ac:dyDescent="0.25">
      <c r="A24" s="170" t="s">
        <v>14</v>
      </c>
      <c r="B24" s="23">
        <v>17.375562500000001</v>
      </c>
      <c r="C24" s="24">
        <v>39.631749999999997</v>
      </c>
      <c r="D24" s="24">
        <v>53.654750000000007</v>
      </c>
      <c r="E24" s="24">
        <v>36.002375000000001</v>
      </c>
      <c r="F24" s="25">
        <v>32.809843749999999</v>
      </c>
      <c r="G24" s="79">
        <v>13.466562500000002</v>
      </c>
      <c r="H24" s="24">
        <v>26.736476562500002</v>
      </c>
      <c r="I24" s="24">
        <v>39.702937499999997</v>
      </c>
      <c r="J24" s="24">
        <v>50.128749999999997</v>
      </c>
      <c r="K24" s="24">
        <v>67.492734374999998</v>
      </c>
      <c r="L24" s="24">
        <v>48.800624999999997</v>
      </c>
      <c r="M24" s="181">
        <v>49.786187500000004</v>
      </c>
      <c r="N24" s="25">
        <v>47.089218750000001</v>
      </c>
      <c r="O24" s="79">
        <v>19.3385</v>
      </c>
      <c r="P24" s="24">
        <v>43.323999999999998</v>
      </c>
      <c r="Q24" s="24">
        <v>55.285000000000004</v>
      </c>
      <c r="R24" s="24">
        <v>58.204187499999996</v>
      </c>
      <c r="S24" s="24">
        <v>64.828499999999991</v>
      </c>
      <c r="T24" s="24">
        <v>36.554562500000003</v>
      </c>
      <c r="U24" s="23">
        <v>33.040656250000005</v>
      </c>
      <c r="V24" s="24">
        <v>46.401265625000001</v>
      </c>
      <c r="W24" s="24">
        <v>48.8425625</v>
      </c>
      <c r="X24" s="24">
        <v>47.305515624999998</v>
      </c>
      <c r="Y24" s="24">
        <v>55.921406250000004</v>
      </c>
      <c r="Z24" s="24">
        <v>41.293507812499996</v>
      </c>
      <c r="AA24" s="25">
        <v>28.550937499999996</v>
      </c>
      <c r="AB24" s="26">
        <f t="shared" si="0"/>
        <v>1101.5683749999996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85.123500000000007</v>
      </c>
      <c r="C25" s="28">
        <f t="shared" si="1"/>
        <v>194.089</v>
      </c>
      <c r="D25" s="28">
        <f>SUM(D18:D24)</f>
        <v>262.48950000000002</v>
      </c>
      <c r="E25" s="28">
        <f t="shared" ref="E25:F25" si="2">SUM(E18:E24)</f>
        <v>175.89250000000001</v>
      </c>
      <c r="F25" s="29">
        <f t="shared" si="2"/>
        <v>160.5975</v>
      </c>
      <c r="G25" s="81">
        <f t="shared" ref="G25:K25" si="3">SUM(G18:G24)</f>
        <v>66.150000000000006</v>
      </c>
      <c r="H25" s="28">
        <f t="shared" si="3"/>
        <v>130.8125</v>
      </c>
      <c r="I25" s="28">
        <f>SUM(I18:I24)</f>
        <v>194.43199999999996</v>
      </c>
      <c r="J25" s="28">
        <f t="shared" ref="J25" si="4">SUM(J18:J24)</f>
        <v>245.64400000000001</v>
      </c>
      <c r="K25" s="28">
        <f t="shared" si="3"/>
        <v>330.49799999999999</v>
      </c>
      <c r="L25" s="28">
        <f>SUM(L18:L24)</f>
        <v>239.12</v>
      </c>
      <c r="M25" s="28">
        <f>SUM(M18:M24)</f>
        <v>243.93600000000004</v>
      </c>
      <c r="N25" s="29">
        <f t="shared" ref="N25" si="5">SUM(N18:N24)</f>
        <v>231.15749999999997</v>
      </c>
      <c r="O25" s="81">
        <f>SUM(O18:O24)</f>
        <v>94.499999999999986</v>
      </c>
      <c r="P25" s="28">
        <f t="shared" ref="P25:T25" si="6">SUM(P18:P24)</f>
        <v>213.07299999999998</v>
      </c>
      <c r="Q25" s="28">
        <f t="shared" si="6"/>
        <v>271.04000000000002</v>
      </c>
      <c r="R25" s="28">
        <f t="shared" si="6"/>
        <v>285.71899999999999</v>
      </c>
      <c r="S25" s="28">
        <f t="shared" si="6"/>
        <v>317.37299999999993</v>
      </c>
      <c r="T25" s="28">
        <f t="shared" si="6"/>
        <v>179.04600000000002</v>
      </c>
      <c r="U25" s="27">
        <f>SUM(U18:U24)</f>
        <v>162.72900000000004</v>
      </c>
      <c r="V25" s="28">
        <f t="shared" ref="V25:AA25" si="7">SUM(V18:V24)</f>
        <v>228.26650000000004</v>
      </c>
      <c r="W25" s="28">
        <f t="shared" si="7"/>
        <v>239.82</v>
      </c>
      <c r="X25" s="28">
        <f t="shared" si="7"/>
        <v>232.10599999999999</v>
      </c>
      <c r="Y25" s="28">
        <f t="shared" si="7"/>
        <v>274.36500000000007</v>
      </c>
      <c r="Z25" s="28">
        <f t="shared" si="7"/>
        <v>202.59399999999997</v>
      </c>
      <c r="AA25" s="29">
        <f t="shared" si="7"/>
        <v>140.07</v>
      </c>
      <c r="AB25" s="26">
        <f t="shared" si="0"/>
        <v>5400.6434999999983</v>
      </c>
    </row>
    <row r="26" spans="1:31" s="2" customFormat="1" ht="36.75" customHeight="1" x14ac:dyDescent="0.25">
      <c r="A26" s="172" t="s">
        <v>20</v>
      </c>
      <c r="B26" s="30">
        <v>60.5</v>
      </c>
      <c r="C26" s="31">
        <v>59.5</v>
      </c>
      <c r="D26" s="31">
        <v>58.5</v>
      </c>
      <c r="E26" s="31">
        <v>57.5</v>
      </c>
      <c r="F26" s="32">
        <v>57.5</v>
      </c>
      <c r="G26" s="82">
        <v>63</v>
      </c>
      <c r="H26" s="31">
        <v>62.5</v>
      </c>
      <c r="I26" s="31">
        <v>62</v>
      </c>
      <c r="J26" s="31">
        <v>62</v>
      </c>
      <c r="K26" s="31">
        <v>61</v>
      </c>
      <c r="L26" s="31">
        <v>61</v>
      </c>
      <c r="M26" s="31">
        <v>60.5</v>
      </c>
      <c r="N26" s="32">
        <v>59.5</v>
      </c>
      <c r="O26" s="82">
        <v>62.5</v>
      </c>
      <c r="P26" s="31">
        <v>61</v>
      </c>
      <c r="Q26" s="31">
        <v>60.5</v>
      </c>
      <c r="R26" s="31">
        <v>59.5</v>
      </c>
      <c r="S26" s="31">
        <v>59.5</v>
      </c>
      <c r="T26" s="31">
        <v>58</v>
      </c>
      <c r="U26" s="30">
        <v>61.5</v>
      </c>
      <c r="V26" s="31">
        <v>60.5</v>
      </c>
      <c r="W26" s="31">
        <v>60</v>
      </c>
      <c r="X26" s="31">
        <v>59</v>
      </c>
      <c r="Y26" s="31">
        <v>58.5</v>
      </c>
      <c r="Z26" s="31">
        <v>58</v>
      </c>
      <c r="AA26" s="32">
        <v>57.5</v>
      </c>
      <c r="AB26" s="33">
        <f>+((AB25/AB27)/7)*1000</f>
        <v>59.886711169758577</v>
      </c>
    </row>
    <row r="27" spans="1:31" s="2" customFormat="1" ht="33" customHeight="1" x14ac:dyDescent="0.25">
      <c r="A27" s="173" t="s">
        <v>21</v>
      </c>
      <c r="B27" s="34">
        <v>201</v>
      </c>
      <c r="C27" s="35">
        <v>466</v>
      </c>
      <c r="D27" s="35">
        <v>641</v>
      </c>
      <c r="E27" s="35">
        <v>437</v>
      </c>
      <c r="F27" s="36">
        <v>399</v>
      </c>
      <c r="G27" s="83">
        <v>150</v>
      </c>
      <c r="H27" s="35">
        <v>299</v>
      </c>
      <c r="I27" s="35">
        <v>448</v>
      </c>
      <c r="J27" s="35">
        <v>566</v>
      </c>
      <c r="K27" s="35">
        <v>774</v>
      </c>
      <c r="L27" s="35">
        <v>560</v>
      </c>
      <c r="M27" s="35">
        <v>576</v>
      </c>
      <c r="N27" s="36">
        <v>555</v>
      </c>
      <c r="O27" s="83">
        <v>216</v>
      </c>
      <c r="P27" s="35">
        <v>499</v>
      </c>
      <c r="Q27" s="35">
        <v>640</v>
      </c>
      <c r="R27" s="35">
        <v>686</v>
      </c>
      <c r="S27" s="35">
        <v>762</v>
      </c>
      <c r="T27" s="35">
        <v>441</v>
      </c>
      <c r="U27" s="34">
        <v>378</v>
      </c>
      <c r="V27" s="35">
        <v>539</v>
      </c>
      <c r="W27" s="35">
        <v>571</v>
      </c>
      <c r="X27" s="35">
        <v>562</v>
      </c>
      <c r="Y27" s="35">
        <v>670</v>
      </c>
      <c r="Z27" s="35">
        <v>499</v>
      </c>
      <c r="AA27" s="36">
        <v>348</v>
      </c>
      <c r="AB27" s="37">
        <f>SUM(B27:AA27)</f>
        <v>12883</v>
      </c>
      <c r="AC27" s="2">
        <f>((AB25*1000)/AB27)/7</f>
        <v>59.886711169758577</v>
      </c>
    </row>
    <row r="28" spans="1:31" s="2" customFormat="1" ht="33" customHeight="1" x14ac:dyDescent="0.25">
      <c r="A28" s="174" t="s">
        <v>22</v>
      </c>
      <c r="B28" s="38">
        <f>((B27*B26)*7/1000-B19)/4</f>
        <v>17.375562500000001</v>
      </c>
      <c r="C28" s="39">
        <f t="shared" ref="C28:AA28" si="8">((C27*C26)*7/1000-C19)/4</f>
        <v>39.631749999999997</v>
      </c>
      <c r="D28" s="39">
        <f t="shared" si="8"/>
        <v>53.654750000000007</v>
      </c>
      <c r="E28" s="39">
        <f t="shared" ref="E28:F28" si="9">((E27*E26)*7/1000-E19)/4</f>
        <v>36.002375000000001</v>
      </c>
      <c r="F28" s="40">
        <f t="shared" si="9"/>
        <v>32.809843749999999</v>
      </c>
      <c r="G28" s="84">
        <f t="shared" si="8"/>
        <v>13.466562500000002</v>
      </c>
      <c r="H28" s="39">
        <f t="shared" si="8"/>
        <v>26.736476562500002</v>
      </c>
      <c r="I28" s="39">
        <f t="shared" si="8"/>
        <v>39.702937499999997</v>
      </c>
      <c r="J28" s="39">
        <f t="shared" si="8"/>
        <v>50.128749999999997</v>
      </c>
      <c r="K28" s="39">
        <f t="shared" si="8"/>
        <v>67.492734374999998</v>
      </c>
      <c r="L28" s="39">
        <f t="shared" si="8"/>
        <v>48.800624999999997</v>
      </c>
      <c r="M28" s="39">
        <f t="shared" si="8"/>
        <v>49.786187500000004</v>
      </c>
      <c r="N28" s="40">
        <f t="shared" si="8"/>
        <v>47.089218750000001</v>
      </c>
      <c r="O28" s="84">
        <f t="shared" si="8"/>
        <v>19.3385</v>
      </c>
      <c r="P28" s="39">
        <f t="shared" si="8"/>
        <v>43.323999999999998</v>
      </c>
      <c r="Q28" s="39">
        <f t="shared" si="8"/>
        <v>55.285000000000004</v>
      </c>
      <c r="R28" s="39">
        <f t="shared" si="8"/>
        <v>58.204187499999996</v>
      </c>
      <c r="S28" s="39">
        <f t="shared" si="8"/>
        <v>64.828499999999991</v>
      </c>
      <c r="T28" s="39">
        <f t="shared" si="8"/>
        <v>36.554562500000003</v>
      </c>
      <c r="U28" s="38">
        <f t="shared" si="8"/>
        <v>33.040656250000005</v>
      </c>
      <c r="V28" s="39">
        <f t="shared" si="8"/>
        <v>46.401265625000001</v>
      </c>
      <c r="W28" s="39">
        <f t="shared" si="8"/>
        <v>48.8425625</v>
      </c>
      <c r="X28" s="39">
        <f t="shared" si="8"/>
        <v>47.305515624999998</v>
      </c>
      <c r="Y28" s="39">
        <f t="shared" si="8"/>
        <v>55.921406250000004</v>
      </c>
      <c r="Z28" s="39">
        <f t="shared" si="8"/>
        <v>41.293507812499996</v>
      </c>
      <c r="AA28" s="40">
        <f t="shared" si="8"/>
        <v>28.550937499999996</v>
      </c>
      <c r="AB28" s="41"/>
    </row>
    <row r="29" spans="1:31" ht="33.75" customHeight="1" x14ac:dyDescent="0.25">
      <c r="A29" s="175" t="s">
        <v>23</v>
      </c>
      <c r="B29" s="42">
        <f t="shared" ref="B29:C29" si="10">((B27*B26)*7)/1000</f>
        <v>85.123500000000007</v>
      </c>
      <c r="C29" s="43">
        <f t="shared" si="10"/>
        <v>194.089</v>
      </c>
      <c r="D29" s="43">
        <f>((D27*D26)*7)/1000</f>
        <v>262.48950000000002</v>
      </c>
      <c r="E29" s="43">
        <f>((E27*E26)*7)/1000</f>
        <v>175.89250000000001</v>
      </c>
      <c r="F29" s="87">
        <f t="shared" ref="F29" si="11">((F27*F26)*7)/1000</f>
        <v>160.5975</v>
      </c>
      <c r="G29" s="85">
        <f t="shared" ref="G29:K29" si="12">((G27*G26)*7)/1000</f>
        <v>66.150000000000006</v>
      </c>
      <c r="H29" s="43">
        <f t="shared" si="12"/>
        <v>130.8125</v>
      </c>
      <c r="I29" s="43">
        <f>((I27*I26)*7)/1000</f>
        <v>194.43199999999999</v>
      </c>
      <c r="J29" s="43">
        <f>((J27*J26)*7)/1000</f>
        <v>245.64400000000001</v>
      </c>
      <c r="K29" s="43">
        <f t="shared" si="12"/>
        <v>330.49799999999999</v>
      </c>
      <c r="L29" s="43">
        <f>((L27*L26)*7)/1000</f>
        <v>239.12</v>
      </c>
      <c r="M29" s="43">
        <f>((M27*M26)*7)/1000</f>
        <v>243.93600000000001</v>
      </c>
      <c r="N29" s="87">
        <f>((N27*N26)*7)/1000</f>
        <v>231.1575</v>
      </c>
      <c r="O29" s="85">
        <f>((O27*O26)*7)/1000</f>
        <v>94.5</v>
      </c>
      <c r="P29" s="43">
        <f>((P27*P26)*7)/1000</f>
        <v>213.07300000000001</v>
      </c>
      <c r="Q29" s="43">
        <f t="shared" ref="Q29:AA29" si="13">((Q27*Q26)*7)/1000</f>
        <v>271.04000000000002</v>
      </c>
      <c r="R29" s="43">
        <f t="shared" si="13"/>
        <v>285.71899999999999</v>
      </c>
      <c r="S29" s="43">
        <f t="shared" si="13"/>
        <v>317.37299999999999</v>
      </c>
      <c r="T29" s="43">
        <f t="shared" si="13"/>
        <v>179.04599999999999</v>
      </c>
      <c r="U29" s="44">
        <f t="shared" si="13"/>
        <v>162.72900000000001</v>
      </c>
      <c r="V29" s="45">
        <f t="shared" si="13"/>
        <v>228.26650000000001</v>
      </c>
      <c r="W29" s="45">
        <f t="shared" si="13"/>
        <v>239.82</v>
      </c>
      <c r="X29" s="45">
        <f t="shared" si="13"/>
        <v>232.10599999999999</v>
      </c>
      <c r="Y29" s="45">
        <f t="shared" si="13"/>
        <v>274.36500000000001</v>
      </c>
      <c r="Z29" s="45">
        <f t="shared" si="13"/>
        <v>202.59399999999999</v>
      </c>
      <c r="AA29" s="46">
        <f t="shared" si="13"/>
        <v>140.07</v>
      </c>
      <c r="AB29" s="47"/>
    </row>
    <row r="30" spans="1:31" ht="33.75" customHeight="1" thickBot="1" x14ac:dyDescent="0.3">
      <c r="A30" s="176" t="s">
        <v>24</v>
      </c>
      <c r="B30" s="48">
        <f t="shared" ref="B30:C30" si="14">+(B25/B27)/7*1000</f>
        <v>60.500000000000007</v>
      </c>
      <c r="C30" s="49">
        <f t="shared" si="14"/>
        <v>59.5</v>
      </c>
      <c r="D30" s="49">
        <f>+(D25/D27)/7*1000</f>
        <v>58.5</v>
      </c>
      <c r="E30" s="49">
        <f t="shared" ref="E30:F30" si="15">+(E25/E27)/7*1000</f>
        <v>57.5</v>
      </c>
      <c r="F30" s="50">
        <f t="shared" si="15"/>
        <v>57.499999999999993</v>
      </c>
      <c r="G30" s="86">
        <f t="shared" ref="G30:K30" si="16">+(G25/G27)/7*1000</f>
        <v>63.000000000000014</v>
      </c>
      <c r="H30" s="49">
        <f t="shared" si="16"/>
        <v>62.5</v>
      </c>
      <c r="I30" s="49">
        <f>+(I25/I27)/7*1000</f>
        <v>61.999999999999986</v>
      </c>
      <c r="J30" s="49">
        <f t="shared" ref="J30" si="17">+(J25/J27)/7*1000</f>
        <v>62</v>
      </c>
      <c r="K30" s="49">
        <f t="shared" si="16"/>
        <v>61</v>
      </c>
      <c r="L30" s="49">
        <f>+(L25/L27)/7*1000</f>
        <v>61</v>
      </c>
      <c r="M30" s="49">
        <f>+(M25/M27)/7*1000</f>
        <v>60.500000000000007</v>
      </c>
      <c r="N30" s="50">
        <f t="shared" ref="N30" si="18">+(N25/N27)/7*1000</f>
        <v>59.499999999999993</v>
      </c>
      <c r="O30" s="86">
        <f>+(O25/O27)/7*1000</f>
        <v>62.499999999999993</v>
      </c>
      <c r="P30" s="49">
        <f t="shared" ref="P30:AA30" si="19">+(P25/P27)/7*1000</f>
        <v>60.999999999999993</v>
      </c>
      <c r="Q30" s="49">
        <f t="shared" si="19"/>
        <v>60.500000000000007</v>
      </c>
      <c r="R30" s="49">
        <f t="shared" si="19"/>
        <v>59.5</v>
      </c>
      <c r="S30" s="49">
        <f t="shared" si="19"/>
        <v>59.499999999999993</v>
      </c>
      <c r="T30" s="49">
        <f t="shared" si="19"/>
        <v>58</v>
      </c>
      <c r="U30" s="48">
        <f t="shared" si="19"/>
        <v>61.500000000000014</v>
      </c>
      <c r="V30" s="49">
        <f t="shared" si="19"/>
        <v>60.500000000000007</v>
      </c>
      <c r="W30" s="49">
        <f t="shared" si="19"/>
        <v>60</v>
      </c>
      <c r="X30" s="49">
        <f t="shared" si="19"/>
        <v>59</v>
      </c>
      <c r="Y30" s="49">
        <f t="shared" si="19"/>
        <v>58.500000000000007</v>
      </c>
      <c r="Z30" s="49">
        <f t="shared" si="19"/>
        <v>57.999999999999986</v>
      </c>
      <c r="AA30" s="50">
        <f t="shared" si="19"/>
        <v>57.499999999999993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191"/>
      <c r="U36" s="57"/>
      <c r="V36" s="3"/>
      <c r="W36" s="56"/>
      <c r="X36" s="56"/>
      <c r="Y36" s="56"/>
      <c r="Z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3"/>
      <c r="V37" s="57"/>
      <c r="W37" s="3"/>
      <c r="X37" s="56"/>
      <c r="Y37" s="56"/>
      <c r="Z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60"/>
      <c r="V38" s="60"/>
      <c r="W38" s="2"/>
      <c r="X38" s="2"/>
      <c r="Y38" s="2"/>
      <c r="Z38" s="2"/>
    </row>
    <row r="39" spans="1:29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20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21">SUM(L39:P39)</f>
        <v>0</v>
      </c>
      <c r="R39" s="2"/>
      <c r="S39" s="2"/>
      <c r="T39" s="130"/>
      <c r="U39" s="60"/>
      <c r="V39" s="60"/>
      <c r="W39" s="2"/>
      <c r="X39" s="2"/>
      <c r="Y39" s="2"/>
      <c r="Z39" s="2"/>
    </row>
    <row r="40" spans="1:29" ht="33.75" customHeight="1" x14ac:dyDescent="0.25">
      <c r="A40" s="92" t="s">
        <v>16</v>
      </c>
      <c r="B40" s="84">
        <v>35.009499999999996</v>
      </c>
      <c r="C40" s="39">
        <v>51.013833333333331</v>
      </c>
      <c r="D40" s="39">
        <v>63.455854166666668</v>
      </c>
      <c r="E40" s="39">
        <v>61.850479166666673</v>
      </c>
      <c r="F40" s="39">
        <v>54.087812499999998</v>
      </c>
      <c r="G40" s="39">
        <v>42.96875</v>
      </c>
      <c r="H40" s="39">
        <v>29.047229166666668</v>
      </c>
      <c r="I40" s="101">
        <f t="shared" si="20"/>
        <v>337.43345833333336</v>
      </c>
      <c r="J40" s="2"/>
      <c r="K40" s="92" t="s">
        <v>16</v>
      </c>
      <c r="L40" s="79">
        <v>14.3</v>
      </c>
      <c r="M40" s="79">
        <v>19.399999999999999</v>
      </c>
      <c r="N40" s="79">
        <v>15.2</v>
      </c>
      <c r="O40" s="79"/>
      <c r="P40" s="79"/>
      <c r="Q40" s="101">
        <f t="shared" si="21"/>
        <v>48.900000000000006</v>
      </c>
      <c r="R40" s="2"/>
      <c r="S40" s="2"/>
      <c r="T40" s="130"/>
      <c r="U40" s="60"/>
      <c r="V40" s="60"/>
      <c r="W40" s="2"/>
      <c r="X40" s="2"/>
      <c r="Y40" s="2"/>
      <c r="Z40" s="2"/>
    </row>
    <row r="41" spans="1:29" ht="33.75" customHeight="1" x14ac:dyDescent="0.25">
      <c r="A41" s="91" t="s">
        <v>17</v>
      </c>
      <c r="B41" s="84">
        <v>36.725749999999998</v>
      </c>
      <c r="C41" s="39">
        <v>53.37554166666667</v>
      </c>
      <c r="D41" s="39">
        <v>66.666036458333338</v>
      </c>
      <c r="E41" s="39">
        <v>65.072380208333328</v>
      </c>
      <c r="F41" s="39">
        <v>57.363546874999997</v>
      </c>
      <c r="G41" s="39">
        <v>45.375062499999999</v>
      </c>
      <c r="H41" s="39">
        <v>30.581942708333333</v>
      </c>
      <c r="I41" s="101">
        <f t="shared" si="20"/>
        <v>355.16026041666663</v>
      </c>
      <c r="J41" s="2"/>
      <c r="K41" s="91" t="s">
        <v>17</v>
      </c>
      <c r="L41" s="80">
        <v>14.922499999999999</v>
      </c>
      <c r="M41" s="24">
        <v>19.956249999999997</v>
      </c>
      <c r="N41" s="24">
        <v>15.756249999999998</v>
      </c>
      <c r="O41" s="24"/>
      <c r="P41" s="24"/>
      <c r="Q41" s="101">
        <f t="shared" si="21"/>
        <v>50.634999999999991</v>
      </c>
      <c r="R41" s="2"/>
      <c r="S41" s="2"/>
      <c r="T41" s="130"/>
      <c r="U41" s="60"/>
      <c r="V41" s="60"/>
      <c r="W41" s="2"/>
      <c r="X41" s="2"/>
      <c r="Y41" s="2"/>
      <c r="Z41" s="2"/>
    </row>
    <row r="42" spans="1:29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20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21"/>
        <v>0</v>
      </c>
      <c r="R42" s="2"/>
      <c r="S42" s="2"/>
      <c r="T42" s="130"/>
      <c r="U42" s="60"/>
      <c r="V42" s="60"/>
      <c r="W42" s="2"/>
      <c r="X42" s="2"/>
      <c r="Y42" s="2"/>
      <c r="Z42" s="2"/>
    </row>
    <row r="43" spans="1:29" ht="33.75" customHeight="1" x14ac:dyDescent="0.25">
      <c r="A43" s="91" t="s">
        <v>19</v>
      </c>
      <c r="B43" s="84">
        <v>36.725749999999998</v>
      </c>
      <c r="C43" s="39">
        <v>53.37554166666667</v>
      </c>
      <c r="D43" s="39">
        <v>66.666036458333338</v>
      </c>
      <c r="E43" s="39">
        <v>65.072380208333328</v>
      </c>
      <c r="F43" s="39">
        <v>57.363546874999997</v>
      </c>
      <c r="G43" s="39">
        <v>45.375062499999999</v>
      </c>
      <c r="H43" s="39">
        <v>30.581942708333333</v>
      </c>
      <c r="I43" s="101">
        <f t="shared" si="20"/>
        <v>355.16026041666663</v>
      </c>
      <c r="J43" s="2"/>
      <c r="K43" s="91" t="s">
        <v>19</v>
      </c>
      <c r="L43" s="79">
        <v>14.922499999999999</v>
      </c>
      <c r="M43" s="79">
        <v>19.956249999999997</v>
      </c>
      <c r="N43" s="79">
        <v>15.756249999999998</v>
      </c>
      <c r="O43" s="79"/>
      <c r="P43" s="79"/>
      <c r="Q43" s="101">
        <f t="shared" si="21"/>
        <v>50.634999999999991</v>
      </c>
      <c r="R43" s="2"/>
      <c r="S43" s="2"/>
      <c r="T43" s="130"/>
      <c r="U43" s="60"/>
      <c r="V43" s="60"/>
      <c r="W43" s="2"/>
      <c r="X43" s="2"/>
      <c r="Y43" s="2"/>
      <c r="Z43" s="2"/>
    </row>
    <row r="44" spans="1:29" ht="33.75" customHeight="1" x14ac:dyDescent="0.25">
      <c r="A44" s="92" t="s">
        <v>13</v>
      </c>
      <c r="B44" s="84">
        <v>36.725749999999998</v>
      </c>
      <c r="C44" s="39">
        <v>53.37554166666667</v>
      </c>
      <c r="D44" s="39">
        <v>66.666036458333338</v>
      </c>
      <c r="E44" s="39">
        <v>65.072380208333328</v>
      </c>
      <c r="F44" s="39">
        <v>57.363546874999997</v>
      </c>
      <c r="G44" s="39">
        <v>45.375062499999999</v>
      </c>
      <c r="H44" s="39">
        <v>30.581942708333333</v>
      </c>
      <c r="I44" s="101">
        <f t="shared" si="20"/>
        <v>355.16026041666663</v>
      </c>
      <c r="J44" s="2"/>
      <c r="K44" s="92" t="s">
        <v>13</v>
      </c>
      <c r="L44" s="79">
        <v>14.922499999999999</v>
      </c>
      <c r="M44" s="79">
        <v>19.956249999999997</v>
      </c>
      <c r="N44" s="79">
        <v>15.756249999999998</v>
      </c>
      <c r="O44" s="79"/>
      <c r="P44" s="79"/>
      <c r="Q44" s="101">
        <f t="shared" si="21"/>
        <v>50.634999999999991</v>
      </c>
      <c r="R44" s="2"/>
      <c r="S44" s="2"/>
      <c r="T44" s="130"/>
      <c r="U44" s="60"/>
      <c r="V44" s="60"/>
      <c r="W44" s="2"/>
      <c r="X44" s="2"/>
      <c r="Y44" s="2"/>
      <c r="Z44" s="2"/>
    </row>
    <row r="45" spans="1:29" ht="33.75" customHeight="1" x14ac:dyDescent="0.25">
      <c r="A45" s="91" t="s">
        <v>14</v>
      </c>
      <c r="B45" s="84">
        <v>36.725749999999998</v>
      </c>
      <c r="C45" s="39">
        <v>53.37554166666667</v>
      </c>
      <c r="D45" s="39">
        <v>66.666036458333338</v>
      </c>
      <c r="E45" s="39">
        <v>65.072380208333328</v>
      </c>
      <c r="F45" s="39">
        <v>57.363546874999997</v>
      </c>
      <c r="G45" s="39">
        <v>45.375062499999999</v>
      </c>
      <c r="H45" s="39">
        <v>30.581942708333333</v>
      </c>
      <c r="I45" s="101">
        <f t="shared" si="20"/>
        <v>355.16026041666663</v>
      </c>
      <c r="J45" s="2"/>
      <c r="K45" s="91" t="s">
        <v>14</v>
      </c>
      <c r="L45" s="79">
        <v>14.922499999999999</v>
      </c>
      <c r="M45" s="79">
        <v>19.956249999999997</v>
      </c>
      <c r="N45" s="79">
        <v>15.756249999999998</v>
      </c>
      <c r="O45" s="79"/>
      <c r="P45" s="79"/>
      <c r="Q45" s="101">
        <f t="shared" si="21"/>
        <v>50.634999999999991</v>
      </c>
      <c r="R45" s="2"/>
      <c r="S45" s="2"/>
      <c r="T45" s="60"/>
      <c r="U45" s="60"/>
      <c r="V45" s="60"/>
      <c r="W45" s="2"/>
      <c r="X45" s="2"/>
      <c r="Y45" s="2"/>
      <c r="Z45" s="2"/>
    </row>
    <row r="46" spans="1:29" ht="33.75" customHeight="1" x14ac:dyDescent="0.25">
      <c r="A46" s="92" t="s">
        <v>11</v>
      </c>
      <c r="B46" s="81">
        <f t="shared" ref="B46:H46" si="22">SUM(B39:B45)</f>
        <v>181.91249999999999</v>
      </c>
      <c r="C46" s="28">
        <f t="shared" si="22"/>
        <v>264.51600000000002</v>
      </c>
      <c r="D46" s="28">
        <f t="shared" si="22"/>
        <v>330.12</v>
      </c>
      <c r="E46" s="28">
        <f t="shared" si="22"/>
        <v>322.14</v>
      </c>
      <c r="F46" s="28">
        <f t="shared" si="22"/>
        <v>283.54199999999997</v>
      </c>
      <c r="G46" s="28">
        <f t="shared" si="22"/>
        <v>224.46899999999999</v>
      </c>
      <c r="H46" s="28">
        <f t="shared" si="22"/>
        <v>151.375</v>
      </c>
      <c r="I46" s="101">
        <f t="shared" si="20"/>
        <v>1758.0744999999999</v>
      </c>
      <c r="K46" s="77" t="s">
        <v>11</v>
      </c>
      <c r="L46" s="81">
        <f>SUM(L39:L45)</f>
        <v>73.989999999999995</v>
      </c>
      <c r="M46" s="28">
        <f>SUM(M39:M45)</f>
        <v>99.22499999999998</v>
      </c>
      <c r="N46" s="28">
        <f>SUM(N39:N45)</f>
        <v>78.22499999999998</v>
      </c>
      <c r="O46" s="28">
        <f>SUM(O39:O45)</f>
        <v>0</v>
      </c>
      <c r="P46" s="28">
        <f>SUM(P39:P45)</f>
        <v>0</v>
      </c>
      <c r="Q46" s="101">
        <f t="shared" si="21"/>
        <v>251.43999999999994</v>
      </c>
      <c r="R46" s="61"/>
      <c r="S46" s="61"/>
      <c r="T46" s="2"/>
      <c r="U46" s="2"/>
      <c r="V46" s="2"/>
      <c r="W46" s="2"/>
      <c r="X46" s="2"/>
      <c r="Y46" s="2"/>
      <c r="Z46" s="2"/>
    </row>
    <row r="47" spans="1:29" ht="33.75" customHeight="1" x14ac:dyDescent="0.25">
      <c r="A47" s="93" t="s">
        <v>20</v>
      </c>
      <c r="B47" s="82">
        <v>67.5</v>
      </c>
      <c r="C47" s="31">
        <v>67</v>
      </c>
      <c r="D47" s="31">
        <v>65.5</v>
      </c>
      <c r="E47" s="31">
        <v>65</v>
      </c>
      <c r="F47" s="31">
        <v>64.5</v>
      </c>
      <c r="G47" s="31">
        <v>63</v>
      </c>
      <c r="H47" s="31">
        <v>62.5</v>
      </c>
      <c r="I47" s="102">
        <f>+((I46/I48)/7)*1000</f>
        <v>65.065673575129537</v>
      </c>
      <c r="K47" s="110" t="s">
        <v>20</v>
      </c>
      <c r="L47" s="82">
        <v>75.5</v>
      </c>
      <c r="M47" s="31">
        <v>75</v>
      </c>
      <c r="N47" s="31">
        <v>75</v>
      </c>
      <c r="O47" s="31"/>
      <c r="P47" s="31"/>
      <c r="Q47" s="102">
        <f>+((Q46/Q48)/7)*1000</f>
        <v>75.146443514644318</v>
      </c>
      <c r="R47" s="62"/>
      <c r="S47" s="62"/>
    </row>
    <row r="48" spans="1:29" ht="33.75" customHeight="1" x14ac:dyDescent="0.25">
      <c r="A48" s="94" t="s">
        <v>21</v>
      </c>
      <c r="B48" s="83">
        <v>385</v>
      </c>
      <c r="C48" s="35">
        <v>564</v>
      </c>
      <c r="D48" s="35">
        <v>720</v>
      </c>
      <c r="E48" s="35">
        <v>708</v>
      </c>
      <c r="F48" s="35">
        <v>628</v>
      </c>
      <c r="G48" s="35">
        <v>509</v>
      </c>
      <c r="H48" s="35">
        <v>346</v>
      </c>
      <c r="I48" s="103">
        <f>SUM(B48:H48)</f>
        <v>3860</v>
      </c>
      <c r="J48" s="63"/>
      <c r="K48" s="94" t="s">
        <v>21</v>
      </c>
      <c r="L48" s="106">
        <v>140</v>
      </c>
      <c r="M48" s="64">
        <v>189</v>
      </c>
      <c r="N48" s="64">
        <v>149</v>
      </c>
      <c r="O48" s="64"/>
      <c r="P48" s="64"/>
      <c r="Q48" s="112">
        <f>SUM(L48:P48)</f>
        <v>478</v>
      </c>
      <c r="R48" s="65"/>
      <c r="S48" s="65"/>
    </row>
    <row r="49" spans="1:30" ht="33.75" customHeight="1" x14ac:dyDescent="0.25">
      <c r="A49" s="95" t="s">
        <v>22</v>
      </c>
      <c r="B49" s="84">
        <f>((B48*B47)*7/1000-B40)/4</f>
        <v>36.725749999999998</v>
      </c>
      <c r="C49" s="39">
        <f t="shared" ref="C49:H49" si="23">((C48*C47)*7/1000-C40)/4</f>
        <v>53.37554166666667</v>
      </c>
      <c r="D49" s="39">
        <f t="shared" si="23"/>
        <v>66.666036458333338</v>
      </c>
      <c r="E49" s="39">
        <f t="shared" si="23"/>
        <v>65.072380208333328</v>
      </c>
      <c r="F49" s="39">
        <f t="shared" si="23"/>
        <v>57.363546874999997</v>
      </c>
      <c r="G49" s="39">
        <f t="shared" si="23"/>
        <v>45.375062499999999</v>
      </c>
      <c r="H49" s="39">
        <f t="shared" si="23"/>
        <v>30.581942708333333</v>
      </c>
      <c r="I49" s="104">
        <f>((I46*1000)/I48)/7</f>
        <v>65.065673575129537</v>
      </c>
      <c r="K49" s="95" t="s">
        <v>22</v>
      </c>
      <c r="L49" s="84">
        <v>14.922499999999999</v>
      </c>
      <c r="M49" s="39">
        <v>19.956249999999997</v>
      </c>
      <c r="N49" s="39">
        <v>15.756249999999998</v>
      </c>
      <c r="O49" s="39">
        <f t="shared" ref="O49:P49" si="24">((O48*O47)*7/1000-O40)/4</f>
        <v>0</v>
      </c>
      <c r="P49" s="39">
        <f t="shared" si="24"/>
        <v>0</v>
      </c>
      <c r="Q49" s="113">
        <f>((Q46*1000)/Q48)/7</f>
        <v>75.146443514644332</v>
      </c>
      <c r="R49" s="65"/>
      <c r="S49" s="65"/>
    </row>
    <row r="50" spans="1:30" ht="33.75" customHeight="1" x14ac:dyDescent="0.25">
      <c r="A50" s="96" t="s">
        <v>23</v>
      </c>
      <c r="B50" s="85">
        <f t="shared" ref="B50:H50" si="25">((B48*B47)*7)/1000</f>
        <v>181.91249999999999</v>
      </c>
      <c r="C50" s="43">
        <f t="shared" si="25"/>
        <v>264.51600000000002</v>
      </c>
      <c r="D50" s="43">
        <f t="shared" si="25"/>
        <v>330.12</v>
      </c>
      <c r="E50" s="43">
        <f t="shared" si="25"/>
        <v>322.14</v>
      </c>
      <c r="F50" s="43">
        <f t="shared" si="25"/>
        <v>283.54199999999997</v>
      </c>
      <c r="G50" s="43">
        <f t="shared" si="25"/>
        <v>224.46899999999999</v>
      </c>
      <c r="H50" s="43">
        <f t="shared" si="25"/>
        <v>151.375</v>
      </c>
      <c r="I50" s="87"/>
      <c r="K50" s="96" t="s">
        <v>23</v>
      </c>
      <c r="L50" s="85">
        <f>((L48*L47)*7)/1000</f>
        <v>73.989999999999995</v>
      </c>
      <c r="M50" s="43">
        <f>((M48*M47)*7)/1000</f>
        <v>99.224999999999994</v>
      </c>
      <c r="N50" s="43">
        <f>((N48*N47)*7)/1000</f>
        <v>78.224999999999994</v>
      </c>
      <c r="O50" s="43">
        <f>((O48*O47)*7)/1000</f>
        <v>0</v>
      </c>
      <c r="P50" s="43">
        <f>((P48*P47)*7)/1000</f>
        <v>0</v>
      </c>
      <c r="Q50" s="114"/>
    </row>
    <row r="51" spans="1:30" ht="33.75" customHeight="1" thickBot="1" x14ac:dyDescent="0.3">
      <c r="A51" s="97" t="s">
        <v>24</v>
      </c>
      <c r="B51" s="86">
        <f t="shared" ref="B51:H51" si="26">+(B46/B48)/7*1000</f>
        <v>67.499999999999986</v>
      </c>
      <c r="C51" s="49">
        <f t="shared" si="26"/>
        <v>67</v>
      </c>
      <c r="D51" s="49">
        <f t="shared" si="26"/>
        <v>65.5</v>
      </c>
      <c r="E51" s="49">
        <f t="shared" si="26"/>
        <v>64.999999999999986</v>
      </c>
      <c r="F51" s="49">
        <f t="shared" si="26"/>
        <v>64.499999999999986</v>
      </c>
      <c r="G51" s="49">
        <f t="shared" si="26"/>
        <v>63</v>
      </c>
      <c r="H51" s="49">
        <f t="shared" si="26"/>
        <v>62.5</v>
      </c>
      <c r="I51" s="105"/>
      <c r="J51" s="52"/>
      <c r="K51" s="97" t="s">
        <v>24</v>
      </c>
      <c r="L51" s="86">
        <f>+(L46/L48)/7*1000</f>
        <v>75.5</v>
      </c>
      <c r="M51" s="49">
        <f>+(M46/M48)/7*1000</f>
        <v>74.999999999999986</v>
      </c>
      <c r="N51" s="49">
        <f>+(N46/N48)/7*1000</f>
        <v>74.999999999999986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7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38.5</v>
      </c>
      <c r="C59" s="79">
        <v>30.3</v>
      </c>
      <c r="D59" s="79">
        <v>38.799999999999997</v>
      </c>
      <c r="E59" s="79">
        <v>43.9</v>
      </c>
      <c r="F59" s="79"/>
      <c r="G59" s="79"/>
      <c r="H59" s="101">
        <f t="shared" si="27"/>
        <v>151.5</v>
      </c>
      <c r="I59" s="73"/>
      <c r="J59" s="2"/>
      <c r="K59" s="56"/>
      <c r="L59" s="56"/>
      <c r="M59" s="56"/>
      <c r="N59" s="71"/>
      <c r="O59" s="71"/>
      <c r="P59" s="71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80">
        <v>40.061</v>
      </c>
      <c r="C60" s="24">
        <v>31.485000000000003</v>
      </c>
      <c r="D60" s="24">
        <v>40.209999999999994</v>
      </c>
      <c r="E60" s="24">
        <v>45.580624999999998</v>
      </c>
      <c r="F60" s="24"/>
      <c r="G60" s="24"/>
      <c r="H60" s="101">
        <f t="shared" si="27"/>
        <v>157.336625</v>
      </c>
      <c r="I60" s="73"/>
      <c r="J60" s="2"/>
      <c r="K60" s="56"/>
      <c r="L60" s="56"/>
      <c r="M60" s="56"/>
      <c r="N60" s="71"/>
      <c r="O60" s="71"/>
      <c r="P60" s="71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7"/>
        <v>0</v>
      </c>
      <c r="I61" s="73"/>
      <c r="J61" s="2"/>
      <c r="K61" s="56"/>
      <c r="L61" s="56"/>
      <c r="M61" s="56"/>
      <c r="N61" s="71"/>
      <c r="O61" s="71"/>
      <c r="P61" s="71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40.061</v>
      </c>
      <c r="C62" s="79">
        <v>31.485000000000003</v>
      </c>
      <c r="D62" s="79">
        <v>40.209999999999994</v>
      </c>
      <c r="E62" s="79">
        <v>45.580624999999998</v>
      </c>
      <c r="F62" s="79"/>
      <c r="G62" s="79"/>
      <c r="H62" s="101">
        <f t="shared" si="27"/>
        <v>157.336625</v>
      </c>
      <c r="I62" s="73"/>
      <c r="J62" s="2"/>
      <c r="K62" s="56"/>
      <c r="L62" s="56"/>
      <c r="M62" s="56"/>
      <c r="N62" s="71"/>
      <c r="O62" s="71"/>
      <c r="P62" s="71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40.061</v>
      </c>
      <c r="C63" s="79">
        <v>31.485000000000003</v>
      </c>
      <c r="D63" s="79">
        <v>40.209999999999994</v>
      </c>
      <c r="E63" s="79">
        <v>45.580624999999998</v>
      </c>
      <c r="F63" s="79"/>
      <c r="G63" s="79"/>
      <c r="H63" s="101">
        <f t="shared" si="27"/>
        <v>157.336625</v>
      </c>
      <c r="I63" s="73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40.061</v>
      </c>
      <c r="C64" s="79">
        <v>31.485000000000003</v>
      </c>
      <c r="D64" s="79">
        <v>40.209999999999994</v>
      </c>
      <c r="E64" s="79">
        <v>45.580624999999998</v>
      </c>
      <c r="F64" s="79"/>
      <c r="G64" s="79"/>
      <c r="H64" s="101">
        <f t="shared" si="27"/>
        <v>157.336625</v>
      </c>
      <c r="I64" s="73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8">SUM(B58:B64)</f>
        <v>198.74400000000003</v>
      </c>
      <c r="C65" s="28">
        <f t="shared" si="28"/>
        <v>156.24</v>
      </c>
      <c r="D65" s="28">
        <f t="shared" si="28"/>
        <v>199.64</v>
      </c>
      <c r="E65" s="28">
        <f t="shared" si="28"/>
        <v>226.2225</v>
      </c>
      <c r="F65" s="28">
        <f t="shared" si="28"/>
        <v>0</v>
      </c>
      <c r="G65" s="28">
        <f t="shared" si="28"/>
        <v>0</v>
      </c>
      <c r="H65" s="101">
        <f t="shared" si="27"/>
        <v>780.84649999999999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78</v>
      </c>
      <c r="C66" s="31">
        <v>77.5</v>
      </c>
      <c r="D66" s="31">
        <v>77.5</v>
      </c>
      <c r="E66" s="31">
        <v>77.5</v>
      </c>
      <c r="F66" s="31"/>
      <c r="G66" s="31"/>
      <c r="H66" s="102">
        <f>+((H65/H67)/7)*1000</f>
        <v>77.626652748782192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364</v>
      </c>
      <c r="C67" s="64">
        <v>288</v>
      </c>
      <c r="D67" s="64">
        <v>368</v>
      </c>
      <c r="E67" s="64">
        <v>417</v>
      </c>
      <c r="F67" s="64"/>
      <c r="G67" s="64"/>
      <c r="H67" s="112">
        <f>SUM(B67:G67)</f>
        <v>1437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:G68" si="29">((B67*B66)*7/1000-B59)/4</f>
        <v>40.061</v>
      </c>
      <c r="C68" s="39">
        <f t="shared" si="29"/>
        <v>31.485000000000003</v>
      </c>
      <c r="D68" s="39">
        <f t="shared" si="29"/>
        <v>40.209999999999994</v>
      </c>
      <c r="E68" s="39">
        <f t="shared" si="29"/>
        <v>45.580624999999998</v>
      </c>
      <c r="F68" s="39">
        <f t="shared" si="29"/>
        <v>0</v>
      </c>
      <c r="G68" s="39">
        <f t="shared" si="29"/>
        <v>0</v>
      </c>
      <c r="H68" s="116">
        <f>((H65*1000)/H67)/7</f>
        <v>77.626652748782178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30">((B67*B66)*7)/1000</f>
        <v>198.744</v>
      </c>
      <c r="C69" s="43">
        <f t="shared" si="30"/>
        <v>156.24</v>
      </c>
      <c r="D69" s="43">
        <f t="shared" si="30"/>
        <v>199.64</v>
      </c>
      <c r="E69" s="43">
        <f t="shared" si="30"/>
        <v>226.2225</v>
      </c>
      <c r="F69" s="43">
        <f t="shared" si="30"/>
        <v>0</v>
      </c>
      <c r="G69" s="43">
        <f t="shared" si="30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31">+(B65/B67)/7*1000</f>
        <v>78</v>
      </c>
      <c r="C70" s="49">
        <f t="shared" si="31"/>
        <v>77.5</v>
      </c>
      <c r="D70" s="49">
        <f t="shared" si="31"/>
        <v>77.5</v>
      </c>
      <c r="E70" s="49">
        <f t="shared" si="31"/>
        <v>77.5</v>
      </c>
      <c r="F70" s="49" t="e">
        <f t="shared" si="31"/>
        <v>#DIV/0!</v>
      </c>
      <c r="G70" s="49" t="e">
        <f t="shared" si="31"/>
        <v>#DIV/0!</v>
      </c>
      <c r="H70" s="117"/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U15:AA15"/>
    <mergeCell ref="B36:H36"/>
    <mergeCell ref="L36:P36"/>
    <mergeCell ref="J54:K54"/>
    <mergeCell ref="B55:G55"/>
    <mergeCell ref="A3:C3"/>
    <mergeCell ref="E9:G9"/>
    <mergeCell ref="R9:S9"/>
    <mergeCell ref="K11:L11"/>
    <mergeCell ref="G15:N15"/>
    <mergeCell ref="O15:T15"/>
    <mergeCell ref="B15:F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73" sqref="P73:Q73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2"/>
      <c r="Y3" s="2"/>
      <c r="Z3" s="2"/>
      <c r="AA3" s="2"/>
      <c r="AB3" s="2"/>
      <c r="AC3" s="188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188" t="s">
        <v>1</v>
      </c>
      <c r="B9" s="188"/>
      <c r="C9" s="188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579" t="s">
        <v>70</v>
      </c>
      <c r="L11" s="579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"/>
      <c r="W13" s="1"/>
      <c r="X13" s="1"/>
    </row>
    <row r="14" spans="1:31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/>
      <c r="C18" s="24"/>
      <c r="D18" s="24"/>
      <c r="E18" s="181"/>
      <c r="F18" s="25"/>
      <c r="G18" s="79"/>
      <c r="H18" s="24"/>
      <c r="I18" s="24"/>
      <c r="J18" s="24"/>
      <c r="K18" s="24"/>
      <c r="L18" s="24"/>
      <c r="M18" s="181"/>
      <c r="N18" s="25"/>
      <c r="O18" s="79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4"/>
      <c r="AA18" s="25"/>
      <c r="AB18" s="26">
        <f t="shared" ref="AB18:AB25" si="0">SUM(B18:AA18)</f>
        <v>0</v>
      </c>
      <c r="AD18" s="2"/>
      <c r="AE18" s="20"/>
    </row>
    <row r="19" spans="1:31" ht="39.950000000000003" customHeight="1" x14ac:dyDescent="0.25">
      <c r="A19" s="171" t="s">
        <v>16</v>
      </c>
      <c r="B19" s="23">
        <v>16.8</v>
      </c>
      <c r="C19" s="24">
        <v>38.799999999999997</v>
      </c>
      <c r="D19" s="24">
        <v>53.3</v>
      </c>
      <c r="E19" s="24">
        <v>35.6</v>
      </c>
      <c r="F19" s="25">
        <v>33.4</v>
      </c>
      <c r="G19" s="79">
        <v>12.9</v>
      </c>
      <c r="H19" s="24">
        <v>26.1</v>
      </c>
      <c r="I19" s="24">
        <v>38.9</v>
      </c>
      <c r="J19" s="24">
        <v>49.3</v>
      </c>
      <c r="K19" s="24">
        <v>67.3</v>
      </c>
      <c r="L19" s="24">
        <v>48.6</v>
      </c>
      <c r="M19" s="181">
        <v>49.7</v>
      </c>
      <c r="N19" s="25">
        <v>47.6</v>
      </c>
      <c r="O19" s="79">
        <v>18.2</v>
      </c>
      <c r="P19" s="24">
        <v>42.1</v>
      </c>
      <c r="Q19" s="24">
        <v>54.5</v>
      </c>
      <c r="R19" s="24">
        <v>58.2</v>
      </c>
      <c r="S19" s="24">
        <v>65</v>
      </c>
      <c r="T19" s="24">
        <v>37.1</v>
      </c>
      <c r="U19" s="23">
        <v>31.9</v>
      </c>
      <c r="V19" s="24">
        <v>45.4</v>
      </c>
      <c r="W19" s="24">
        <v>48</v>
      </c>
      <c r="X19" s="24">
        <v>47.2</v>
      </c>
      <c r="Y19" s="24">
        <v>56</v>
      </c>
      <c r="Z19" s="24">
        <v>41.9</v>
      </c>
      <c r="AA19" s="25">
        <v>28.9</v>
      </c>
      <c r="AB19" s="26">
        <f t="shared" si="0"/>
        <v>1092.7000000000003</v>
      </c>
      <c r="AD19" s="2"/>
      <c r="AE19" s="20"/>
    </row>
    <row r="20" spans="1:31" ht="39.75" customHeight="1" x14ac:dyDescent="0.25">
      <c r="A20" s="170" t="s">
        <v>17</v>
      </c>
      <c r="B20" s="76">
        <v>19.367250000000002</v>
      </c>
      <c r="C20" s="24">
        <v>43.891999999999996</v>
      </c>
      <c r="D20" s="24">
        <v>58.576374999999999</v>
      </c>
      <c r="E20" s="24">
        <v>38.700000000000003</v>
      </c>
      <c r="F20" s="25">
        <v>36.338000000000001</v>
      </c>
      <c r="G20" s="79">
        <v>14.516499999999999</v>
      </c>
      <c r="H20" s="24">
        <v>29.317625</v>
      </c>
      <c r="I20" s="24">
        <v>43.348999999999997</v>
      </c>
      <c r="J20" s="24">
        <v>54.790999999999997</v>
      </c>
      <c r="K20" s="24">
        <v>74.249375000000001</v>
      </c>
      <c r="L20" s="24">
        <v>53.645625000000003</v>
      </c>
      <c r="M20" s="181">
        <v>54.29025</v>
      </c>
      <c r="N20" s="25">
        <v>51.047499999999999</v>
      </c>
      <c r="O20" s="80">
        <v>20.983374999999999</v>
      </c>
      <c r="P20" s="24">
        <v>47.161999999999999</v>
      </c>
      <c r="Q20" s="24">
        <v>60.505875000000003</v>
      </c>
      <c r="R20" s="24">
        <v>63.990000000000009</v>
      </c>
      <c r="S20" s="24">
        <v>70.864999999999995</v>
      </c>
      <c r="T20" s="24">
        <v>39.332999999999998</v>
      </c>
      <c r="U20" s="76">
        <v>36.676249999999996</v>
      </c>
      <c r="V20" s="24">
        <v>51.613250000000001</v>
      </c>
      <c r="W20" s="24">
        <v>54.100999999999999</v>
      </c>
      <c r="X20" s="24">
        <v>52.275374999999997</v>
      </c>
      <c r="Y20" s="24">
        <v>61.416250000000005</v>
      </c>
      <c r="Z20" s="24">
        <v>45.510999999999996</v>
      </c>
      <c r="AA20" s="25">
        <v>31.079000000000001</v>
      </c>
      <c r="AB20" s="26">
        <f t="shared" si="0"/>
        <v>1207.5918749999998</v>
      </c>
      <c r="AD20" s="2"/>
      <c r="AE20" s="20"/>
    </row>
    <row r="21" spans="1:31" ht="39.950000000000003" customHeight="1" x14ac:dyDescent="0.25">
      <c r="A21" s="171" t="s">
        <v>18</v>
      </c>
      <c r="B21" s="76"/>
      <c r="C21" s="24"/>
      <c r="D21" s="24"/>
      <c r="E21" s="24"/>
      <c r="F21" s="25"/>
      <c r="G21" s="79"/>
      <c r="H21" s="24"/>
      <c r="I21" s="24"/>
      <c r="J21" s="24"/>
      <c r="K21" s="24"/>
      <c r="L21" s="24"/>
      <c r="M21" s="181"/>
      <c r="N21" s="25"/>
      <c r="O21" s="79"/>
      <c r="P21" s="24"/>
      <c r="Q21" s="24"/>
      <c r="R21" s="24"/>
      <c r="S21" s="24"/>
      <c r="T21" s="24"/>
      <c r="U21" s="23"/>
      <c r="V21" s="24"/>
      <c r="W21" s="24"/>
      <c r="X21" s="24"/>
      <c r="Y21" s="24"/>
      <c r="Z21" s="24"/>
      <c r="AA21" s="25"/>
      <c r="AB21" s="26">
        <f t="shared" si="0"/>
        <v>0</v>
      </c>
      <c r="AD21" s="2"/>
      <c r="AE21" s="20"/>
    </row>
    <row r="22" spans="1:31" ht="39.950000000000003" customHeight="1" x14ac:dyDescent="0.25">
      <c r="A22" s="170" t="s">
        <v>19</v>
      </c>
      <c r="B22" s="23">
        <v>19.367250000000002</v>
      </c>
      <c r="C22" s="24">
        <v>43.891999999999996</v>
      </c>
      <c r="D22" s="24">
        <v>58.576374999999999</v>
      </c>
      <c r="E22" s="24">
        <v>38.700000000000003</v>
      </c>
      <c r="F22" s="25">
        <v>36.338000000000001</v>
      </c>
      <c r="G22" s="79">
        <v>14.516499999999999</v>
      </c>
      <c r="H22" s="24">
        <v>29.317625</v>
      </c>
      <c r="I22" s="24">
        <v>43.348999999999997</v>
      </c>
      <c r="J22" s="24">
        <v>54.790999999999997</v>
      </c>
      <c r="K22" s="24">
        <v>74.249375000000001</v>
      </c>
      <c r="L22" s="24">
        <v>53.645625000000003</v>
      </c>
      <c r="M22" s="181">
        <v>54.29025</v>
      </c>
      <c r="N22" s="25">
        <v>51.047499999999999</v>
      </c>
      <c r="O22" s="79">
        <v>20.983374999999999</v>
      </c>
      <c r="P22" s="24">
        <v>47.161999999999999</v>
      </c>
      <c r="Q22" s="24">
        <v>60.505875000000003</v>
      </c>
      <c r="R22" s="24">
        <v>63.990000000000009</v>
      </c>
      <c r="S22" s="24">
        <v>70.864999999999995</v>
      </c>
      <c r="T22" s="24">
        <v>39.332999999999998</v>
      </c>
      <c r="U22" s="23">
        <v>36.676249999999996</v>
      </c>
      <c r="V22" s="24">
        <v>51.613250000000001</v>
      </c>
      <c r="W22" s="24">
        <v>54.100999999999999</v>
      </c>
      <c r="X22" s="24">
        <v>52.275374999999997</v>
      </c>
      <c r="Y22" s="24">
        <v>61.416250000000005</v>
      </c>
      <c r="Z22" s="24">
        <v>45.510999999999996</v>
      </c>
      <c r="AA22" s="25">
        <v>31.079000000000001</v>
      </c>
      <c r="AB22" s="26">
        <f t="shared" si="0"/>
        <v>1207.5918749999998</v>
      </c>
      <c r="AD22" s="2"/>
      <c r="AE22" s="20"/>
    </row>
    <row r="23" spans="1:31" ht="39.950000000000003" customHeight="1" x14ac:dyDescent="0.25">
      <c r="A23" s="171" t="s">
        <v>13</v>
      </c>
      <c r="B23" s="23">
        <v>23.3</v>
      </c>
      <c r="C23" s="24">
        <v>42.4</v>
      </c>
      <c r="D23" s="24">
        <v>41.4</v>
      </c>
      <c r="E23" s="24">
        <v>43.3</v>
      </c>
      <c r="F23" s="25">
        <v>46.5</v>
      </c>
      <c r="G23" s="79">
        <v>14.516499999999999</v>
      </c>
      <c r="H23" s="24">
        <v>29.317625</v>
      </c>
      <c r="I23" s="24">
        <v>43.348999999999997</v>
      </c>
      <c r="J23" s="24">
        <v>54.790999999999997</v>
      </c>
      <c r="K23" s="24">
        <v>74.249375000000001</v>
      </c>
      <c r="L23" s="24">
        <v>53.645625000000003</v>
      </c>
      <c r="M23" s="181">
        <v>54.29025</v>
      </c>
      <c r="N23" s="25">
        <v>51.047499999999999</v>
      </c>
      <c r="O23" s="79">
        <v>20.983374999999999</v>
      </c>
      <c r="P23" s="24">
        <v>47.161999999999999</v>
      </c>
      <c r="Q23" s="24">
        <v>60.505875000000003</v>
      </c>
      <c r="R23" s="24">
        <v>63.990000000000009</v>
      </c>
      <c r="S23" s="24">
        <v>70.864999999999995</v>
      </c>
      <c r="T23" s="24">
        <v>39.332999999999998</v>
      </c>
      <c r="U23" s="23">
        <v>18.100000000000001</v>
      </c>
      <c r="V23" s="24">
        <v>23.9</v>
      </c>
      <c r="W23" s="24">
        <v>53.9</v>
      </c>
      <c r="X23" s="24">
        <v>50.1</v>
      </c>
      <c r="Y23" s="24">
        <v>59.6</v>
      </c>
      <c r="Z23" s="24">
        <v>55.7</v>
      </c>
      <c r="AA23" s="25">
        <v>71.400000000000006</v>
      </c>
      <c r="AB23" s="26">
        <f t="shared" si="0"/>
        <v>1207.6461250000002</v>
      </c>
      <c r="AD23" s="2"/>
      <c r="AE23" s="20"/>
    </row>
    <row r="24" spans="1:31" ht="39.950000000000003" customHeight="1" x14ac:dyDescent="0.25">
      <c r="A24" s="170" t="s">
        <v>14</v>
      </c>
      <c r="B24" s="23">
        <v>23.3</v>
      </c>
      <c r="C24" s="24">
        <v>42.4</v>
      </c>
      <c r="D24" s="24">
        <v>41.4</v>
      </c>
      <c r="E24" s="24">
        <v>43.3</v>
      </c>
      <c r="F24" s="25">
        <v>46.5</v>
      </c>
      <c r="G24" s="79">
        <v>14.516499999999999</v>
      </c>
      <c r="H24" s="24">
        <v>29.317625</v>
      </c>
      <c r="I24" s="24">
        <v>43.348999999999997</v>
      </c>
      <c r="J24" s="24">
        <v>54.790999999999997</v>
      </c>
      <c r="K24" s="24">
        <v>74.249375000000001</v>
      </c>
      <c r="L24" s="24">
        <v>53.645625000000003</v>
      </c>
      <c r="M24" s="181">
        <v>54.29025</v>
      </c>
      <c r="N24" s="25">
        <v>51.047499999999999</v>
      </c>
      <c r="O24" s="79">
        <v>20.983374999999999</v>
      </c>
      <c r="P24" s="24">
        <v>47.161999999999999</v>
      </c>
      <c r="Q24" s="24">
        <v>60.505875000000003</v>
      </c>
      <c r="R24" s="24">
        <v>63.990000000000009</v>
      </c>
      <c r="S24" s="24">
        <v>70.864999999999995</v>
      </c>
      <c r="T24" s="24">
        <v>39.332999999999998</v>
      </c>
      <c r="U24" s="23">
        <v>18.100000000000001</v>
      </c>
      <c r="V24" s="24">
        <v>23.9</v>
      </c>
      <c r="W24" s="24">
        <v>53.9</v>
      </c>
      <c r="X24" s="24">
        <v>50.1</v>
      </c>
      <c r="Y24" s="24">
        <v>59.6</v>
      </c>
      <c r="Z24" s="24">
        <v>55.7</v>
      </c>
      <c r="AA24" s="25">
        <v>71.400000000000006</v>
      </c>
      <c r="AB24" s="26">
        <f t="shared" si="0"/>
        <v>1207.6461250000002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102.1345</v>
      </c>
      <c r="C25" s="28">
        <f t="shared" si="1"/>
        <v>211.38399999999999</v>
      </c>
      <c r="D25" s="28">
        <f>SUM(D18:D24)</f>
        <v>253.25274999999999</v>
      </c>
      <c r="E25" s="28">
        <f t="shared" ref="E25:K25" si="2">SUM(E18:E24)</f>
        <v>199.60000000000002</v>
      </c>
      <c r="F25" s="29">
        <f t="shared" si="2"/>
        <v>199.07599999999999</v>
      </c>
      <c r="G25" s="81">
        <f t="shared" si="2"/>
        <v>70.965999999999994</v>
      </c>
      <c r="H25" s="28">
        <f t="shared" si="2"/>
        <v>143.37049999999999</v>
      </c>
      <c r="I25" s="28">
        <f>SUM(I18:I24)</f>
        <v>212.29599999999996</v>
      </c>
      <c r="J25" s="28">
        <f t="shared" ref="J25" si="3">SUM(J18:J24)</f>
        <v>268.464</v>
      </c>
      <c r="K25" s="28">
        <f t="shared" si="2"/>
        <v>364.29749999999996</v>
      </c>
      <c r="L25" s="28">
        <f>SUM(L18:L24)</f>
        <v>263.1825</v>
      </c>
      <c r="M25" s="28">
        <f>SUM(M18:M24)</f>
        <v>266.86100000000005</v>
      </c>
      <c r="N25" s="29">
        <f t="shared" ref="N25" si="4">SUM(N18:N24)</f>
        <v>251.79000000000002</v>
      </c>
      <c r="O25" s="81">
        <f>SUM(O18:O24)</f>
        <v>102.13349999999998</v>
      </c>
      <c r="P25" s="28">
        <f t="shared" ref="P25:T25" si="5">SUM(P18:P24)</f>
        <v>230.74800000000002</v>
      </c>
      <c r="Q25" s="28">
        <f t="shared" si="5"/>
        <v>296.52350000000001</v>
      </c>
      <c r="R25" s="28">
        <f t="shared" si="5"/>
        <v>314.16000000000003</v>
      </c>
      <c r="S25" s="28">
        <f t="shared" si="5"/>
        <v>348.46000000000004</v>
      </c>
      <c r="T25" s="28">
        <f t="shared" si="5"/>
        <v>194.43199999999999</v>
      </c>
      <c r="U25" s="27">
        <f>SUM(U18:U24)</f>
        <v>141.45249999999999</v>
      </c>
      <c r="V25" s="28">
        <f t="shared" ref="V25:AA25" si="6">SUM(V18:V24)</f>
        <v>196.4265</v>
      </c>
      <c r="W25" s="28">
        <f t="shared" si="6"/>
        <v>264.00200000000001</v>
      </c>
      <c r="X25" s="28">
        <f t="shared" si="6"/>
        <v>251.95074999999997</v>
      </c>
      <c r="Y25" s="28">
        <f t="shared" si="6"/>
        <v>298.03250000000003</v>
      </c>
      <c r="Z25" s="28">
        <f t="shared" si="6"/>
        <v>244.322</v>
      </c>
      <c r="AA25" s="29">
        <f t="shared" si="6"/>
        <v>233.858</v>
      </c>
      <c r="AB25" s="26">
        <f t="shared" si="0"/>
        <v>5923.1760000000004</v>
      </c>
    </row>
    <row r="26" spans="1:31" s="2" customFormat="1" ht="36.75" customHeight="1" x14ac:dyDescent="0.25">
      <c r="A26" s="172" t="s">
        <v>20</v>
      </c>
      <c r="B26" s="30">
        <v>67</v>
      </c>
      <c r="C26" s="31">
        <v>66</v>
      </c>
      <c r="D26" s="31">
        <v>64.5</v>
      </c>
      <c r="E26" s="31">
        <v>64</v>
      </c>
      <c r="F26" s="32">
        <v>64</v>
      </c>
      <c r="G26" s="82">
        <v>68.5</v>
      </c>
      <c r="H26" s="31">
        <v>68.5</v>
      </c>
      <c r="I26" s="31">
        <v>68</v>
      </c>
      <c r="J26" s="31">
        <v>68</v>
      </c>
      <c r="K26" s="31">
        <v>67.5</v>
      </c>
      <c r="L26" s="31">
        <v>67.5</v>
      </c>
      <c r="M26" s="31">
        <v>67</v>
      </c>
      <c r="N26" s="32">
        <v>66</v>
      </c>
      <c r="O26" s="82">
        <v>68.5</v>
      </c>
      <c r="P26" s="31">
        <v>67</v>
      </c>
      <c r="Q26" s="31">
        <v>66.5</v>
      </c>
      <c r="R26" s="31">
        <v>66</v>
      </c>
      <c r="S26" s="31">
        <v>65.5</v>
      </c>
      <c r="T26" s="31">
        <v>64</v>
      </c>
      <c r="U26" s="30">
        <v>67.5</v>
      </c>
      <c r="V26" s="31">
        <v>67</v>
      </c>
      <c r="W26" s="31">
        <v>66.5</v>
      </c>
      <c r="X26" s="31">
        <v>65.5</v>
      </c>
      <c r="Y26" s="31">
        <v>65</v>
      </c>
      <c r="Z26" s="31">
        <v>64.5</v>
      </c>
      <c r="AA26" s="32">
        <v>64</v>
      </c>
      <c r="AB26" s="33">
        <f>+((AB25/AB27)/7)*1000</f>
        <v>66.189612015018781</v>
      </c>
    </row>
    <row r="27" spans="1:31" s="2" customFormat="1" ht="33" customHeight="1" x14ac:dyDescent="0.25">
      <c r="A27" s="173" t="s">
        <v>21</v>
      </c>
      <c r="B27" s="34">
        <v>251</v>
      </c>
      <c r="C27" s="35">
        <v>458</v>
      </c>
      <c r="D27" s="35">
        <v>447</v>
      </c>
      <c r="E27" s="35">
        <v>468</v>
      </c>
      <c r="F27" s="36">
        <v>502</v>
      </c>
      <c r="G27" s="83">
        <v>148</v>
      </c>
      <c r="H27" s="35">
        <v>299</v>
      </c>
      <c r="I27" s="35">
        <v>446</v>
      </c>
      <c r="J27" s="35">
        <v>564</v>
      </c>
      <c r="K27" s="35">
        <v>771</v>
      </c>
      <c r="L27" s="35">
        <v>557</v>
      </c>
      <c r="M27" s="35">
        <v>569</v>
      </c>
      <c r="N27" s="36">
        <v>545</v>
      </c>
      <c r="O27" s="83">
        <v>213</v>
      </c>
      <c r="P27" s="35">
        <v>492</v>
      </c>
      <c r="Q27" s="35">
        <v>637</v>
      </c>
      <c r="R27" s="35">
        <v>680</v>
      </c>
      <c r="S27" s="35">
        <v>760</v>
      </c>
      <c r="T27" s="35">
        <v>434</v>
      </c>
      <c r="U27" s="34">
        <v>193</v>
      </c>
      <c r="V27" s="35">
        <v>254</v>
      </c>
      <c r="W27" s="35">
        <v>574</v>
      </c>
      <c r="X27" s="35">
        <v>534</v>
      </c>
      <c r="Y27" s="35">
        <v>635</v>
      </c>
      <c r="Z27" s="35">
        <v>593</v>
      </c>
      <c r="AA27" s="36">
        <v>760</v>
      </c>
      <c r="AB27" s="37">
        <f>SUM(B27:AA27)</f>
        <v>12784</v>
      </c>
      <c r="AC27" s="2">
        <f>((AB25*1000)/AB27)/7</f>
        <v>66.189612015018767</v>
      </c>
    </row>
    <row r="28" spans="1:31" s="2" customFormat="1" ht="33" customHeight="1" x14ac:dyDescent="0.25">
      <c r="A28" s="174" t="s">
        <v>22</v>
      </c>
      <c r="B28" s="38">
        <f>((B27*B26)*7/1000-B19)/4</f>
        <v>25.229749999999999</v>
      </c>
      <c r="C28" s="39">
        <f t="shared" ref="C28:AA28" si="7">((C27*C26)*7/1000-C19)/4</f>
        <v>43.198999999999998</v>
      </c>
      <c r="D28" s="39">
        <f t="shared" si="7"/>
        <v>37.130125000000007</v>
      </c>
      <c r="E28" s="39">
        <f t="shared" si="7"/>
        <v>43.515999999999998</v>
      </c>
      <c r="F28" s="40">
        <f t="shared" si="7"/>
        <v>47.873999999999995</v>
      </c>
      <c r="G28" s="84">
        <f t="shared" si="7"/>
        <v>14.516499999999999</v>
      </c>
      <c r="H28" s="39">
        <f t="shared" si="7"/>
        <v>29.317625</v>
      </c>
      <c r="I28" s="39">
        <f t="shared" si="7"/>
        <v>43.348999999999997</v>
      </c>
      <c r="J28" s="39">
        <f t="shared" si="7"/>
        <v>54.790999999999997</v>
      </c>
      <c r="K28" s="39">
        <f t="shared" si="7"/>
        <v>74.249375000000001</v>
      </c>
      <c r="L28" s="39">
        <f t="shared" si="7"/>
        <v>53.645625000000003</v>
      </c>
      <c r="M28" s="39">
        <f t="shared" si="7"/>
        <v>54.29025</v>
      </c>
      <c r="N28" s="40">
        <f t="shared" si="7"/>
        <v>51.047499999999999</v>
      </c>
      <c r="O28" s="84">
        <f t="shared" si="7"/>
        <v>20.983374999999999</v>
      </c>
      <c r="P28" s="39">
        <f t="shared" si="7"/>
        <v>47.161999999999999</v>
      </c>
      <c r="Q28" s="39">
        <f t="shared" si="7"/>
        <v>60.505875000000003</v>
      </c>
      <c r="R28" s="39">
        <f t="shared" si="7"/>
        <v>63.990000000000009</v>
      </c>
      <c r="S28" s="39">
        <f t="shared" si="7"/>
        <v>70.864999999999995</v>
      </c>
      <c r="T28" s="39">
        <f t="shared" si="7"/>
        <v>39.332999999999998</v>
      </c>
      <c r="U28" s="38">
        <f t="shared" si="7"/>
        <v>14.823124999999999</v>
      </c>
      <c r="V28" s="39">
        <f t="shared" si="7"/>
        <v>18.4315</v>
      </c>
      <c r="W28" s="39">
        <f t="shared" si="7"/>
        <v>54.799250000000001</v>
      </c>
      <c r="X28" s="39">
        <f t="shared" si="7"/>
        <v>49.409750000000003</v>
      </c>
      <c r="Y28" s="39">
        <f t="shared" si="7"/>
        <v>58.231250000000003</v>
      </c>
      <c r="Z28" s="39">
        <f t="shared" si="7"/>
        <v>56.459875000000004</v>
      </c>
      <c r="AA28" s="40">
        <f t="shared" si="7"/>
        <v>77.89500000000001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117.71899999999999</v>
      </c>
      <c r="C29" s="43">
        <f t="shared" si="8"/>
        <v>211.596</v>
      </c>
      <c r="D29" s="43">
        <f>((D27*D26)*7)/1000</f>
        <v>201.82050000000001</v>
      </c>
      <c r="E29" s="43">
        <f>((E27*E26)*7)/1000</f>
        <v>209.66399999999999</v>
      </c>
      <c r="F29" s="87">
        <f t="shared" ref="F29:K29" si="9">((F27*F26)*7)/1000</f>
        <v>224.89599999999999</v>
      </c>
      <c r="G29" s="85">
        <f t="shared" si="9"/>
        <v>70.965999999999994</v>
      </c>
      <c r="H29" s="43">
        <f t="shared" si="9"/>
        <v>143.37049999999999</v>
      </c>
      <c r="I29" s="43">
        <f>((I27*I26)*7)/1000</f>
        <v>212.29599999999999</v>
      </c>
      <c r="J29" s="43">
        <f>((J27*J26)*7)/1000</f>
        <v>268.464</v>
      </c>
      <c r="K29" s="43">
        <f t="shared" si="9"/>
        <v>364.29750000000001</v>
      </c>
      <c r="L29" s="43">
        <f>((L27*L26)*7)/1000</f>
        <v>263.1825</v>
      </c>
      <c r="M29" s="43">
        <f>((M27*M26)*7)/1000</f>
        <v>266.86099999999999</v>
      </c>
      <c r="N29" s="87">
        <f>((N27*N26)*7)/1000</f>
        <v>251.79</v>
      </c>
      <c r="O29" s="85">
        <f>((O27*O26)*7)/1000</f>
        <v>102.1335</v>
      </c>
      <c r="P29" s="43">
        <f>((P27*P26)*7)/1000</f>
        <v>230.74799999999999</v>
      </c>
      <c r="Q29" s="43">
        <f t="shared" ref="Q29:AA29" si="10">((Q27*Q26)*7)/1000</f>
        <v>296.52350000000001</v>
      </c>
      <c r="R29" s="43">
        <f t="shared" si="10"/>
        <v>314.16000000000003</v>
      </c>
      <c r="S29" s="43">
        <f t="shared" si="10"/>
        <v>348.46</v>
      </c>
      <c r="T29" s="43">
        <f t="shared" si="10"/>
        <v>194.43199999999999</v>
      </c>
      <c r="U29" s="44">
        <f t="shared" si="10"/>
        <v>91.192499999999995</v>
      </c>
      <c r="V29" s="45">
        <f t="shared" si="10"/>
        <v>119.126</v>
      </c>
      <c r="W29" s="45">
        <f t="shared" si="10"/>
        <v>267.197</v>
      </c>
      <c r="X29" s="45">
        <f t="shared" si="10"/>
        <v>244.839</v>
      </c>
      <c r="Y29" s="45">
        <f t="shared" si="10"/>
        <v>288.92500000000001</v>
      </c>
      <c r="Z29" s="45">
        <f t="shared" si="10"/>
        <v>267.73950000000002</v>
      </c>
      <c r="AA29" s="46">
        <f t="shared" si="10"/>
        <v>340.48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58.130051223676716</v>
      </c>
      <c r="C30" s="49">
        <f t="shared" si="11"/>
        <v>65.933873986275728</v>
      </c>
      <c r="D30" s="49">
        <f>+(D25/D27)/7*1000</f>
        <v>80.937280281240021</v>
      </c>
      <c r="E30" s="49">
        <f t="shared" ref="E30:K30" si="12">+(E25/E27)/7*1000</f>
        <v>60.927960927960932</v>
      </c>
      <c r="F30" s="50">
        <f t="shared" si="12"/>
        <v>56.652248150256113</v>
      </c>
      <c r="G30" s="86">
        <f t="shared" si="12"/>
        <v>68.499999999999986</v>
      </c>
      <c r="H30" s="49">
        <f t="shared" si="12"/>
        <v>68.499999999999986</v>
      </c>
      <c r="I30" s="49">
        <f>+(I25/I27)/7*1000</f>
        <v>67.999999999999986</v>
      </c>
      <c r="J30" s="49">
        <f t="shared" ref="J30" si="13">+(J25/J27)/7*1000</f>
        <v>67.999999999999986</v>
      </c>
      <c r="K30" s="49">
        <f t="shared" si="12"/>
        <v>67.499999999999986</v>
      </c>
      <c r="L30" s="49">
        <f>+(L25/L27)/7*1000</f>
        <v>67.5</v>
      </c>
      <c r="M30" s="49">
        <f>+(M25/M27)/7*1000</f>
        <v>67.000000000000014</v>
      </c>
      <c r="N30" s="50">
        <f t="shared" ref="N30" si="14">+(N25/N27)/7*1000</f>
        <v>66</v>
      </c>
      <c r="O30" s="86">
        <f>+(O25/O27)/7*1000</f>
        <v>68.499999999999986</v>
      </c>
      <c r="P30" s="49">
        <f t="shared" ref="P30:AA30" si="15">+(P25/P27)/7*1000</f>
        <v>67</v>
      </c>
      <c r="Q30" s="49">
        <f t="shared" si="15"/>
        <v>66.5</v>
      </c>
      <c r="R30" s="49">
        <f t="shared" si="15"/>
        <v>66</v>
      </c>
      <c r="S30" s="49">
        <f t="shared" si="15"/>
        <v>65.500000000000014</v>
      </c>
      <c r="T30" s="49">
        <f t="shared" si="15"/>
        <v>63.999999999999986</v>
      </c>
      <c r="U30" s="48">
        <f t="shared" si="15"/>
        <v>104.70207253886009</v>
      </c>
      <c r="V30" s="49">
        <f t="shared" si="15"/>
        <v>110.47609673790777</v>
      </c>
      <c r="W30" s="49">
        <f t="shared" si="15"/>
        <v>65.704828272772531</v>
      </c>
      <c r="X30" s="49">
        <f t="shared" si="15"/>
        <v>67.402554842161578</v>
      </c>
      <c r="Y30" s="49">
        <f t="shared" si="15"/>
        <v>67.04893138357707</v>
      </c>
      <c r="Z30" s="49">
        <f t="shared" si="15"/>
        <v>58.858588291977831</v>
      </c>
      <c r="AA30" s="50">
        <f t="shared" si="15"/>
        <v>43.958270676691733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191"/>
      <c r="U36" s="57"/>
      <c r="V36" s="3"/>
      <c r="W36" s="56"/>
      <c r="X36" s="56"/>
      <c r="Y36" s="56"/>
      <c r="Z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3"/>
      <c r="V37" s="57"/>
      <c r="W37" s="3"/>
      <c r="X37" s="56"/>
      <c r="Y37" s="56"/>
      <c r="Z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60"/>
      <c r="V38" s="60"/>
      <c r="W38" s="2"/>
      <c r="X38" s="2"/>
      <c r="Y38" s="2"/>
      <c r="Z38" s="2"/>
    </row>
    <row r="39" spans="1:29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60"/>
      <c r="V39" s="60"/>
      <c r="W39" s="2"/>
      <c r="X39" s="2"/>
      <c r="Y39" s="2"/>
      <c r="Z39" s="2"/>
    </row>
    <row r="40" spans="1:29" ht="33.75" customHeight="1" x14ac:dyDescent="0.25">
      <c r="A40" s="92" t="s">
        <v>16</v>
      </c>
      <c r="B40" s="84">
        <v>14.4</v>
      </c>
      <c r="C40" s="39">
        <v>20.8</v>
      </c>
      <c r="D40" s="39">
        <v>49.7</v>
      </c>
      <c r="E40" s="39">
        <v>60.5</v>
      </c>
      <c r="F40" s="39">
        <v>64.7</v>
      </c>
      <c r="G40" s="39">
        <v>63</v>
      </c>
      <c r="H40" s="39">
        <v>76.2</v>
      </c>
      <c r="I40" s="101">
        <f t="shared" si="16"/>
        <v>349.3</v>
      </c>
      <c r="J40" s="2"/>
      <c r="K40" s="92" t="s">
        <v>16</v>
      </c>
      <c r="L40" s="79">
        <v>12.4</v>
      </c>
      <c r="M40" s="79">
        <v>17.3</v>
      </c>
      <c r="N40" s="79">
        <v>14.1</v>
      </c>
      <c r="O40" s="79">
        <v>6.8</v>
      </c>
      <c r="P40" s="79"/>
      <c r="Q40" s="101">
        <f t="shared" si="17"/>
        <v>50.6</v>
      </c>
      <c r="R40" s="2"/>
      <c r="S40" s="2"/>
      <c r="T40" s="130"/>
      <c r="U40" s="60"/>
      <c r="V40" s="60"/>
      <c r="W40" s="2"/>
      <c r="X40" s="2"/>
      <c r="Y40" s="2"/>
      <c r="Z40" s="2"/>
    </row>
    <row r="41" spans="1:29" ht="33.75" customHeight="1" x14ac:dyDescent="0.25">
      <c r="A41" s="91" t="s">
        <v>17</v>
      </c>
      <c r="B41" s="84">
        <v>16.055999999999997</v>
      </c>
      <c r="C41" s="39">
        <v>23.078250000000001</v>
      </c>
      <c r="D41" s="39">
        <v>54.197500000000005</v>
      </c>
      <c r="E41" s="39">
        <v>64.904250000000005</v>
      </c>
      <c r="F41" s="39">
        <v>68.712249999999997</v>
      </c>
      <c r="G41" s="39">
        <v>65.165625000000006</v>
      </c>
      <c r="H41" s="39">
        <v>78.033000000000001</v>
      </c>
      <c r="I41" s="101">
        <f t="shared" si="16"/>
        <v>370.14687500000002</v>
      </c>
      <c r="J41" s="2"/>
      <c r="K41" s="91" t="s">
        <v>17</v>
      </c>
      <c r="L41" s="80">
        <v>13.075249999999999</v>
      </c>
      <c r="M41" s="24">
        <v>18.20975</v>
      </c>
      <c r="N41" s="24">
        <v>14.745875</v>
      </c>
      <c r="O41" s="24">
        <v>6.9546249999999992</v>
      </c>
      <c r="P41" s="24"/>
      <c r="Q41" s="101">
        <f t="shared" si="17"/>
        <v>52.985499999999995</v>
      </c>
      <c r="R41" s="2"/>
      <c r="S41" s="2"/>
      <c r="T41" s="130"/>
      <c r="U41" s="60"/>
      <c r="V41" s="60"/>
      <c r="W41" s="2"/>
      <c r="X41" s="2"/>
      <c r="Y41" s="2"/>
      <c r="Z41" s="2"/>
    </row>
    <row r="42" spans="1:29" ht="33.75" customHeight="1" x14ac:dyDescent="0.25">
      <c r="A42" s="92" t="s">
        <v>18</v>
      </c>
      <c r="B42" s="84"/>
      <c r="C42" s="39"/>
      <c r="D42" s="39"/>
      <c r="E42" s="39"/>
      <c r="F42" s="39"/>
      <c r="G42" s="39"/>
      <c r="H42" s="39"/>
      <c r="I42" s="101">
        <f t="shared" si="16"/>
        <v>0</v>
      </c>
      <c r="J42" s="2"/>
      <c r="K42" s="92" t="s">
        <v>18</v>
      </c>
      <c r="L42" s="79"/>
      <c r="M42" s="79"/>
      <c r="N42" s="79"/>
      <c r="O42" s="79"/>
      <c r="P42" s="79"/>
      <c r="Q42" s="101">
        <f t="shared" si="17"/>
        <v>0</v>
      </c>
      <c r="R42" s="2"/>
      <c r="S42" s="2"/>
      <c r="T42" s="130"/>
      <c r="U42" s="60"/>
      <c r="V42" s="60"/>
      <c r="W42" s="2"/>
      <c r="X42" s="2"/>
      <c r="Y42" s="2"/>
      <c r="Z42" s="2"/>
    </row>
    <row r="43" spans="1:29" ht="33.75" customHeight="1" x14ac:dyDescent="0.25">
      <c r="A43" s="91" t="s">
        <v>19</v>
      </c>
      <c r="B43" s="84">
        <v>16.055999999999997</v>
      </c>
      <c r="C43" s="39">
        <v>23.078250000000001</v>
      </c>
      <c r="D43" s="39">
        <v>54.197500000000005</v>
      </c>
      <c r="E43" s="39">
        <v>64.904250000000005</v>
      </c>
      <c r="F43" s="39">
        <v>68.712249999999997</v>
      </c>
      <c r="G43" s="39">
        <v>65.165625000000006</v>
      </c>
      <c r="H43" s="39">
        <v>78.033000000000001</v>
      </c>
      <c r="I43" s="101">
        <f t="shared" si="16"/>
        <v>370.14687500000002</v>
      </c>
      <c r="J43" s="2"/>
      <c r="K43" s="91" t="s">
        <v>19</v>
      </c>
      <c r="L43" s="79">
        <v>13.075249999999999</v>
      </c>
      <c r="M43" s="79">
        <v>18.20975</v>
      </c>
      <c r="N43" s="79">
        <v>14.745875</v>
      </c>
      <c r="O43" s="79">
        <v>6.9546249999999992</v>
      </c>
      <c r="P43" s="79"/>
      <c r="Q43" s="101">
        <f t="shared" si="17"/>
        <v>52.985499999999995</v>
      </c>
      <c r="R43" s="2"/>
      <c r="S43" s="2"/>
      <c r="T43" s="130"/>
      <c r="U43" s="60"/>
      <c r="V43" s="60"/>
      <c r="W43" s="2"/>
      <c r="X43" s="2"/>
      <c r="Y43" s="2"/>
      <c r="Z43" s="2"/>
    </row>
    <row r="44" spans="1:29" ht="33.75" customHeight="1" x14ac:dyDescent="0.25">
      <c r="A44" s="92" t="s">
        <v>13</v>
      </c>
      <c r="B44" s="84">
        <v>16.055999999999997</v>
      </c>
      <c r="C44" s="39">
        <v>23.078250000000001</v>
      </c>
      <c r="D44" s="39">
        <v>54.197500000000005</v>
      </c>
      <c r="E44" s="39">
        <v>64.904250000000005</v>
      </c>
      <c r="F44" s="39">
        <v>68.712249999999997</v>
      </c>
      <c r="G44" s="39">
        <v>65.165625000000006</v>
      </c>
      <c r="H44" s="39">
        <v>78.033000000000001</v>
      </c>
      <c r="I44" s="101">
        <f t="shared" si="16"/>
        <v>370.14687500000002</v>
      </c>
      <c r="J44" s="2"/>
      <c r="K44" s="92" t="s">
        <v>13</v>
      </c>
      <c r="L44" s="79">
        <v>13.075249999999999</v>
      </c>
      <c r="M44" s="79">
        <v>18.20975</v>
      </c>
      <c r="N44" s="79">
        <v>14.745875</v>
      </c>
      <c r="O44" s="79">
        <v>6.9546249999999992</v>
      </c>
      <c r="P44" s="79"/>
      <c r="Q44" s="101">
        <f t="shared" si="17"/>
        <v>52.985499999999995</v>
      </c>
      <c r="R44" s="2"/>
      <c r="S44" s="2"/>
      <c r="T44" s="130"/>
      <c r="U44" s="60"/>
      <c r="V44" s="60"/>
      <c r="W44" s="2"/>
      <c r="X44" s="2"/>
      <c r="Y44" s="2"/>
      <c r="Z44" s="2"/>
    </row>
    <row r="45" spans="1:29" ht="33.75" customHeight="1" x14ac:dyDescent="0.25">
      <c r="A45" s="91" t="s">
        <v>14</v>
      </c>
      <c r="B45" s="84">
        <v>16.055999999999997</v>
      </c>
      <c r="C45" s="39">
        <v>23.078250000000001</v>
      </c>
      <c r="D45" s="39">
        <v>54.197500000000005</v>
      </c>
      <c r="E45" s="39">
        <v>64.904250000000005</v>
      </c>
      <c r="F45" s="39">
        <v>68.712249999999997</v>
      </c>
      <c r="G45" s="39">
        <v>65.165625000000006</v>
      </c>
      <c r="H45" s="39">
        <v>78.033000000000001</v>
      </c>
      <c r="I45" s="101">
        <f t="shared" si="16"/>
        <v>370.14687500000002</v>
      </c>
      <c r="J45" s="2"/>
      <c r="K45" s="91" t="s">
        <v>14</v>
      </c>
      <c r="L45" s="79">
        <v>13.075249999999999</v>
      </c>
      <c r="M45" s="79">
        <v>18.20975</v>
      </c>
      <c r="N45" s="79">
        <v>14.745875</v>
      </c>
      <c r="O45" s="79">
        <v>6.9546249999999992</v>
      </c>
      <c r="P45" s="79"/>
      <c r="Q45" s="101">
        <f t="shared" si="17"/>
        <v>52.985499999999995</v>
      </c>
      <c r="R45" s="2"/>
      <c r="S45" s="2"/>
      <c r="T45" s="60"/>
      <c r="U45" s="60"/>
      <c r="V45" s="60"/>
      <c r="W45" s="2"/>
      <c r="X45" s="2"/>
      <c r="Y45" s="2"/>
      <c r="Z45" s="2"/>
    </row>
    <row r="46" spans="1:29" ht="33.75" customHeight="1" x14ac:dyDescent="0.25">
      <c r="A46" s="92" t="s">
        <v>11</v>
      </c>
      <c r="B46" s="81">
        <f t="shared" ref="B46:H46" si="18">SUM(B39:B45)</f>
        <v>78.623999999999995</v>
      </c>
      <c r="C46" s="28">
        <f t="shared" si="18"/>
        <v>113.113</v>
      </c>
      <c r="D46" s="28">
        <f t="shared" si="18"/>
        <v>266.49</v>
      </c>
      <c r="E46" s="28">
        <f t="shared" si="18"/>
        <v>320.11700000000002</v>
      </c>
      <c r="F46" s="28">
        <f t="shared" si="18"/>
        <v>339.54899999999998</v>
      </c>
      <c r="G46" s="28">
        <f t="shared" si="18"/>
        <v>323.66250000000002</v>
      </c>
      <c r="H46" s="28">
        <f t="shared" si="18"/>
        <v>388.33200000000005</v>
      </c>
      <c r="I46" s="101">
        <f t="shared" si="16"/>
        <v>1829.8875</v>
      </c>
      <c r="K46" s="77" t="s">
        <v>11</v>
      </c>
      <c r="L46" s="81">
        <f>SUM(L39:L45)</f>
        <v>64.700999999999993</v>
      </c>
      <c r="M46" s="28">
        <f>SUM(M39:M45)</f>
        <v>90.138999999999996</v>
      </c>
      <c r="N46" s="28">
        <f>SUM(N39:N45)</f>
        <v>73.083500000000001</v>
      </c>
      <c r="O46" s="28">
        <f>SUM(O39:O45)</f>
        <v>34.618499999999997</v>
      </c>
      <c r="P46" s="28">
        <f>SUM(P39:P45)</f>
        <v>0</v>
      </c>
      <c r="Q46" s="101">
        <f t="shared" si="17"/>
        <v>262.54199999999997</v>
      </c>
      <c r="R46" s="61"/>
      <c r="S46" s="61"/>
      <c r="T46" s="2"/>
      <c r="U46" s="2"/>
      <c r="V46" s="2"/>
      <c r="W46" s="2"/>
      <c r="X46" s="2"/>
      <c r="Y46" s="2"/>
      <c r="Z46" s="2"/>
    </row>
    <row r="47" spans="1:29" ht="33.75" customHeight="1" x14ac:dyDescent="0.25">
      <c r="A47" s="93" t="s">
        <v>20</v>
      </c>
      <c r="B47" s="82">
        <v>72</v>
      </c>
      <c r="C47" s="31">
        <v>71.5</v>
      </c>
      <c r="D47" s="31">
        <v>70.5</v>
      </c>
      <c r="E47" s="31">
        <v>69.5</v>
      </c>
      <c r="F47" s="31">
        <v>69</v>
      </c>
      <c r="G47" s="31">
        <v>67.5</v>
      </c>
      <c r="H47" s="31">
        <v>67</v>
      </c>
      <c r="I47" s="102">
        <f>+((I46/I48)/7)*1000</f>
        <v>68.865252897787158</v>
      </c>
      <c r="K47" s="110" t="s">
        <v>20</v>
      </c>
      <c r="L47" s="82">
        <v>79</v>
      </c>
      <c r="M47" s="31">
        <v>79</v>
      </c>
      <c r="N47" s="31">
        <v>78.5</v>
      </c>
      <c r="O47" s="31">
        <v>78.5</v>
      </c>
      <c r="P47" s="31"/>
      <c r="Q47" s="102">
        <f>+((Q46/Q48)/7)*1000</f>
        <v>78.794117647058812</v>
      </c>
      <c r="R47" s="62"/>
      <c r="S47" s="62"/>
    </row>
    <row r="48" spans="1:29" ht="33.75" customHeight="1" x14ac:dyDescent="0.25">
      <c r="A48" s="94" t="s">
        <v>21</v>
      </c>
      <c r="B48" s="83">
        <v>156</v>
      </c>
      <c r="C48" s="35">
        <v>226</v>
      </c>
      <c r="D48" s="35">
        <v>540</v>
      </c>
      <c r="E48" s="35">
        <v>658</v>
      </c>
      <c r="F48" s="35">
        <v>703</v>
      </c>
      <c r="G48" s="35">
        <v>685</v>
      </c>
      <c r="H48" s="35">
        <v>828</v>
      </c>
      <c r="I48" s="103">
        <f>SUM(B48:H48)</f>
        <v>3796</v>
      </c>
      <c r="J48" s="63"/>
      <c r="K48" s="94" t="s">
        <v>21</v>
      </c>
      <c r="L48" s="106">
        <v>117</v>
      </c>
      <c r="M48" s="64">
        <v>163</v>
      </c>
      <c r="N48" s="64">
        <v>133</v>
      </c>
      <c r="O48" s="64">
        <v>63</v>
      </c>
      <c r="P48" s="64"/>
      <c r="Q48" s="112">
        <f>SUM(L48:P48)</f>
        <v>476</v>
      </c>
      <c r="R48" s="65"/>
      <c r="S48" s="65"/>
    </row>
    <row r="49" spans="1:30" ht="33.75" customHeight="1" x14ac:dyDescent="0.25">
      <c r="A49" s="95" t="s">
        <v>22</v>
      </c>
      <c r="B49" s="84">
        <f>((B48*B47)*7/1000-B40)/4</f>
        <v>16.055999999999997</v>
      </c>
      <c r="C49" s="39">
        <f t="shared" ref="C49:H49" si="19">((C48*C47)*7/1000-C40)/4</f>
        <v>23.078250000000001</v>
      </c>
      <c r="D49" s="39">
        <f t="shared" si="19"/>
        <v>54.197500000000005</v>
      </c>
      <c r="E49" s="39">
        <f t="shared" si="19"/>
        <v>64.904250000000005</v>
      </c>
      <c r="F49" s="39">
        <f t="shared" si="19"/>
        <v>68.712249999999997</v>
      </c>
      <c r="G49" s="39">
        <f t="shared" si="19"/>
        <v>65.165625000000006</v>
      </c>
      <c r="H49" s="39">
        <f t="shared" si="19"/>
        <v>78.033000000000001</v>
      </c>
      <c r="I49" s="104">
        <f>((I46*1000)/I48)/7</f>
        <v>68.865252897787144</v>
      </c>
      <c r="K49" s="95" t="s">
        <v>22</v>
      </c>
      <c r="L49" s="84">
        <f t="shared" ref="L49:P49" si="20">((L48*L47)*7/1000-L40)/4</f>
        <v>13.075249999999999</v>
      </c>
      <c r="M49" s="39">
        <f t="shared" si="20"/>
        <v>18.20975</v>
      </c>
      <c r="N49" s="39">
        <f t="shared" si="20"/>
        <v>14.745875</v>
      </c>
      <c r="O49" s="39">
        <f t="shared" si="20"/>
        <v>6.9546249999999992</v>
      </c>
      <c r="P49" s="39">
        <f t="shared" si="20"/>
        <v>0</v>
      </c>
      <c r="Q49" s="113">
        <f>((Q46*1000)/Q48)/7</f>
        <v>78.794117647058812</v>
      </c>
      <c r="R49" s="65"/>
      <c r="S49" s="65"/>
    </row>
    <row r="50" spans="1:30" ht="33.75" customHeight="1" x14ac:dyDescent="0.25">
      <c r="A50" s="96" t="s">
        <v>23</v>
      </c>
      <c r="B50" s="85">
        <f t="shared" ref="B50:H50" si="21">((B48*B47)*7)/1000</f>
        <v>78.623999999999995</v>
      </c>
      <c r="C50" s="43">
        <f t="shared" si="21"/>
        <v>113.113</v>
      </c>
      <c r="D50" s="43">
        <f t="shared" si="21"/>
        <v>266.49</v>
      </c>
      <c r="E50" s="43">
        <f t="shared" si="21"/>
        <v>320.11700000000002</v>
      </c>
      <c r="F50" s="43">
        <f t="shared" si="21"/>
        <v>339.54899999999998</v>
      </c>
      <c r="G50" s="43">
        <f t="shared" si="21"/>
        <v>323.66250000000002</v>
      </c>
      <c r="H50" s="43">
        <f t="shared" si="21"/>
        <v>388.33199999999999</v>
      </c>
      <c r="I50" s="87"/>
      <c r="K50" s="96" t="s">
        <v>23</v>
      </c>
      <c r="L50" s="85">
        <f>((L48*L47)*7)/1000</f>
        <v>64.700999999999993</v>
      </c>
      <c r="M50" s="43">
        <f>((M48*M47)*7)/1000</f>
        <v>90.138999999999996</v>
      </c>
      <c r="N50" s="43">
        <f>((N48*N47)*7)/1000</f>
        <v>73.083500000000001</v>
      </c>
      <c r="O50" s="43">
        <f>((O48*O47)*7)/1000</f>
        <v>34.618499999999997</v>
      </c>
      <c r="P50" s="43">
        <f>((P48*P47)*7)/1000</f>
        <v>0</v>
      </c>
      <c r="Q50" s="114"/>
    </row>
    <row r="51" spans="1:30" ht="33.75" customHeight="1" thickBot="1" x14ac:dyDescent="0.3">
      <c r="A51" s="97" t="s">
        <v>24</v>
      </c>
      <c r="B51" s="86">
        <f t="shared" ref="B51:H51" si="22">+(B46/B48)/7*1000</f>
        <v>72</v>
      </c>
      <c r="C51" s="49">
        <f t="shared" si="22"/>
        <v>71.5</v>
      </c>
      <c r="D51" s="49">
        <f t="shared" si="22"/>
        <v>70.5</v>
      </c>
      <c r="E51" s="49">
        <f t="shared" si="22"/>
        <v>69.5</v>
      </c>
      <c r="F51" s="49">
        <f t="shared" si="22"/>
        <v>68.999999999999986</v>
      </c>
      <c r="G51" s="49">
        <f t="shared" si="22"/>
        <v>67.5</v>
      </c>
      <c r="H51" s="49">
        <f t="shared" si="22"/>
        <v>67.000000000000014</v>
      </c>
      <c r="I51" s="105"/>
      <c r="J51" s="52"/>
      <c r="K51" s="97" t="s">
        <v>24</v>
      </c>
      <c r="L51" s="86">
        <f>+(L46/L48)/7*1000</f>
        <v>78.999999999999986</v>
      </c>
      <c r="M51" s="49">
        <f>+(M46/M48)/7*1000</f>
        <v>78.999999999999986</v>
      </c>
      <c r="N51" s="49">
        <f>+(N46/N48)/7*1000</f>
        <v>78.5</v>
      </c>
      <c r="O51" s="49">
        <f>+(O46/O48)/7*1000</f>
        <v>78.5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3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39.251924564459927</v>
      </c>
      <c r="C59" s="79">
        <v>30.370902526132401</v>
      </c>
      <c r="D59" s="79">
        <v>39.032640069686408</v>
      </c>
      <c r="E59" s="79">
        <v>44.624394686411151</v>
      </c>
      <c r="F59" s="79">
        <v>4.0567631533101043</v>
      </c>
      <c r="G59" s="79"/>
      <c r="H59" s="101">
        <f t="shared" si="23"/>
        <v>157.33662499999997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40.699727395470383</v>
      </c>
      <c r="C60" s="24">
        <v>31.49112985627178</v>
      </c>
      <c r="D60" s="24">
        <v>40.472354616724743</v>
      </c>
      <c r="E60" s="24">
        <v>46.270360474738681</v>
      </c>
      <c r="F60" s="24">
        <v>4.2063964067944255</v>
      </c>
      <c r="G60" s="24"/>
      <c r="H60" s="101">
        <f t="shared" si="23"/>
        <v>163.13996875000001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/>
      <c r="C61" s="24"/>
      <c r="D61" s="24"/>
      <c r="E61" s="24"/>
      <c r="F61" s="24"/>
      <c r="G61" s="24"/>
      <c r="H61" s="101">
        <f t="shared" si="23"/>
        <v>0</v>
      </c>
      <c r="I61" s="73"/>
      <c r="J61" s="2"/>
      <c r="K61" s="56"/>
      <c r="L61" s="72"/>
      <c r="M61" s="72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40.699727395470383</v>
      </c>
      <c r="C62" s="24">
        <v>31.49112985627178</v>
      </c>
      <c r="D62" s="24">
        <v>40.472354616724743</v>
      </c>
      <c r="E62" s="24">
        <v>46.270360474738681</v>
      </c>
      <c r="F62" s="24">
        <v>4.2063964067944255</v>
      </c>
      <c r="G62" s="79"/>
      <c r="H62" s="101">
        <f t="shared" si="23"/>
        <v>163.13996875000001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46.1</v>
      </c>
      <c r="C63" s="79">
        <v>36</v>
      </c>
      <c r="D63" s="79">
        <v>28.7</v>
      </c>
      <c r="E63" s="79">
        <v>37</v>
      </c>
      <c r="F63" s="79">
        <v>15.3</v>
      </c>
      <c r="G63" s="79"/>
      <c r="H63" s="101">
        <f t="shared" si="23"/>
        <v>163.10000000000002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46.1</v>
      </c>
      <c r="C64" s="79">
        <v>36</v>
      </c>
      <c r="D64" s="79">
        <v>28.7</v>
      </c>
      <c r="E64" s="79">
        <v>37</v>
      </c>
      <c r="F64" s="79">
        <v>15.3</v>
      </c>
      <c r="G64" s="79"/>
      <c r="H64" s="101">
        <f t="shared" si="23"/>
        <v>163.10000000000002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4">SUM(B58:B64)</f>
        <v>212.85137935540067</v>
      </c>
      <c r="C65" s="28">
        <f t="shared" si="24"/>
        <v>165.35316223867596</v>
      </c>
      <c r="D65" s="28">
        <f t="shared" si="24"/>
        <v>177.37734930313587</v>
      </c>
      <c r="E65" s="28">
        <f t="shared" si="24"/>
        <v>211.16511563588853</v>
      </c>
      <c r="F65" s="28">
        <f t="shared" si="24"/>
        <v>43.06955596689896</v>
      </c>
      <c r="G65" s="28">
        <f t="shared" si="24"/>
        <v>0</v>
      </c>
      <c r="H65" s="101">
        <f t="shared" si="23"/>
        <v>809.81656250000003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81</v>
      </c>
      <c r="C66" s="31">
        <v>80.5</v>
      </c>
      <c r="D66" s="31">
        <v>80.5</v>
      </c>
      <c r="E66" s="31">
        <v>80.5</v>
      </c>
      <c r="F66" s="31">
        <v>80.5</v>
      </c>
      <c r="G66" s="31"/>
      <c r="H66" s="102">
        <f>+((H65/H67)/7)*1000</f>
        <v>80.844221074173916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405</v>
      </c>
      <c r="C67" s="64">
        <v>316</v>
      </c>
      <c r="D67" s="64">
        <v>252</v>
      </c>
      <c r="E67" s="64">
        <v>325</v>
      </c>
      <c r="F67" s="64">
        <v>133</v>
      </c>
      <c r="G67" s="64"/>
      <c r="H67" s="112">
        <f>SUM(B67:G67)</f>
        <v>1431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:G68" si="25">((B67*B66)*7/1000-B59)/4</f>
        <v>47.595768858885016</v>
      </c>
      <c r="C68" s="39">
        <f t="shared" si="25"/>
        <v>36.923774368466901</v>
      </c>
      <c r="D68" s="39">
        <f t="shared" si="25"/>
        <v>25.7423399825784</v>
      </c>
      <c r="E68" s="39">
        <f t="shared" si="25"/>
        <v>34.628276328397206</v>
      </c>
      <c r="F68" s="39">
        <f t="shared" si="25"/>
        <v>17.722184211672474</v>
      </c>
      <c r="G68" s="39">
        <f t="shared" si="25"/>
        <v>0</v>
      </c>
      <c r="H68" s="116">
        <f>((H65*1000)/H67)/7</f>
        <v>80.844221074173902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26">((B67*B66)*7)/1000</f>
        <v>229.63499999999999</v>
      </c>
      <c r="C69" s="43">
        <f t="shared" si="26"/>
        <v>178.066</v>
      </c>
      <c r="D69" s="43">
        <f t="shared" si="26"/>
        <v>142.00200000000001</v>
      </c>
      <c r="E69" s="43">
        <f t="shared" si="26"/>
        <v>183.13749999999999</v>
      </c>
      <c r="F69" s="43">
        <f t="shared" si="26"/>
        <v>74.945499999999996</v>
      </c>
      <c r="G69" s="43">
        <f t="shared" si="26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27">+(B65/B67)/7*1000</f>
        <v>75.079851624479957</v>
      </c>
      <c r="C70" s="49">
        <f t="shared" si="27"/>
        <v>74.75278582218624</v>
      </c>
      <c r="D70" s="49">
        <f t="shared" si="27"/>
        <v>100.55405289293418</v>
      </c>
      <c r="E70" s="49">
        <f t="shared" si="27"/>
        <v>92.819831048742216</v>
      </c>
      <c r="F70" s="49">
        <f t="shared" si="27"/>
        <v>46.261606838774391</v>
      </c>
      <c r="G70" s="49" t="e">
        <f t="shared" si="27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F15"/>
    <mergeCell ref="G15:N15"/>
    <mergeCell ref="O15:T15"/>
    <mergeCell ref="U15:AA15"/>
    <mergeCell ref="B36:H36"/>
    <mergeCell ref="L36:P36"/>
    <mergeCell ref="J54:K54"/>
    <mergeCell ref="B55:G5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5" zoomScale="30" zoomScaleNormal="30" workbookViewId="0">
      <selection activeCell="N27" sqref="G27:N2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2"/>
      <c r="Y3" s="2"/>
      <c r="Z3" s="2"/>
      <c r="AA3" s="2"/>
      <c r="AB3" s="2"/>
      <c r="AC3" s="193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193" t="s">
        <v>1</v>
      </c>
      <c r="B9" s="193"/>
      <c r="C9" s="193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193"/>
      <c r="B10" s="193"/>
      <c r="C10" s="19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193" t="s">
        <v>4</v>
      </c>
      <c r="B11" s="193"/>
      <c r="C11" s="193"/>
      <c r="D11" s="1"/>
      <c r="E11" s="194">
        <v>1</v>
      </c>
      <c r="F11" s="1"/>
      <c r="G11" s="1"/>
      <c r="H11" s="1"/>
      <c r="I11" s="1"/>
      <c r="J11" s="1"/>
      <c r="K11" s="579" t="s">
        <v>72</v>
      </c>
      <c r="L11" s="579"/>
      <c r="M11" s="195"/>
      <c r="N11" s="1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193"/>
      <c r="B12" s="193"/>
      <c r="C12" s="193"/>
      <c r="D12" s="1"/>
      <c r="E12" s="5"/>
      <c r="F12" s="1"/>
      <c r="G12" s="1"/>
      <c r="H12" s="1"/>
      <c r="I12" s="1"/>
      <c r="J12" s="1"/>
      <c r="K12" s="195"/>
      <c r="L12" s="195"/>
      <c r="M12" s="195"/>
      <c r="N12" s="1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193"/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"/>
      <c r="W13" s="1"/>
      <c r="X13" s="1"/>
    </row>
    <row r="14" spans="1:31" s="3" customFormat="1" ht="27" thickBot="1" x14ac:dyDescent="0.3">
      <c r="A14" s="19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/>
      <c r="C18" s="24"/>
      <c r="D18" s="24"/>
      <c r="E18" s="181"/>
      <c r="F18" s="25"/>
      <c r="G18" s="79"/>
      <c r="H18" s="24"/>
      <c r="I18" s="24"/>
      <c r="J18" s="24"/>
      <c r="K18" s="24"/>
      <c r="L18" s="24"/>
      <c r="M18" s="181"/>
      <c r="N18" s="25"/>
      <c r="O18" s="79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4"/>
      <c r="AA18" s="25"/>
      <c r="AB18" s="26">
        <f t="shared" ref="AB18:AB25" si="0">SUM(B18:AA18)</f>
        <v>0</v>
      </c>
      <c r="AD18" s="2"/>
      <c r="AE18" s="20"/>
    </row>
    <row r="19" spans="1:31" ht="39.950000000000003" customHeight="1" x14ac:dyDescent="0.25">
      <c r="A19" s="171" t="s">
        <v>16</v>
      </c>
      <c r="B19" s="23">
        <v>23.3</v>
      </c>
      <c r="C19" s="24">
        <v>42.4</v>
      </c>
      <c r="D19" s="24">
        <v>41.4</v>
      </c>
      <c r="E19" s="24">
        <v>43.3</v>
      </c>
      <c r="F19" s="25">
        <v>46.5</v>
      </c>
      <c r="G19" s="79">
        <v>14.516499999999999</v>
      </c>
      <c r="H19" s="24">
        <v>29.317625</v>
      </c>
      <c r="I19" s="24">
        <v>43.348999999999997</v>
      </c>
      <c r="J19" s="24">
        <v>54.790999999999997</v>
      </c>
      <c r="K19" s="24">
        <v>74.249375000000001</v>
      </c>
      <c r="L19" s="24">
        <v>53.645625000000003</v>
      </c>
      <c r="M19" s="181">
        <v>54.29025</v>
      </c>
      <c r="N19" s="25">
        <v>51.047499999999999</v>
      </c>
      <c r="O19" s="79">
        <v>20.983374999999999</v>
      </c>
      <c r="P19" s="24">
        <v>47.161999999999999</v>
      </c>
      <c r="Q19" s="24">
        <v>60.505875000000003</v>
      </c>
      <c r="R19" s="24">
        <v>63.990000000000009</v>
      </c>
      <c r="S19" s="24">
        <v>70.864999999999995</v>
      </c>
      <c r="T19" s="24">
        <v>39.332999999999998</v>
      </c>
      <c r="U19" s="23">
        <v>18.100000000000001</v>
      </c>
      <c r="V19" s="24">
        <v>23.9</v>
      </c>
      <c r="W19" s="24">
        <v>53.9</v>
      </c>
      <c r="X19" s="24">
        <v>50.1</v>
      </c>
      <c r="Y19" s="24">
        <v>59.6</v>
      </c>
      <c r="Z19" s="24">
        <v>55.7</v>
      </c>
      <c r="AA19" s="25">
        <v>71.400000000000006</v>
      </c>
      <c r="AB19" s="26">
        <f t="shared" si="0"/>
        <v>1207.6461250000002</v>
      </c>
      <c r="AD19" s="2"/>
      <c r="AE19" s="20"/>
    </row>
    <row r="20" spans="1:31" ht="39.75" customHeight="1" x14ac:dyDescent="0.25">
      <c r="A20" s="170" t="s">
        <v>17</v>
      </c>
      <c r="B20" s="76">
        <v>21.343600000000002</v>
      </c>
      <c r="C20" s="24">
        <v>38.327600000000004</v>
      </c>
      <c r="D20" s="24">
        <v>36.464700000000001</v>
      </c>
      <c r="E20" s="24">
        <v>37.859200000000001</v>
      </c>
      <c r="F20" s="25">
        <v>39.896000000000001</v>
      </c>
      <c r="G20" s="79">
        <v>26.7</v>
      </c>
      <c r="H20" s="24">
        <v>30.5</v>
      </c>
      <c r="I20" s="24">
        <v>32.5</v>
      </c>
      <c r="J20" s="24">
        <v>42.2</v>
      </c>
      <c r="K20" s="24">
        <v>42.4</v>
      </c>
      <c r="L20" s="24">
        <v>49</v>
      </c>
      <c r="M20" s="181">
        <v>49.8</v>
      </c>
      <c r="N20" s="25">
        <v>58</v>
      </c>
      <c r="O20" s="80">
        <v>35.171325000000003</v>
      </c>
      <c r="P20" s="24">
        <v>54.488800000000005</v>
      </c>
      <c r="Q20" s="24">
        <v>38.319824999999994</v>
      </c>
      <c r="R20" s="24">
        <v>38.357999999999997</v>
      </c>
      <c r="S20" s="24">
        <v>50.0366</v>
      </c>
      <c r="T20" s="24">
        <v>50.958599999999997</v>
      </c>
      <c r="U20" s="76">
        <v>16.54</v>
      </c>
      <c r="V20" s="24">
        <v>21.712200000000003</v>
      </c>
      <c r="W20" s="24">
        <v>48.686399999999999</v>
      </c>
      <c r="X20" s="24">
        <v>44.554800000000007</v>
      </c>
      <c r="Y20" s="24">
        <v>51.643499999999996</v>
      </c>
      <c r="Z20" s="24">
        <v>47.804200000000002</v>
      </c>
      <c r="AA20" s="25">
        <v>60.731999999999992</v>
      </c>
      <c r="AB20" s="26">
        <f t="shared" si="0"/>
        <v>1063.9973500000001</v>
      </c>
      <c r="AD20" s="2"/>
      <c r="AE20" s="20"/>
    </row>
    <row r="21" spans="1:31" ht="39.950000000000003" customHeight="1" x14ac:dyDescent="0.25">
      <c r="A21" s="171" t="s">
        <v>18</v>
      </c>
      <c r="B21" s="76">
        <v>21.343600000000002</v>
      </c>
      <c r="C21" s="24">
        <v>38.327600000000004</v>
      </c>
      <c r="D21" s="24">
        <v>36.464700000000001</v>
      </c>
      <c r="E21" s="24">
        <v>37.859200000000001</v>
      </c>
      <c r="F21" s="25">
        <v>39.896000000000001</v>
      </c>
      <c r="G21" s="79">
        <v>26.7</v>
      </c>
      <c r="H21" s="24">
        <v>30.5</v>
      </c>
      <c r="I21" s="24">
        <v>32.5</v>
      </c>
      <c r="J21" s="24">
        <v>42.2</v>
      </c>
      <c r="K21" s="24">
        <v>42.4</v>
      </c>
      <c r="L21" s="24">
        <v>49</v>
      </c>
      <c r="M21" s="181">
        <v>49.8</v>
      </c>
      <c r="N21" s="25">
        <v>58</v>
      </c>
      <c r="O21" s="79">
        <v>35.171325000000003</v>
      </c>
      <c r="P21" s="24">
        <v>54.488800000000005</v>
      </c>
      <c r="Q21" s="24">
        <v>38.319824999999994</v>
      </c>
      <c r="R21" s="24">
        <v>38.357999999999997</v>
      </c>
      <c r="S21" s="24">
        <v>50.0366</v>
      </c>
      <c r="T21" s="24">
        <v>50.958599999999997</v>
      </c>
      <c r="U21" s="23">
        <v>16.54</v>
      </c>
      <c r="V21" s="24">
        <v>21.712200000000003</v>
      </c>
      <c r="W21" s="24">
        <v>48.686399999999999</v>
      </c>
      <c r="X21" s="24">
        <v>44.554800000000007</v>
      </c>
      <c r="Y21" s="24">
        <v>51.643499999999996</v>
      </c>
      <c r="Z21" s="24">
        <v>47.804200000000002</v>
      </c>
      <c r="AA21" s="25">
        <v>60.731999999999992</v>
      </c>
      <c r="AB21" s="26">
        <f t="shared" si="0"/>
        <v>1063.9973500000001</v>
      </c>
      <c r="AD21" s="2"/>
      <c r="AE21" s="20"/>
    </row>
    <row r="22" spans="1:31" ht="39.950000000000003" customHeight="1" x14ac:dyDescent="0.25">
      <c r="A22" s="170" t="s">
        <v>19</v>
      </c>
      <c r="B22" s="23">
        <v>21.343600000000002</v>
      </c>
      <c r="C22" s="24">
        <v>38.327600000000004</v>
      </c>
      <c r="D22" s="24">
        <v>36.464700000000001</v>
      </c>
      <c r="E22" s="24">
        <v>37.859200000000001</v>
      </c>
      <c r="F22" s="25">
        <v>39.896000000000001</v>
      </c>
      <c r="G22" s="79">
        <v>26.7</v>
      </c>
      <c r="H22" s="24">
        <v>30.5</v>
      </c>
      <c r="I22" s="24">
        <v>32.5</v>
      </c>
      <c r="J22" s="24">
        <v>42.2</v>
      </c>
      <c r="K22" s="24">
        <v>42.4</v>
      </c>
      <c r="L22" s="24">
        <v>49</v>
      </c>
      <c r="M22" s="181">
        <v>49.8</v>
      </c>
      <c r="N22" s="25">
        <v>58</v>
      </c>
      <c r="O22" s="79">
        <v>35.171325000000003</v>
      </c>
      <c r="P22" s="24">
        <v>54.488800000000005</v>
      </c>
      <c r="Q22" s="24">
        <v>38.319824999999994</v>
      </c>
      <c r="R22" s="24">
        <v>38.357999999999997</v>
      </c>
      <c r="S22" s="24">
        <v>50.0366</v>
      </c>
      <c r="T22" s="24">
        <v>50.958599999999997</v>
      </c>
      <c r="U22" s="23">
        <v>16.54</v>
      </c>
      <c r="V22" s="24">
        <v>21.712200000000003</v>
      </c>
      <c r="W22" s="24">
        <v>48.686399999999999</v>
      </c>
      <c r="X22" s="24">
        <v>44.554800000000007</v>
      </c>
      <c r="Y22" s="24">
        <v>51.643499999999996</v>
      </c>
      <c r="Z22" s="24">
        <v>47.804200000000002</v>
      </c>
      <c r="AA22" s="25">
        <v>60.731999999999992</v>
      </c>
      <c r="AB22" s="26">
        <f t="shared" si="0"/>
        <v>1063.9973500000001</v>
      </c>
      <c r="AD22" s="2"/>
      <c r="AE22" s="20"/>
    </row>
    <row r="23" spans="1:31" ht="39.950000000000003" customHeight="1" x14ac:dyDescent="0.25">
      <c r="A23" s="171" t="s">
        <v>13</v>
      </c>
      <c r="B23" s="23">
        <v>21.343600000000002</v>
      </c>
      <c r="C23" s="24">
        <v>38.327600000000004</v>
      </c>
      <c r="D23" s="24">
        <v>36.464700000000001</v>
      </c>
      <c r="E23" s="24">
        <v>37.859200000000001</v>
      </c>
      <c r="F23" s="25">
        <v>39.896000000000001</v>
      </c>
      <c r="G23" s="79">
        <v>26.7</v>
      </c>
      <c r="H23" s="24">
        <v>30.5</v>
      </c>
      <c r="I23" s="24">
        <v>32.5</v>
      </c>
      <c r="J23" s="24">
        <v>42.2</v>
      </c>
      <c r="K23" s="24">
        <v>42.4</v>
      </c>
      <c r="L23" s="24">
        <v>49</v>
      </c>
      <c r="M23" s="181">
        <v>49.8</v>
      </c>
      <c r="N23" s="25">
        <v>58</v>
      </c>
      <c r="O23" s="79">
        <v>35.171325000000003</v>
      </c>
      <c r="P23" s="24">
        <v>54.488800000000005</v>
      </c>
      <c r="Q23" s="24">
        <v>38.319824999999994</v>
      </c>
      <c r="R23" s="24">
        <v>38.357999999999997</v>
      </c>
      <c r="S23" s="24">
        <v>50.0366</v>
      </c>
      <c r="T23" s="24">
        <v>50.958599999999997</v>
      </c>
      <c r="U23" s="23">
        <v>16.54</v>
      </c>
      <c r="V23" s="24">
        <v>21.712200000000003</v>
      </c>
      <c r="W23" s="24">
        <v>48.686399999999999</v>
      </c>
      <c r="X23" s="24">
        <v>44.554800000000007</v>
      </c>
      <c r="Y23" s="24">
        <v>51.643499999999996</v>
      </c>
      <c r="Z23" s="24">
        <v>47.804200000000002</v>
      </c>
      <c r="AA23" s="25">
        <v>60.731999999999992</v>
      </c>
      <c r="AB23" s="26">
        <f t="shared" si="0"/>
        <v>1063.9973500000001</v>
      </c>
      <c r="AD23" s="2"/>
      <c r="AE23" s="20"/>
    </row>
    <row r="24" spans="1:31" ht="39.950000000000003" customHeight="1" x14ac:dyDescent="0.25">
      <c r="A24" s="170" t="s">
        <v>14</v>
      </c>
      <c r="B24" s="23">
        <v>21.343600000000002</v>
      </c>
      <c r="C24" s="24">
        <v>38.327600000000004</v>
      </c>
      <c r="D24" s="24">
        <v>36.464700000000001</v>
      </c>
      <c r="E24" s="24">
        <v>37.859200000000001</v>
      </c>
      <c r="F24" s="25">
        <v>39.896000000000001</v>
      </c>
      <c r="G24" s="79">
        <v>26.7</v>
      </c>
      <c r="H24" s="24">
        <v>30.5</v>
      </c>
      <c r="I24" s="24">
        <v>32.5</v>
      </c>
      <c r="J24" s="24">
        <v>42.2</v>
      </c>
      <c r="K24" s="24">
        <v>42.4</v>
      </c>
      <c r="L24" s="24">
        <v>49</v>
      </c>
      <c r="M24" s="181">
        <v>49.8</v>
      </c>
      <c r="N24" s="25">
        <v>58</v>
      </c>
      <c r="O24" s="79">
        <v>35.171325000000003</v>
      </c>
      <c r="P24" s="24">
        <v>54.488800000000005</v>
      </c>
      <c r="Q24" s="24">
        <v>38.319824999999994</v>
      </c>
      <c r="R24" s="24">
        <v>38.357999999999997</v>
      </c>
      <c r="S24" s="24">
        <v>50.0366</v>
      </c>
      <c r="T24" s="24">
        <v>50.958599999999997</v>
      </c>
      <c r="U24" s="23">
        <v>16.54</v>
      </c>
      <c r="V24" s="24">
        <v>21.712200000000003</v>
      </c>
      <c r="W24" s="24">
        <v>48.686399999999999</v>
      </c>
      <c r="X24" s="24">
        <v>44.554800000000007</v>
      </c>
      <c r="Y24" s="24">
        <v>51.643499999999996</v>
      </c>
      <c r="Z24" s="24">
        <v>47.804200000000002</v>
      </c>
      <c r="AA24" s="25">
        <v>60.731999999999992</v>
      </c>
      <c r="AB24" s="26">
        <f t="shared" si="0"/>
        <v>1063.9973500000001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130.01800000000003</v>
      </c>
      <c r="C25" s="28">
        <f t="shared" si="1"/>
        <v>234.03800000000001</v>
      </c>
      <c r="D25" s="28">
        <f>SUM(D18:D24)</f>
        <v>223.72349999999997</v>
      </c>
      <c r="E25" s="28">
        <f t="shared" ref="E25:K25" si="2">SUM(E18:E24)</f>
        <v>232.596</v>
      </c>
      <c r="F25" s="29">
        <f t="shared" si="2"/>
        <v>245.98000000000002</v>
      </c>
      <c r="G25" s="81">
        <f t="shared" si="2"/>
        <v>148.01650000000001</v>
      </c>
      <c r="H25" s="28">
        <f t="shared" si="2"/>
        <v>181.81762499999999</v>
      </c>
      <c r="I25" s="28">
        <f>SUM(I18:I24)</f>
        <v>205.84899999999999</v>
      </c>
      <c r="J25" s="28">
        <f t="shared" ref="J25" si="3">SUM(J18:J24)</f>
        <v>265.791</v>
      </c>
      <c r="K25" s="28">
        <f t="shared" si="2"/>
        <v>286.24937499999999</v>
      </c>
      <c r="L25" s="28">
        <f>SUM(L18:L24)</f>
        <v>298.645625</v>
      </c>
      <c r="M25" s="28">
        <f>SUM(M18:M24)</f>
        <v>303.29025000000001</v>
      </c>
      <c r="N25" s="29">
        <f t="shared" ref="N25" si="4">SUM(N18:N24)</f>
        <v>341.04750000000001</v>
      </c>
      <c r="O25" s="81">
        <f>SUM(O18:O24)</f>
        <v>196.84</v>
      </c>
      <c r="P25" s="28">
        <f t="shared" ref="P25:T25" si="5">SUM(P18:P24)</f>
        <v>319.60600000000005</v>
      </c>
      <c r="Q25" s="28">
        <f t="shared" si="5"/>
        <v>252.10499999999996</v>
      </c>
      <c r="R25" s="28">
        <f t="shared" si="5"/>
        <v>255.78000000000003</v>
      </c>
      <c r="S25" s="28">
        <f t="shared" si="5"/>
        <v>321.048</v>
      </c>
      <c r="T25" s="28">
        <f t="shared" si="5"/>
        <v>294.12599999999998</v>
      </c>
      <c r="U25" s="27">
        <f>SUM(U18:U24)</f>
        <v>100.79999999999998</v>
      </c>
      <c r="V25" s="28">
        <f t="shared" ref="V25:AA25" si="6">SUM(V18:V24)</f>
        <v>132.46099999999998</v>
      </c>
      <c r="W25" s="28">
        <f t="shared" si="6"/>
        <v>297.33199999999999</v>
      </c>
      <c r="X25" s="28">
        <f t="shared" si="6"/>
        <v>272.87400000000002</v>
      </c>
      <c r="Y25" s="28">
        <f t="shared" si="6"/>
        <v>317.8175</v>
      </c>
      <c r="Z25" s="28">
        <f t="shared" si="6"/>
        <v>294.721</v>
      </c>
      <c r="AA25" s="29">
        <f t="shared" si="6"/>
        <v>375.05999999999995</v>
      </c>
      <c r="AB25" s="26">
        <f t="shared" si="0"/>
        <v>6527.6328750000011</v>
      </c>
    </row>
    <row r="26" spans="1:31" s="2" customFormat="1" ht="36.75" customHeight="1" x14ac:dyDescent="0.25">
      <c r="A26" s="172" t="s">
        <v>20</v>
      </c>
      <c r="B26" s="30">
        <v>74</v>
      </c>
      <c r="C26" s="31">
        <v>73</v>
      </c>
      <c r="D26" s="31">
        <v>71.5</v>
      </c>
      <c r="E26" s="31">
        <v>71</v>
      </c>
      <c r="F26" s="32">
        <v>70</v>
      </c>
      <c r="G26" s="82">
        <v>75.5</v>
      </c>
      <c r="H26" s="31">
        <v>75.5</v>
      </c>
      <c r="I26" s="31">
        <v>75</v>
      </c>
      <c r="J26" s="31">
        <v>75</v>
      </c>
      <c r="K26" s="31">
        <v>74.5</v>
      </c>
      <c r="L26" s="31">
        <v>74.5</v>
      </c>
      <c r="M26" s="31">
        <v>73.5</v>
      </c>
      <c r="N26" s="32">
        <v>73.5</v>
      </c>
      <c r="O26" s="82">
        <v>76</v>
      </c>
      <c r="P26" s="31">
        <v>74</v>
      </c>
      <c r="Q26" s="31">
        <v>73.5</v>
      </c>
      <c r="R26" s="31">
        <v>72.5</v>
      </c>
      <c r="S26" s="31">
        <v>72</v>
      </c>
      <c r="T26" s="31">
        <v>70.5</v>
      </c>
      <c r="U26" s="30">
        <v>75</v>
      </c>
      <c r="V26" s="31">
        <v>74.5</v>
      </c>
      <c r="W26" s="31">
        <v>74</v>
      </c>
      <c r="X26" s="31">
        <v>73</v>
      </c>
      <c r="Y26" s="31">
        <v>71.5</v>
      </c>
      <c r="Z26" s="31">
        <v>71</v>
      </c>
      <c r="AA26" s="32">
        <v>70.5</v>
      </c>
      <c r="AB26" s="33">
        <f>+((AB25/AB27)/7)*1000</f>
        <v>72.984188944420239</v>
      </c>
    </row>
    <row r="27" spans="1:31" s="2" customFormat="1" ht="33" customHeight="1" x14ac:dyDescent="0.25">
      <c r="A27" s="173" t="s">
        <v>21</v>
      </c>
      <c r="B27" s="34">
        <v>251</v>
      </c>
      <c r="C27" s="35">
        <v>458</v>
      </c>
      <c r="D27" s="35">
        <v>447</v>
      </c>
      <c r="E27" s="35">
        <v>468</v>
      </c>
      <c r="F27" s="36">
        <v>502</v>
      </c>
      <c r="G27" s="83">
        <v>312</v>
      </c>
      <c r="H27" s="35">
        <v>359</v>
      </c>
      <c r="I27" s="35">
        <v>382</v>
      </c>
      <c r="J27" s="35">
        <v>497</v>
      </c>
      <c r="K27" s="35">
        <v>499</v>
      </c>
      <c r="L27" s="35">
        <v>577</v>
      </c>
      <c r="M27" s="35">
        <v>586</v>
      </c>
      <c r="N27" s="36">
        <v>683</v>
      </c>
      <c r="O27" s="83">
        <v>370</v>
      </c>
      <c r="P27" s="35">
        <v>617</v>
      </c>
      <c r="Q27" s="35">
        <v>490</v>
      </c>
      <c r="R27" s="35">
        <v>504</v>
      </c>
      <c r="S27" s="35">
        <v>637</v>
      </c>
      <c r="T27" s="35">
        <v>596</v>
      </c>
      <c r="U27" s="34">
        <v>192</v>
      </c>
      <c r="V27" s="35">
        <v>254</v>
      </c>
      <c r="W27" s="35">
        <v>574</v>
      </c>
      <c r="X27" s="35">
        <v>534</v>
      </c>
      <c r="Y27" s="35">
        <v>635</v>
      </c>
      <c r="Z27" s="35">
        <v>593</v>
      </c>
      <c r="AA27" s="36">
        <v>760</v>
      </c>
      <c r="AB27" s="37">
        <f>SUM(B27:AA27)</f>
        <v>12777</v>
      </c>
      <c r="AC27" s="2">
        <f>((AB25*1000)/AB27)/7</f>
        <v>72.984188944420239</v>
      </c>
    </row>
    <row r="28" spans="1:31" s="2" customFormat="1" ht="33" customHeight="1" x14ac:dyDescent="0.25">
      <c r="A28" s="174" t="s">
        <v>22</v>
      </c>
      <c r="B28" s="38">
        <f>((B27*B26)*7/1000-B19)/5</f>
        <v>21.343600000000002</v>
      </c>
      <c r="C28" s="39">
        <f t="shared" ref="C28:AA28" si="7">((C27*C26)*7/1000-C19)/5</f>
        <v>38.327600000000004</v>
      </c>
      <c r="D28" s="39">
        <f t="shared" si="7"/>
        <v>36.464700000000001</v>
      </c>
      <c r="E28" s="39">
        <f t="shared" si="7"/>
        <v>37.859200000000001</v>
      </c>
      <c r="F28" s="40">
        <f t="shared" si="7"/>
        <v>39.896000000000001</v>
      </c>
      <c r="G28" s="84">
        <f t="shared" si="7"/>
        <v>30.075099999999999</v>
      </c>
      <c r="H28" s="39">
        <f t="shared" si="7"/>
        <v>32.082775000000005</v>
      </c>
      <c r="I28" s="39">
        <f t="shared" si="7"/>
        <v>31.440200000000004</v>
      </c>
      <c r="J28" s="39">
        <f t="shared" si="7"/>
        <v>41.226800000000004</v>
      </c>
      <c r="K28" s="39">
        <f t="shared" si="7"/>
        <v>37.195824999999999</v>
      </c>
      <c r="L28" s="39">
        <f t="shared" si="7"/>
        <v>49.451975000000004</v>
      </c>
      <c r="M28" s="39">
        <f t="shared" si="7"/>
        <v>49.44135</v>
      </c>
      <c r="N28" s="40">
        <f t="shared" si="7"/>
        <v>60.071199999999997</v>
      </c>
      <c r="O28" s="84">
        <f t="shared" si="7"/>
        <v>35.171325000000003</v>
      </c>
      <c r="P28" s="39">
        <f t="shared" si="7"/>
        <v>54.488800000000005</v>
      </c>
      <c r="Q28" s="39">
        <f t="shared" si="7"/>
        <v>38.319824999999994</v>
      </c>
      <c r="R28" s="39">
        <f t="shared" si="7"/>
        <v>38.357999999999997</v>
      </c>
      <c r="S28" s="39">
        <f t="shared" si="7"/>
        <v>50.0366</v>
      </c>
      <c r="T28" s="39">
        <f t="shared" si="7"/>
        <v>50.958599999999997</v>
      </c>
      <c r="U28" s="38">
        <f t="shared" si="7"/>
        <v>16.54</v>
      </c>
      <c r="V28" s="39">
        <f t="shared" si="7"/>
        <v>21.712200000000003</v>
      </c>
      <c r="W28" s="39">
        <f t="shared" si="7"/>
        <v>48.686399999999999</v>
      </c>
      <c r="X28" s="39">
        <f t="shared" si="7"/>
        <v>44.554800000000007</v>
      </c>
      <c r="Y28" s="39">
        <f t="shared" si="7"/>
        <v>51.643499999999996</v>
      </c>
      <c r="Z28" s="39">
        <f t="shared" si="7"/>
        <v>47.804200000000002</v>
      </c>
      <c r="AA28" s="40">
        <f t="shared" si="7"/>
        <v>60.731999999999992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130.018</v>
      </c>
      <c r="C29" s="43">
        <f t="shared" si="8"/>
        <v>234.03800000000001</v>
      </c>
      <c r="D29" s="43">
        <f>((D27*D26)*7)/1000</f>
        <v>223.7235</v>
      </c>
      <c r="E29" s="43">
        <f>((E27*E26)*7)/1000</f>
        <v>232.596</v>
      </c>
      <c r="F29" s="87">
        <f t="shared" ref="F29:K29" si="9">((F27*F26)*7)/1000</f>
        <v>245.98</v>
      </c>
      <c r="G29" s="85">
        <f t="shared" si="9"/>
        <v>164.892</v>
      </c>
      <c r="H29" s="43">
        <f t="shared" si="9"/>
        <v>189.73150000000001</v>
      </c>
      <c r="I29" s="43">
        <f>((I27*I26)*7)/1000</f>
        <v>200.55</v>
      </c>
      <c r="J29" s="43">
        <f>((J27*J26)*7)/1000</f>
        <v>260.92500000000001</v>
      </c>
      <c r="K29" s="43">
        <f t="shared" si="9"/>
        <v>260.2285</v>
      </c>
      <c r="L29" s="43">
        <f>((L27*L26)*7)/1000</f>
        <v>300.90550000000002</v>
      </c>
      <c r="M29" s="43">
        <f>((M27*M26)*7)/1000</f>
        <v>301.49700000000001</v>
      </c>
      <c r="N29" s="87">
        <f>((N27*N26)*7)/1000</f>
        <v>351.40350000000001</v>
      </c>
      <c r="O29" s="85">
        <f>((O27*O26)*7)/1000</f>
        <v>196.84</v>
      </c>
      <c r="P29" s="43">
        <f>((P27*P26)*7)/1000</f>
        <v>319.60599999999999</v>
      </c>
      <c r="Q29" s="43">
        <f t="shared" ref="Q29:AA29" si="10">((Q27*Q26)*7)/1000</f>
        <v>252.10499999999999</v>
      </c>
      <c r="R29" s="43">
        <f t="shared" si="10"/>
        <v>255.78</v>
      </c>
      <c r="S29" s="43">
        <f t="shared" si="10"/>
        <v>321.048</v>
      </c>
      <c r="T29" s="43">
        <f t="shared" si="10"/>
        <v>294.12599999999998</v>
      </c>
      <c r="U29" s="44">
        <f t="shared" si="10"/>
        <v>100.8</v>
      </c>
      <c r="V29" s="45">
        <f t="shared" si="10"/>
        <v>132.46100000000001</v>
      </c>
      <c r="W29" s="45">
        <f t="shared" si="10"/>
        <v>297.33199999999999</v>
      </c>
      <c r="X29" s="45">
        <f t="shared" si="10"/>
        <v>272.87400000000002</v>
      </c>
      <c r="Y29" s="45">
        <f t="shared" si="10"/>
        <v>317.8175</v>
      </c>
      <c r="Z29" s="45">
        <f t="shared" si="10"/>
        <v>294.721</v>
      </c>
      <c r="AA29" s="46">
        <f t="shared" si="10"/>
        <v>375.06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74.000000000000028</v>
      </c>
      <c r="C30" s="49">
        <f t="shared" si="11"/>
        <v>73</v>
      </c>
      <c r="D30" s="49">
        <f>+(D25/D27)/7*1000</f>
        <v>71.5</v>
      </c>
      <c r="E30" s="49">
        <f t="shared" ref="E30:K30" si="12">+(E25/E27)/7*1000</f>
        <v>71</v>
      </c>
      <c r="F30" s="50">
        <f t="shared" si="12"/>
        <v>70</v>
      </c>
      <c r="G30" s="86">
        <f t="shared" si="12"/>
        <v>67.773122710622715</v>
      </c>
      <c r="H30" s="49">
        <f t="shared" si="12"/>
        <v>72.3508257063271</v>
      </c>
      <c r="I30" s="49">
        <f>+(I25/I27)/7*1000</f>
        <v>76.981675392670155</v>
      </c>
      <c r="J30" s="49">
        <f t="shared" ref="J30" si="13">+(J25/J27)/7*1000</f>
        <v>76.398677780971539</v>
      </c>
      <c r="K30" s="49">
        <f t="shared" si="12"/>
        <v>81.949434583452614</v>
      </c>
      <c r="L30" s="49">
        <f>+(L25/L27)/7*1000</f>
        <v>73.94048650656103</v>
      </c>
      <c r="M30" s="49">
        <f>+(M25/M27)/7*1000</f>
        <v>73.937164797659676</v>
      </c>
      <c r="N30" s="50">
        <f t="shared" ref="N30" si="14">+(N25/N27)/7*1000</f>
        <v>71.333925956912779</v>
      </c>
      <c r="O30" s="86">
        <f>+(O25/O27)/7*1000</f>
        <v>76</v>
      </c>
      <c r="P30" s="49">
        <f t="shared" ref="P30:AA30" si="15">+(P25/P27)/7*1000</f>
        <v>74.000000000000028</v>
      </c>
      <c r="Q30" s="49">
        <f t="shared" si="15"/>
        <v>73.5</v>
      </c>
      <c r="R30" s="49">
        <f t="shared" si="15"/>
        <v>72.500000000000014</v>
      </c>
      <c r="S30" s="49">
        <f t="shared" si="15"/>
        <v>72</v>
      </c>
      <c r="T30" s="49">
        <f t="shared" si="15"/>
        <v>70.5</v>
      </c>
      <c r="U30" s="48">
        <f t="shared" si="15"/>
        <v>74.999999999999986</v>
      </c>
      <c r="V30" s="49">
        <f t="shared" si="15"/>
        <v>74.5</v>
      </c>
      <c r="W30" s="49">
        <f t="shared" si="15"/>
        <v>74</v>
      </c>
      <c r="X30" s="49">
        <f t="shared" si="15"/>
        <v>73</v>
      </c>
      <c r="Y30" s="49">
        <f t="shared" si="15"/>
        <v>71.5</v>
      </c>
      <c r="Z30" s="49">
        <f t="shared" si="15"/>
        <v>71</v>
      </c>
      <c r="AA30" s="50">
        <f t="shared" si="15"/>
        <v>70.5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196"/>
      <c r="U36" s="57"/>
      <c r="V36" s="3"/>
      <c r="W36" s="56"/>
      <c r="X36" s="56"/>
      <c r="Y36" s="56"/>
      <c r="Z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3"/>
      <c r="V37" s="57"/>
      <c r="W37" s="3"/>
      <c r="X37" s="56"/>
      <c r="Y37" s="56"/>
      <c r="Z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60"/>
      <c r="V38" s="60"/>
      <c r="W38" s="2"/>
      <c r="X38" s="2"/>
      <c r="Y38" s="2"/>
      <c r="Z38" s="2"/>
    </row>
    <row r="39" spans="1:29" ht="33.75" customHeight="1" x14ac:dyDescent="0.25">
      <c r="A39" s="91" t="s">
        <v>15</v>
      </c>
      <c r="B39" s="23"/>
      <c r="C39" s="79"/>
      <c r="D39" s="79"/>
      <c r="E39" s="79"/>
      <c r="F39" s="79"/>
      <c r="G39" s="79"/>
      <c r="H39" s="79"/>
      <c r="I39" s="101">
        <f t="shared" ref="I39:I46" si="16">SUM(B39:H39)</f>
        <v>0</v>
      </c>
      <c r="J39" s="2"/>
      <c r="K39" s="91" t="s">
        <v>15</v>
      </c>
      <c r="L39" s="79"/>
      <c r="M39" s="79"/>
      <c r="N39" s="79"/>
      <c r="O39" s="79"/>
      <c r="P39" s="79"/>
      <c r="Q39" s="101">
        <f t="shared" ref="Q39:Q46" si="17">SUM(L39:P39)</f>
        <v>0</v>
      </c>
      <c r="R39" s="2"/>
      <c r="S39" s="2"/>
      <c r="T39" s="130"/>
      <c r="U39" s="60"/>
      <c r="V39" s="60"/>
      <c r="W39" s="2"/>
      <c r="X39" s="2"/>
      <c r="Y39" s="2"/>
      <c r="Z39" s="2"/>
    </row>
    <row r="40" spans="1:29" ht="33.75" customHeight="1" x14ac:dyDescent="0.25">
      <c r="A40" s="92" t="s">
        <v>16</v>
      </c>
      <c r="B40" s="84">
        <v>16.055999999999997</v>
      </c>
      <c r="C40" s="39">
        <v>23.078250000000001</v>
      </c>
      <c r="D40" s="39">
        <v>54.197500000000005</v>
      </c>
      <c r="E40" s="39">
        <v>64.904250000000005</v>
      </c>
      <c r="F40" s="39">
        <v>68.712249999999997</v>
      </c>
      <c r="G40" s="39">
        <v>65.165625000000006</v>
      </c>
      <c r="H40" s="39">
        <v>78.033000000000001</v>
      </c>
      <c r="I40" s="101">
        <f t="shared" si="16"/>
        <v>370.14687500000002</v>
      </c>
      <c r="J40" s="2"/>
      <c r="K40" s="92" t="s">
        <v>16</v>
      </c>
      <c r="L40" s="79">
        <v>13.075249999999999</v>
      </c>
      <c r="M40" s="79">
        <v>18.20975</v>
      </c>
      <c r="N40" s="79">
        <v>14.745875</v>
      </c>
      <c r="O40" s="79"/>
      <c r="P40" s="79"/>
      <c r="Q40" s="101">
        <f t="shared" si="17"/>
        <v>46.030874999999995</v>
      </c>
      <c r="R40" s="2"/>
      <c r="S40" s="2"/>
      <c r="T40" s="130"/>
      <c r="U40" s="60"/>
      <c r="V40" s="60"/>
      <c r="W40" s="2"/>
      <c r="X40" s="2"/>
      <c r="Y40" s="2"/>
      <c r="Z40" s="2"/>
    </row>
    <row r="41" spans="1:29" ht="33.75" customHeight="1" x14ac:dyDescent="0.25">
      <c r="A41" s="91" t="s">
        <v>17</v>
      </c>
      <c r="B41" s="84">
        <v>13.606300000000001</v>
      </c>
      <c r="C41" s="39">
        <v>19.588950000000001</v>
      </c>
      <c r="D41" s="39">
        <v>46.238500000000002</v>
      </c>
      <c r="E41" s="39">
        <v>56.004150000000003</v>
      </c>
      <c r="F41" s="39">
        <v>59.088350000000005</v>
      </c>
      <c r="G41" s="39">
        <v>56.494374999999991</v>
      </c>
      <c r="H41" s="39">
        <v>67.754999999999995</v>
      </c>
      <c r="I41" s="101">
        <f t="shared" si="16"/>
        <v>318.77562499999999</v>
      </c>
      <c r="J41" s="2"/>
      <c r="K41" s="91" t="s">
        <v>17</v>
      </c>
      <c r="L41" s="80">
        <v>10.980350000000001</v>
      </c>
      <c r="M41" s="24">
        <v>15.29865</v>
      </c>
      <c r="N41" s="24">
        <v>12.412325000000001</v>
      </c>
      <c r="O41" s="24"/>
      <c r="P41" s="24"/>
      <c r="Q41" s="101">
        <f t="shared" si="17"/>
        <v>38.691325000000006</v>
      </c>
      <c r="R41" s="2"/>
      <c r="S41" s="2"/>
      <c r="T41" s="130"/>
      <c r="U41" s="60"/>
      <c r="V41" s="60"/>
      <c r="W41" s="2"/>
      <c r="X41" s="2"/>
      <c r="Y41" s="2"/>
      <c r="Z41" s="2"/>
    </row>
    <row r="42" spans="1:29" ht="33.75" customHeight="1" x14ac:dyDescent="0.25">
      <c r="A42" s="92" t="s">
        <v>18</v>
      </c>
      <c r="B42" s="84">
        <v>13.606300000000001</v>
      </c>
      <c r="C42" s="39">
        <v>19.588950000000001</v>
      </c>
      <c r="D42" s="39">
        <v>46.238500000000002</v>
      </c>
      <c r="E42" s="39">
        <v>56.004150000000003</v>
      </c>
      <c r="F42" s="39">
        <v>59.088350000000005</v>
      </c>
      <c r="G42" s="39">
        <v>56.494374999999991</v>
      </c>
      <c r="H42" s="39">
        <v>67.754999999999995</v>
      </c>
      <c r="I42" s="101">
        <f t="shared" si="16"/>
        <v>318.77562499999999</v>
      </c>
      <c r="J42" s="2"/>
      <c r="K42" s="92" t="s">
        <v>18</v>
      </c>
      <c r="L42" s="79">
        <v>10.980350000000001</v>
      </c>
      <c r="M42" s="79">
        <v>15.29865</v>
      </c>
      <c r="N42" s="79">
        <v>12.412325000000001</v>
      </c>
      <c r="O42" s="79"/>
      <c r="P42" s="79"/>
      <c r="Q42" s="101">
        <f t="shared" si="17"/>
        <v>38.691325000000006</v>
      </c>
      <c r="R42" s="2"/>
      <c r="S42" s="2"/>
      <c r="T42" s="130"/>
      <c r="U42" s="60"/>
      <c r="V42" s="60"/>
      <c r="W42" s="2"/>
      <c r="X42" s="2"/>
      <c r="Y42" s="2"/>
      <c r="Z42" s="2"/>
    </row>
    <row r="43" spans="1:29" ht="33.75" customHeight="1" x14ac:dyDescent="0.25">
      <c r="A43" s="91" t="s">
        <v>19</v>
      </c>
      <c r="B43" s="84">
        <v>13.606300000000001</v>
      </c>
      <c r="C43" s="39">
        <v>19.588950000000001</v>
      </c>
      <c r="D43" s="39">
        <v>46.238500000000002</v>
      </c>
      <c r="E43" s="39">
        <v>56.004150000000003</v>
      </c>
      <c r="F43" s="39">
        <v>59.088350000000005</v>
      </c>
      <c r="G43" s="39">
        <v>56.494374999999991</v>
      </c>
      <c r="H43" s="39">
        <v>67.754999999999995</v>
      </c>
      <c r="I43" s="101">
        <f t="shared" si="16"/>
        <v>318.77562499999999</v>
      </c>
      <c r="J43" s="2"/>
      <c r="K43" s="91" t="s">
        <v>19</v>
      </c>
      <c r="L43" s="79">
        <v>10.980350000000001</v>
      </c>
      <c r="M43" s="79">
        <v>15.29865</v>
      </c>
      <c r="N43" s="79">
        <v>12.412325000000001</v>
      </c>
      <c r="O43" s="79"/>
      <c r="P43" s="79"/>
      <c r="Q43" s="101">
        <f t="shared" si="17"/>
        <v>38.691325000000006</v>
      </c>
      <c r="R43" s="2"/>
      <c r="S43" s="2"/>
      <c r="T43" s="130"/>
      <c r="U43" s="60"/>
      <c r="V43" s="60"/>
      <c r="W43" s="2"/>
      <c r="X43" s="2"/>
      <c r="Y43" s="2"/>
      <c r="Z43" s="2"/>
    </row>
    <row r="44" spans="1:29" ht="33.75" customHeight="1" x14ac:dyDescent="0.25">
      <c r="A44" s="92" t="s">
        <v>13</v>
      </c>
      <c r="B44" s="84">
        <v>13.606300000000001</v>
      </c>
      <c r="C44" s="39">
        <v>19.588950000000001</v>
      </c>
      <c r="D44" s="39">
        <v>46.238500000000002</v>
      </c>
      <c r="E44" s="39">
        <v>56.004150000000003</v>
      </c>
      <c r="F44" s="39">
        <v>59.088350000000005</v>
      </c>
      <c r="G44" s="39">
        <v>56.494374999999991</v>
      </c>
      <c r="H44" s="39">
        <v>67.754999999999995</v>
      </c>
      <c r="I44" s="101">
        <f t="shared" si="16"/>
        <v>318.77562499999999</v>
      </c>
      <c r="J44" s="2"/>
      <c r="K44" s="92" t="s">
        <v>13</v>
      </c>
      <c r="L44" s="79">
        <v>10.980350000000001</v>
      </c>
      <c r="M44" s="79">
        <v>15.29865</v>
      </c>
      <c r="N44" s="79">
        <v>12.412325000000001</v>
      </c>
      <c r="O44" s="79"/>
      <c r="P44" s="79"/>
      <c r="Q44" s="101">
        <f t="shared" si="17"/>
        <v>38.691325000000006</v>
      </c>
      <c r="R44" s="2"/>
      <c r="S44" s="2"/>
      <c r="T44" s="130"/>
      <c r="U44" s="60"/>
      <c r="V44" s="60"/>
      <c r="W44" s="2"/>
      <c r="X44" s="2"/>
      <c r="Y44" s="2"/>
      <c r="Z44" s="2"/>
    </row>
    <row r="45" spans="1:29" ht="33.75" customHeight="1" x14ac:dyDescent="0.25">
      <c r="A45" s="91" t="s">
        <v>14</v>
      </c>
      <c r="B45" s="84">
        <v>13.606300000000001</v>
      </c>
      <c r="C45" s="39">
        <v>19.588950000000001</v>
      </c>
      <c r="D45" s="39">
        <v>46.238500000000002</v>
      </c>
      <c r="E45" s="39">
        <v>56.004150000000003</v>
      </c>
      <c r="F45" s="39">
        <v>59.088350000000005</v>
      </c>
      <c r="G45" s="39">
        <v>56.494374999999991</v>
      </c>
      <c r="H45" s="39">
        <v>67.754999999999995</v>
      </c>
      <c r="I45" s="101">
        <f t="shared" si="16"/>
        <v>318.77562499999999</v>
      </c>
      <c r="J45" s="2"/>
      <c r="K45" s="91" t="s">
        <v>14</v>
      </c>
      <c r="L45" s="79">
        <v>10.980350000000001</v>
      </c>
      <c r="M45" s="79">
        <v>15.29865</v>
      </c>
      <c r="N45" s="79">
        <v>12.412325000000001</v>
      </c>
      <c r="O45" s="79"/>
      <c r="P45" s="79"/>
      <c r="Q45" s="101">
        <f t="shared" si="17"/>
        <v>38.691325000000006</v>
      </c>
      <c r="R45" s="2"/>
      <c r="S45" s="2"/>
      <c r="T45" s="60"/>
      <c r="U45" s="60"/>
      <c r="V45" s="60"/>
      <c r="W45" s="2"/>
      <c r="X45" s="2"/>
      <c r="Y45" s="2"/>
      <c r="Z45" s="2"/>
    </row>
    <row r="46" spans="1:29" ht="33.75" customHeight="1" x14ac:dyDescent="0.25">
      <c r="A46" s="92" t="s">
        <v>11</v>
      </c>
      <c r="B46" s="81">
        <f t="shared" ref="B46:H46" si="18">SUM(B39:B45)</f>
        <v>84.087500000000006</v>
      </c>
      <c r="C46" s="28">
        <f t="shared" si="18"/>
        <v>121.023</v>
      </c>
      <c r="D46" s="28">
        <f t="shared" si="18"/>
        <v>285.39</v>
      </c>
      <c r="E46" s="28">
        <f t="shared" si="18"/>
        <v>344.92500000000001</v>
      </c>
      <c r="F46" s="28">
        <f t="shared" si="18"/>
        <v>364.154</v>
      </c>
      <c r="G46" s="28">
        <f t="shared" si="18"/>
        <v>347.63749999999993</v>
      </c>
      <c r="H46" s="28">
        <f t="shared" si="18"/>
        <v>416.80799999999999</v>
      </c>
      <c r="I46" s="101">
        <f t="shared" si="16"/>
        <v>1964.0250000000001</v>
      </c>
      <c r="K46" s="77" t="s">
        <v>11</v>
      </c>
      <c r="L46" s="81">
        <f>SUM(L39:L45)</f>
        <v>67.977000000000004</v>
      </c>
      <c r="M46" s="28">
        <f>SUM(M39:M45)</f>
        <v>94.702999999999989</v>
      </c>
      <c r="N46" s="28">
        <f>SUM(N39:N45)</f>
        <v>76.807500000000005</v>
      </c>
      <c r="O46" s="28">
        <f>SUM(O39:O45)</f>
        <v>0</v>
      </c>
      <c r="P46" s="28">
        <f>SUM(P39:P45)</f>
        <v>0</v>
      </c>
      <c r="Q46" s="101">
        <f t="shared" si="17"/>
        <v>239.48750000000001</v>
      </c>
      <c r="R46" s="61"/>
      <c r="S46" s="61"/>
      <c r="T46" s="2"/>
      <c r="U46" s="2"/>
      <c r="V46" s="2"/>
      <c r="W46" s="2"/>
      <c r="X46" s="2"/>
      <c r="Y46" s="2"/>
      <c r="Z46" s="2"/>
    </row>
    <row r="47" spans="1:29" ht="33.75" customHeight="1" x14ac:dyDescent="0.25">
      <c r="A47" s="93" t="s">
        <v>20</v>
      </c>
      <c r="B47" s="82">
        <v>77.5</v>
      </c>
      <c r="C47" s="31">
        <v>76.5</v>
      </c>
      <c r="D47" s="31">
        <v>75.5</v>
      </c>
      <c r="E47" s="31">
        <v>75</v>
      </c>
      <c r="F47" s="31">
        <v>74</v>
      </c>
      <c r="G47" s="31">
        <v>72.5</v>
      </c>
      <c r="H47" s="31">
        <v>72</v>
      </c>
      <c r="I47" s="102">
        <f>+((I46/I48)/7)*1000</f>
        <v>73.971790139731084</v>
      </c>
      <c r="K47" s="110" t="s">
        <v>20</v>
      </c>
      <c r="L47" s="82">
        <v>83</v>
      </c>
      <c r="M47" s="31">
        <v>83</v>
      </c>
      <c r="N47" s="31">
        <v>82.5</v>
      </c>
      <c r="O47" s="31"/>
      <c r="P47" s="31"/>
      <c r="Q47" s="102">
        <f>+((Q46/Q48)/7)*1000</f>
        <v>82.83898305084746</v>
      </c>
      <c r="R47" s="62"/>
      <c r="S47" s="62"/>
    </row>
    <row r="48" spans="1:29" ht="33.75" customHeight="1" x14ac:dyDescent="0.25">
      <c r="A48" s="94" t="s">
        <v>21</v>
      </c>
      <c r="B48" s="83">
        <v>155</v>
      </c>
      <c r="C48" s="35">
        <v>226</v>
      </c>
      <c r="D48" s="35">
        <v>540</v>
      </c>
      <c r="E48" s="35">
        <v>657</v>
      </c>
      <c r="F48" s="35">
        <v>703</v>
      </c>
      <c r="G48" s="35">
        <v>685</v>
      </c>
      <c r="H48" s="35">
        <v>827</v>
      </c>
      <c r="I48" s="103">
        <f>SUM(B48:H48)</f>
        <v>3793</v>
      </c>
      <c r="J48" s="63"/>
      <c r="K48" s="94" t="s">
        <v>21</v>
      </c>
      <c r="L48" s="106">
        <v>117</v>
      </c>
      <c r="M48" s="64">
        <v>163</v>
      </c>
      <c r="N48" s="64">
        <v>133</v>
      </c>
      <c r="O48" s="64"/>
      <c r="P48" s="64"/>
      <c r="Q48" s="112">
        <f>SUM(L48:P48)</f>
        <v>413</v>
      </c>
      <c r="R48" s="65"/>
      <c r="S48" s="65"/>
    </row>
    <row r="49" spans="1:30" ht="33.75" customHeight="1" x14ac:dyDescent="0.25">
      <c r="A49" s="95" t="s">
        <v>22</v>
      </c>
      <c r="B49" s="84">
        <f t="shared" ref="B49:H49" si="19">((B48*B47)*7/1000-B40)/5</f>
        <v>13.606300000000001</v>
      </c>
      <c r="C49" s="39">
        <f t="shared" si="19"/>
        <v>19.588950000000001</v>
      </c>
      <c r="D49" s="39">
        <f t="shared" si="19"/>
        <v>46.238500000000002</v>
      </c>
      <c r="E49" s="39">
        <f t="shared" si="19"/>
        <v>56.004150000000003</v>
      </c>
      <c r="F49" s="39">
        <f t="shared" si="19"/>
        <v>59.088350000000005</v>
      </c>
      <c r="G49" s="39">
        <f t="shared" si="19"/>
        <v>56.494374999999991</v>
      </c>
      <c r="H49" s="39">
        <f t="shared" si="19"/>
        <v>67.754999999999995</v>
      </c>
      <c r="I49" s="104">
        <f>((I46*1000)/I48)/7</f>
        <v>73.971790139731084</v>
      </c>
      <c r="K49" s="95" t="s">
        <v>22</v>
      </c>
      <c r="L49" s="84">
        <f t="shared" ref="L49" si="20">((L48*L47)*7/1000-L40)/5</f>
        <v>10.980350000000001</v>
      </c>
      <c r="M49" s="39">
        <f t="shared" ref="M49" si="21">((M48*M47)*7/1000-M40)/5</f>
        <v>15.29865</v>
      </c>
      <c r="N49" s="39">
        <f t="shared" ref="N49" si="22">((N48*N47)*7/1000-N40)/5</f>
        <v>12.412325000000001</v>
      </c>
      <c r="O49" s="39">
        <f t="shared" ref="O49" si="23">((O48*O47)*7/1000-O40)/5</f>
        <v>0</v>
      </c>
      <c r="P49" s="39">
        <f t="shared" ref="P49" si="24">((P48*P47)*7/1000-P40)/5</f>
        <v>0</v>
      </c>
      <c r="Q49" s="113">
        <f>((Q46*1000)/Q48)/7</f>
        <v>82.83898305084746</v>
      </c>
      <c r="R49" s="65"/>
      <c r="S49" s="65"/>
    </row>
    <row r="50" spans="1:30" ht="33.75" customHeight="1" x14ac:dyDescent="0.25">
      <c r="A50" s="96" t="s">
        <v>23</v>
      </c>
      <c r="B50" s="85">
        <f t="shared" ref="B50:H50" si="25">((B48*B47)*7)/1000</f>
        <v>84.087500000000006</v>
      </c>
      <c r="C50" s="43">
        <f t="shared" si="25"/>
        <v>121.023</v>
      </c>
      <c r="D50" s="43">
        <f t="shared" si="25"/>
        <v>285.39</v>
      </c>
      <c r="E50" s="43">
        <f t="shared" si="25"/>
        <v>344.92500000000001</v>
      </c>
      <c r="F50" s="43">
        <f t="shared" si="25"/>
        <v>364.154</v>
      </c>
      <c r="G50" s="43">
        <f t="shared" si="25"/>
        <v>347.63749999999999</v>
      </c>
      <c r="H50" s="43">
        <f t="shared" si="25"/>
        <v>416.80799999999999</v>
      </c>
      <c r="I50" s="87"/>
      <c r="K50" s="96" t="s">
        <v>23</v>
      </c>
      <c r="L50" s="85">
        <f>((L48*L47)*7)/1000</f>
        <v>67.977000000000004</v>
      </c>
      <c r="M50" s="43">
        <f>((M48*M47)*7)/1000</f>
        <v>94.703000000000003</v>
      </c>
      <c r="N50" s="43">
        <f>((N48*N47)*7)/1000</f>
        <v>76.807500000000005</v>
      </c>
      <c r="O50" s="43">
        <f>((O48*O47)*7)/1000</f>
        <v>0</v>
      </c>
      <c r="P50" s="43">
        <f>((P48*P47)*7)/1000</f>
        <v>0</v>
      </c>
      <c r="Q50" s="114"/>
    </row>
    <row r="51" spans="1:30" ht="33.75" customHeight="1" thickBot="1" x14ac:dyDescent="0.3">
      <c r="A51" s="97" t="s">
        <v>24</v>
      </c>
      <c r="B51" s="86">
        <f t="shared" ref="B51:H51" si="26">+(B46/B48)/7*1000</f>
        <v>77.5</v>
      </c>
      <c r="C51" s="49">
        <f t="shared" si="26"/>
        <v>76.5</v>
      </c>
      <c r="D51" s="49">
        <f t="shared" si="26"/>
        <v>75.5</v>
      </c>
      <c r="E51" s="49">
        <f t="shared" si="26"/>
        <v>75</v>
      </c>
      <c r="F51" s="49">
        <f t="shared" si="26"/>
        <v>74</v>
      </c>
      <c r="G51" s="49">
        <f t="shared" si="26"/>
        <v>72.5</v>
      </c>
      <c r="H51" s="49">
        <f t="shared" si="26"/>
        <v>72</v>
      </c>
      <c r="I51" s="105"/>
      <c r="J51" s="52"/>
      <c r="K51" s="97" t="s">
        <v>24</v>
      </c>
      <c r="L51" s="86">
        <f>+(L46/L48)/7*1000</f>
        <v>83</v>
      </c>
      <c r="M51" s="49">
        <f>+(M46/M48)/7*1000</f>
        <v>82.999999999999986</v>
      </c>
      <c r="N51" s="49">
        <f>+(N46/N48)/7*1000</f>
        <v>82.5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/>
      <c r="C58" s="79"/>
      <c r="D58" s="79"/>
      <c r="E58" s="79"/>
      <c r="F58" s="79"/>
      <c r="G58" s="79"/>
      <c r="H58" s="101">
        <f t="shared" ref="H58:H65" si="27">SUM(B58:G58)</f>
        <v>0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46.1</v>
      </c>
      <c r="C59" s="79">
        <v>36</v>
      </c>
      <c r="D59" s="79">
        <v>28.7</v>
      </c>
      <c r="E59" s="79">
        <v>37</v>
      </c>
      <c r="F59" s="79"/>
      <c r="G59" s="79"/>
      <c r="H59" s="101">
        <f t="shared" si="27"/>
        <v>147.80000000000001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38.975000000000001</v>
      </c>
      <c r="C60" s="24">
        <v>30.182799999999997</v>
      </c>
      <c r="D60" s="24">
        <v>24.071599999999997</v>
      </c>
      <c r="E60" s="24">
        <v>31.047500000000003</v>
      </c>
      <c r="F60" s="24"/>
      <c r="G60" s="24"/>
      <c r="H60" s="101">
        <f t="shared" si="27"/>
        <v>124.2769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>
        <v>38.975000000000001</v>
      </c>
      <c r="C61" s="24">
        <v>30.182799999999997</v>
      </c>
      <c r="D61" s="24">
        <v>24.071599999999997</v>
      </c>
      <c r="E61" s="24">
        <v>31.047500000000003</v>
      </c>
      <c r="F61" s="24"/>
      <c r="G61" s="24"/>
      <c r="H61" s="101">
        <f t="shared" si="27"/>
        <v>124.2769</v>
      </c>
      <c r="I61" s="73"/>
      <c r="J61" s="2"/>
      <c r="K61" s="56"/>
      <c r="L61" s="72"/>
      <c r="M61" s="72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38.975000000000001</v>
      </c>
      <c r="C62" s="24">
        <v>30.182799999999997</v>
      </c>
      <c r="D62" s="24">
        <v>24.071599999999997</v>
      </c>
      <c r="E62" s="24">
        <v>31.047500000000003</v>
      </c>
      <c r="F62" s="24"/>
      <c r="G62" s="79"/>
      <c r="H62" s="101">
        <f t="shared" si="27"/>
        <v>124.2769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38.975000000000001</v>
      </c>
      <c r="C63" s="79">
        <v>30.182799999999997</v>
      </c>
      <c r="D63" s="79">
        <v>24.071599999999997</v>
      </c>
      <c r="E63" s="79">
        <v>31.047500000000003</v>
      </c>
      <c r="F63" s="79"/>
      <c r="G63" s="79"/>
      <c r="H63" s="101">
        <f t="shared" si="27"/>
        <v>124.2769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38.975000000000001</v>
      </c>
      <c r="C64" s="79">
        <v>30.182799999999997</v>
      </c>
      <c r="D64" s="79">
        <v>24.071599999999997</v>
      </c>
      <c r="E64" s="79">
        <v>31.047500000000003</v>
      </c>
      <c r="F64" s="79"/>
      <c r="G64" s="79"/>
      <c r="H64" s="101">
        <f t="shared" si="27"/>
        <v>124.2769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8">SUM(B58:B64)</f>
        <v>240.97499999999999</v>
      </c>
      <c r="C65" s="28">
        <f t="shared" si="28"/>
        <v>186.91399999999999</v>
      </c>
      <c r="D65" s="28">
        <f t="shared" si="28"/>
        <v>149.05799999999996</v>
      </c>
      <c r="E65" s="28">
        <f t="shared" si="28"/>
        <v>192.23750000000004</v>
      </c>
      <c r="F65" s="28">
        <f t="shared" si="28"/>
        <v>0</v>
      </c>
      <c r="G65" s="28">
        <f t="shared" si="28"/>
        <v>0</v>
      </c>
      <c r="H65" s="101">
        <f t="shared" si="27"/>
        <v>769.18450000000007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85</v>
      </c>
      <c r="C66" s="31">
        <v>84.5</v>
      </c>
      <c r="D66" s="31">
        <v>84.5</v>
      </c>
      <c r="E66" s="31">
        <v>84.5</v>
      </c>
      <c r="F66" s="31"/>
      <c r="G66" s="31"/>
      <c r="H66" s="102">
        <f>+((H65/H67)/7)*1000</f>
        <v>84.656009244992291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405</v>
      </c>
      <c r="C67" s="64">
        <v>316</v>
      </c>
      <c r="D67" s="64">
        <v>252</v>
      </c>
      <c r="E67" s="64">
        <v>325</v>
      </c>
      <c r="F67" s="64"/>
      <c r="G67" s="64"/>
      <c r="H67" s="112">
        <f>SUM(B67:G67)</f>
        <v>1298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" si="29">((B67*B66)*7/1000-B59)/5</f>
        <v>38.975000000000001</v>
      </c>
      <c r="C68" s="39">
        <f t="shared" ref="C68" si="30">((C67*C66)*7/1000-C59)/5</f>
        <v>30.182799999999997</v>
      </c>
      <c r="D68" s="39">
        <f t="shared" ref="D68" si="31">((D67*D66)*7/1000-D59)/5</f>
        <v>24.071599999999997</v>
      </c>
      <c r="E68" s="39">
        <f t="shared" ref="E68" si="32">((E67*E66)*7/1000-E59)/5</f>
        <v>31.047500000000003</v>
      </c>
      <c r="F68" s="39">
        <f t="shared" ref="F68" si="33">((F67*F66)*7/1000-F59)/5</f>
        <v>0</v>
      </c>
      <c r="G68" s="39">
        <f t="shared" ref="G68" si="34">((G67*G66)*7/1000-G59)/4</f>
        <v>0</v>
      </c>
      <c r="H68" s="116">
        <f>((H65*1000)/H67)/7</f>
        <v>84.656009244992305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35">((B67*B66)*7)/1000</f>
        <v>240.97499999999999</v>
      </c>
      <c r="C69" s="43">
        <f t="shared" si="35"/>
        <v>186.91399999999999</v>
      </c>
      <c r="D69" s="43">
        <f t="shared" si="35"/>
        <v>149.05799999999999</v>
      </c>
      <c r="E69" s="43">
        <f t="shared" si="35"/>
        <v>192.23750000000001</v>
      </c>
      <c r="F69" s="43">
        <f t="shared" si="35"/>
        <v>0</v>
      </c>
      <c r="G69" s="43">
        <f t="shared" si="35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36">+(B65/B67)/7*1000</f>
        <v>84.999999999999986</v>
      </c>
      <c r="C70" s="49">
        <f t="shared" si="36"/>
        <v>84.499999999999986</v>
      </c>
      <c r="D70" s="49">
        <f t="shared" si="36"/>
        <v>84.499999999999972</v>
      </c>
      <c r="E70" s="49">
        <f t="shared" si="36"/>
        <v>84.500000000000014</v>
      </c>
      <c r="F70" s="49" t="e">
        <f t="shared" si="36"/>
        <v>#DIV/0!</v>
      </c>
      <c r="G70" s="49" t="e">
        <f t="shared" si="36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F15"/>
    <mergeCell ref="G15:N15"/>
    <mergeCell ref="O15:T15"/>
    <mergeCell ref="U15:AA15"/>
    <mergeCell ref="B36:H36"/>
    <mergeCell ref="L36:P36"/>
    <mergeCell ref="J54:K54"/>
    <mergeCell ref="B55:G5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2"/>
      <c r="Y3" s="2"/>
      <c r="Z3" s="2"/>
      <c r="AA3" s="2"/>
      <c r="AB3" s="2"/>
      <c r="AC3" s="197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197" t="s">
        <v>1</v>
      </c>
      <c r="B9" s="197"/>
      <c r="C9" s="197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197" t="s">
        <v>4</v>
      </c>
      <c r="B11" s="197"/>
      <c r="C11" s="197"/>
      <c r="D11" s="1"/>
      <c r="E11" s="198">
        <v>1</v>
      </c>
      <c r="F11" s="1"/>
      <c r="G11" s="1"/>
      <c r="H11" s="1"/>
      <c r="I11" s="1"/>
      <c r="J11" s="1"/>
      <c r="K11" s="579" t="s">
        <v>73</v>
      </c>
      <c r="L11" s="579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"/>
      <c r="W13" s="1"/>
      <c r="X13" s="1"/>
    </row>
    <row r="14" spans="1:31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>
        <v>21.343600000000002</v>
      </c>
      <c r="C18" s="24">
        <v>38.327600000000004</v>
      </c>
      <c r="D18" s="24">
        <v>36.464700000000001</v>
      </c>
      <c r="E18" s="181">
        <v>37.859200000000001</v>
      </c>
      <c r="F18" s="25">
        <v>39.896000000000001</v>
      </c>
      <c r="G18" s="79">
        <v>26.7</v>
      </c>
      <c r="H18" s="24">
        <v>30.5</v>
      </c>
      <c r="I18" s="24">
        <v>32.5</v>
      </c>
      <c r="J18" s="24">
        <v>42.2</v>
      </c>
      <c r="K18" s="24">
        <v>42.4</v>
      </c>
      <c r="L18" s="24">
        <v>49</v>
      </c>
      <c r="M18" s="181">
        <v>49.8</v>
      </c>
      <c r="N18" s="25">
        <v>58</v>
      </c>
      <c r="O18" s="79">
        <v>35.171325000000003</v>
      </c>
      <c r="P18" s="24">
        <v>54.488800000000005</v>
      </c>
      <c r="Q18" s="24">
        <v>38.319824999999994</v>
      </c>
      <c r="R18" s="24">
        <v>38.357999999999997</v>
      </c>
      <c r="S18" s="24">
        <v>50.0366</v>
      </c>
      <c r="T18" s="24">
        <v>50.958599999999997</v>
      </c>
      <c r="U18" s="23">
        <v>16.54</v>
      </c>
      <c r="V18" s="24">
        <v>21.712200000000003</v>
      </c>
      <c r="W18" s="24">
        <v>48.686399999999999</v>
      </c>
      <c r="X18" s="24">
        <v>44.554800000000007</v>
      </c>
      <c r="Y18" s="24">
        <v>51.643499999999996</v>
      </c>
      <c r="Z18" s="24">
        <v>47.804200000000002</v>
      </c>
      <c r="AA18" s="25">
        <v>60.731999999999992</v>
      </c>
      <c r="AB18" s="26">
        <f t="shared" ref="AB18:AB25" si="0">SUM(B18:AA18)</f>
        <v>1063.9973500000001</v>
      </c>
      <c r="AD18" s="2"/>
      <c r="AE18" s="20"/>
    </row>
    <row r="19" spans="1:31" ht="39.950000000000003" customHeight="1" x14ac:dyDescent="0.25">
      <c r="A19" s="171" t="s">
        <v>16</v>
      </c>
      <c r="B19" s="23">
        <v>21.343600000000002</v>
      </c>
      <c r="C19" s="24">
        <v>38.327600000000004</v>
      </c>
      <c r="D19" s="24">
        <v>36.464700000000001</v>
      </c>
      <c r="E19" s="24">
        <v>37.859200000000001</v>
      </c>
      <c r="F19" s="25">
        <v>39.896000000000001</v>
      </c>
      <c r="G19" s="79">
        <v>26.7</v>
      </c>
      <c r="H19" s="24">
        <v>30.5</v>
      </c>
      <c r="I19" s="24">
        <v>32.5</v>
      </c>
      <c r="J19" s="24">
        <v>42.2</v>
      </c>
      <c r="K19" s="24">
        <v>42.4</v>
      </c>
      <c r="L19" s="24">
        <v>49</v>
      </c>
      <c r="M19" s="181">
        <v>49.8</v>
      </c>
      <c r="N19" s="25">
        <v>58</v>
      </c>
      <c r="O19" s="79">
        <v>35.171325000000003</v>
      </c>
      <c r="P19" s="24">
        <v>54.488800000000005</v>
      </c>
      <c r="Q19" s="24">
        <v>38.319824999999994</v>
      </c>
      <c r="R19" s="24">
        <v>38.357999999999997</v>
      </c>
      <c r="S19" s="24">
        <v>50.0366</v>
      </c>
      <c r="T19" s="24">
        <v>50.958599999999997</v>
      </c>
      <c r="U19" s="23">
        <v>16.54</v>
      </c>
      <c r="V19" s="24">
        <v>21.712200000000003</v>
      </c>
      <c r="W19" s="24">
        <v>48.686399999999999</v>
      </c>
      <c r="X19" s="24">
        <v>44.554800000000007</v>
      </c>
      <c r="Y19" s="24">
        <v>51.643499999999996</v>
      </c>
      <c r="Z19" s="24">
        <v>47.804200000000002</v>
      </c>
      <c r="AA19" s="25">
        <v>60.731999999999992</v>
      </c>
      <c r="AB19" s="26">
        <f t="shared" si="0"/>
        <v>1063.9973500000001</v>
      </c>
      <c r="AD19" s="2"/>
      <c r="AE19" s="20"/>
    </row>
    <row r="20" spans="1:31" ht="39.75" customHeight="1" x14ac:dyDescent="0.25">
      <c r="A20" s="170" t="s">
        <v>17</v>
      </c>
      <c r="B20" s="76">
        <v>20.101659999999999</v>
      </c>
      <c r="C20" s="24">
        <v>36.606159999999988</v>
      </c>
      <c r="D20" s="24">
        <v>35.165220000000005</v>
      </c>
      <c r="E20" s="24">
        <v>36.61712</v>
      </c>
      <c r="F20" s="25">
        <v>38.859999999999992</v>
      </c>
      <c r="G20" s="79">
        <v>25.776000000000003</v>
      </c>
      <c r="H20" s="24">
        <v>29.767099999999999</v>
      </c>
      <c r="I20" s="24">
        <v>31.388400000000001</v>
      </c>
      <c r="J20" s="24">
        <v>40.871400000000008</v>
      </c>
      <c r="K20" s="24">
        <v>40.674500000000002</v>
      </c>
      <c r="L20" s="24">
        <v>46.639599999999994</v>
      </c>
      <c r="M20" s="181">
        <v>46.532399999999996</v>
      </c>
      <c r="N20" s="25">
        <v>54.138800000000003</v>
      </c>
      <c r="O20" s="80">
        <v>28.97307</v>
      </c>
      <c r="P20" s="24">
        <v>49.036079999999998</v>
      </c>
      <c r="Q20" s="24">
        <v>40.581070000000011</v>
      </c>
      <c r="R20" s="24">
        <v>41.457599999999999</v>
      </c>
      <c r="S20" s="24">
        <v>51.329359999999994</v>
      </c>
      <c r="T20" s="24">
        <v>44.699760000000005</v>
      </c>
      <c r="U20" s="76">
        <v>15.578200000000004</v>
      </c>
      <c r="V20" s="24">
        <v>20.652120000000004</v>
      </c>
      <c r="W20" s="24">
        <v>46.420640000000006</v>
      </c>
      <c r="X20" s="24">
        <v>42.733680000000007</v>
      </c>
      <c r="Y20" s="24">
        <v>50.018099999999997</v>
      </c>
      <c r="Z20" s="24">
        <v>46.464119999999994</v>
      </c>
      <c r="AA20" s="25">
        <v>59.231200000000015</v>
      </c>
      <c r="AB20" s="26">
        <f t="shared" si="0"/>
        <v>1020.31336</v>
      </c>
      <c r="AD20" s="2"/>
      <c r="AE20" s="20"/>
    </row>
    <row r="21" spans="1:31" ht="39.950000000000003" customHeight="1" x14ac:dyDescent="0.25">
      <c r="A21" s="171" t="s">
        <v>18</v>
      </c>
      <c r="B21" s="76">
        <v>20.101659999999999</v>
      </c>
      <c r="C21" s="24">
        <v>36.606159999999988</v>
      </c>
      <c r="D21" s="24">
        <v>35.165220000000005</v>
      </c>
      <c r="E21" s="24">
        <v>36.61712</v>
      </c>
      <c r="F21" s="25">
        <v>38.859999999999992</v>
      </c>
      <c r="G21" s="79">
        <v>25.776000000000003</v>
      </c>
      <c r="H21" s="24">
        <v>29.767099999999999</v>
      </c>
      <c r="I21" s="24">
        <v>31.388400000000001</v>
      </c>
      <c r="J21" s="24">
        <v>40.871400000000008</v>
      </c>
      <c r="K21" s="24">
        <v>40.674500000000002</v>
      </c>
      <c r="L21" s="24">
        <v>46.639599999999994</v>
      </c>
      <c r="M21" s="181">
        <v>46.532399999999996</v>
      </c>
      <c r="N21" s="25">
        <v>54.138800000000003</v>
      </c>
      <c r="O21" s="79">
        <v>28.97307</v>
      </c>
      <c r="P21" s="24">
        <v>49.036079999999998</v>
      </c>
      <c r="Q21" s="24">
        <v>40.581070000000011</v>
      </c>
      <c r="R21" s="24">
        <v>41.457599999999999</v>
      </c>
      <c r="S21" s="24">
        <v>51.329359999999994</v>
      </c>
      <c r="T21" s="24">
        <v>44.699760000000005</v>
      </c>
      <c r="U21" s="23">
        <v>15.578200000000004</v>
      </c>
      <c r="V21" s="24">
        <v>20.652120000000004</v>
      </c>
      <c r="W21" s="24">
        <v>46.420640000000006</v>
      </c>
      <c r="X21" s="24">
        <v>42.733680000000007</v>
      </c>
      <c r="Y21" s="24">
        <v>50.018099999999997</v>
      </c>
      <c r="Z21" s="24">
        <v>46.464119999999994</v>
      </c>
      <c r="AA21" s="25">
        <v>59.231200000000015</v>
      </c>
      <c r="AB21" s="26">
        <f t="shared" si="0"/>
        <v>1020.31336</v>
      </c>
      <c r="AD21" s="2"/>
      <c r="AE21" s="20"/>
    </row>
    <row r="22" spans="1:31" ht="39.950000000000003" customHeight="1" x14ac:dyDescent="0.25">
      <c r="A22" s="170" t="s">
        <v>19</v>
      </c>
      <c r="B22" s="23">
        <v>20.101659999999999</v>
      </c>
      <c r="C22" s="24">
        <v>36.606159999999988</v>
      </c>
      <c r="D22" s="24">
        <v>35.165220000000005</v>
      </c>
      <c r="E22" s="24">
        <v>36.61712</v>
      </c>
      <c r="F22" s="25">
        <v>38.859999999999992</v>
      </c>
      <c r="G22" s="79">
        <v>25.776000000000003</v>
      </c>
      <c r="H22" s="24">
        <v>29.767099999999999</v>
      </c>
      <c r="I22" s="24">
        <v>31.388400000000001</v>
      </c>
      <c r="J22" s="24">
        <v>40.871400000000008</v>
      </c>
      <c r="K22" s="24">
        <v>40.674500000000002</v>
      </c>
      <c r="L22" s="24">
        <v>46.639599999999994</v>
      </c>
      <c r="M22" s="181">
        <v>46.532399999999996</v>
      </c>
      <c r="N22" s="25">
        <v>54.138800000000003</v>
      </c>
      <c r="O22" s="79">
        <v>28.97307</v>
      </c>
      <c r="P22" s="24">
        <v>49.036079999999998</v>
      </c>
      <c r="Q22" s="24">
        <v>40.581070000000011</v>
      </c>
      <c r="R22" s="24">
        <v>41.457599999999999</v>
      </c>
      <c r="S22" s="24">
        <v>51.329359999999994</v>
      </c>
      <c r="T22" s="24">
        <v>44.699760000000005</v>
      </c>
      <c r="U22" s="23">
        <v>15.578200000000004</v>
      </c>
      <c r="V22" s="24">
        <v>20.652120000000004</v>
      </c>
      <c r="W22" s="24">
        <v>46.420640000000006</v>
      </c>
      <c r="X22" s="24">
        <v>42.733680000000007</v>
      </c>
      <c r="Y22" s="24">
        <v>50.018099999999997</v>
      </c>
      <c r="Z22" s="24">
        <v>46.464119999999994</v>
      </c>
      <c r="AA22" s="25">
        <v>59.231200000000015</v>
      </c>
      <c r="AB22" s="26">
        <f t="shared" si="0"/>
        <v>1020.31336</v>
      </c>
      <c r="AD22" s="2"/>
      <c r="AE22" s="20"/>
    </row>
    <row r="23" spans="1:31" ht="39.950000000000003" customHeight="1" x14ac:dyDescent="0.25">
      <c r="A23" s="171" t="s">
        <v>13</v>
      </c>
      <c r="B23" s="23">
        <v>20.101659999999999</v>
      </c>
      <c r="C23" s="24">
        <v>36.606159999999988</v>
      </c>
      <c r="D23" s="24">
        <v>35.165220000000005</v>
      </c>
      <c r="E23" s="24">
        <v>36.61712</v>
      </c>
      <c r="F23" s="25">
        <v>38.859999999999992</v>
      </c>
      <c r="G23" s="79">
        <v>25.776000000000003</v>
      </c>
      <c r="H23" s="24">
        <v>29.767099999999999</v>
      </c>
      <c r="I23" s="24">
        <v>31.388400000000001</v>
      </c>
      <c r="J23" s="24">
        <v>40.871400000000008</v>
      </c>
      <c r="K23" s="24">
        <v>40.674500000000002</v>
      </c>
      <c r="L23" s="24">
        <v>46.639599999999994</v>
      </c>
      <c r="M23" s="181">
        <v>46.532399999999996</v>
      </c>
      <c r="N23" s="25">
        <v>54.138800000000003</v>
      </c>
      <c r="O23" s="79">
        <v>28.97307</v>
      </c>
      <c r="P23" s="24">
        <v>49.036079999999998</v>
      </c>
      <c r="Q23" s="24">
        <v>40.581070000000011</v>
      </c>
      <c r="R23" s="24">
        <v>41.457599999999999</v>
      </c>
      <c r="S23" s="24">
        <v>51.329359999999994</v>
      </c>
      <c r="T23" s="24">
        <v>44.699760000000005</v>
      </c>
      <c r="U23" s="23">
        <v>15.578200000000004</v>
      </c>
      <c r="V23" s="24">
        <v>20.652120000000004</v>
      </c>
      <c r="W23" s="24">
        <v>46.420640000000006</v>
      </c>
      <c r="X23" s="24">
        <v>42.733680000000007</v>
      </c>
      <c r="Y23" s="24">
        <v>50.018099999999997</v>
      </c>
      <c r="Z23" s="24">
        <v>46.464119999999994</v>
      </c>
      <c r="AA23" s="25">
        <v>59.231200000000015</v>
      </c>
      <c r="AB23" s="26">
        <f t="shared" si="0"/>
        <v>1020.31336</v>
      </c>
      <c r="AD23" s="2"/>
      <c r="AE23" s="20"/>
    </row>
    <row r="24" spans="1:31" ht="39.950000000000003" customHeight="1" x14ac:dyDescent="0.25">
      <c r="A24" s="170" t="s">
        <v>14</v>
      </c>
      <c r="B24" s="23">
        <v>20.101659999999999</v>
      </c>
      <c r="C24" s="24">
        <v>36.606159999999988</v>
      </c>
      <c r="D24" s="24">
        <v>35.165220000000005</v>
      </c>
      <c r="E24" s="24">
        <v>36.61712</v>
      </c>
      <c r="F24" s="25">
        <v>38.859999999999992</v>
      </c>
      <c r="G24" s="79">
        <v>25.776000000000003</v>
      </c>
      <c r="H24" s="24">
        <v>29.767099999999999</v>
      </c>
      <c r="I24" s="24">
        <v>31.388400000000001</v>
      </c>
      <c r="J24" s="24">
        <v>40.871400000000008</v>
      </c>
      <c r="K24" s="24">
        <v>40.674500000000002</v>
      </c>
      <c r="L24" s="24">
        <v>46.639599999999994</v>
      </c>
      <c r="M24" s="181">
        <v>46.532399999999996</v>
      </c>
      <c r="N24" s="25">
        <v>54.138800000000003</v>
      </c>
      <c r="O24" s="79">
        <v>28.97307</v>
      </c>
      <c r="P24" s="24">
        <v>49.036079999999998</v>
      </c>
      <c r="Q24" s="24">
        <v>40.581070000000011</v>
      </c>
      <c r="R24" s="24">
        <v>41.457599999999999</v>
      </c>
      <c r="S24" s="24">
        <v>51.329359999999994</v>
      </c>
      <c r="T24" s="24">
        <v>44.699760000000005</v>
      </c>
      <c r="U24" s="23">
        <v>15.578200000000004</v>
      </c>
      <c r="V24" s="24">
        <v>20.652120000000004</v>
      </c>
      <c r="W24" s="24">
        <v>46.420640000000006</v>
      </c>
      <c r="X24" s="24">
        <v>42.733680000000007</v>
      </c>
      <c r="Y24" s="24">
        <v>50.018099999999997</v>
      </c>
      <c r="Z24" s="24">
        <v>46.464119999999994</v>
      </c>
      <c r="AA24" s="25">
        <v>59.231200000000015</v>
      </c>
      <c r="AB24" s="26">
        <f t="shared" si="0"/>
        <v>1020.31336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143.19549999999998</v>
      </c>
      <c r="C25" s="28">
        <f t="shared" si="1"/>
        <v>259.68599999999992</v>
      </c>
      <c r="D25" s="28">
        <f>SUM(D18:D24)</f>
        <v>248.75550000000001</v>
      </c>
      <c r="E25" s="28">
        <f t="shared" ref="E25:K25" si="2">SUM(E18:E24)</f>
        <v>258.80399999999997</v>
      </c>
      <c r="F25" s="29">
        <f t="shared" si="2"/>
        <v>274.09199999999993</v>
      </c>
      <c r="G25" s="81">
        <f t="shared" si="2"/>
        <v>182.28000000000003</v>
      </c>
      <c r="H25" s="28">
        <f t="shared" si="2"/>
        <v>209.8355</v>
      </c>
      <c r="I25" s="28">
        <f>SUM(I18:I24)</f>
        <v>221.94199999999998</v>
      </c>
      <c r="J25" s="28">
        <f t="shared" ref="J25" si="3">SUM(J18:J24)</f>
        <v>288.75700000000001</v>
      </c>
      <c r="K25" s="28">
        <f t="shared" si="2"/>
        <v>288.17250000000001</v>
      </c>
      <c r="L25" s="28">
        <f>SUM(L18:L24)</f>
        <v>331.19799999999998</v>
      </c>
      <c r="M25" s="28">
        <f>SUM(M18:M24)</f>
        <v>332.262</v>
      </c>
      <c r="N25" s="29">
        <f t="shared" ref="N25" si="4">SUM(N18:N24)</f>
        <v>386.69400000000002</v>
      </c>
      <c r="O25" s="81">
        <f>SUM(O18:O24)</f>
        <v>215.20800000000003</v>
      </c>
      <c r="P25" s="28">
        <f t="shared" ref="P25:T25" si="5">SUM(P18:P24)</f>
        <v>354.15800000000002</v>
      </c>
      <c r="Q25" s="28">
        <f t="shared" si="5"/>
        <v>279.54500000000007</v>
      </c>
      <c r="R25" s="28">
        <f t="shared" si="5"/>
        <v>284.00400000000002</v>
      </c>
      <c r="S25" s="28">
        <f t="shared" si="5"/>
        <v>356.72</v>
      </c>
      <c r="T25" s="28">
        <f t="shared" si="5"/>
        <v>325.41600000000005</v>
      </c>
      <c r="U25" s="27">
        <f>SUM(U18:U24)</f>
        <v>110.97100000000003</v>
      </c>
      <c r="V25" s="28">
        <f t="shared" ref="V25:AA25" si="6">SUM(V18:V24)</f>
        <v>146.685</v>
      </c>
      <c r="W25" s="28">
        <f t="shared" si="6"/>
        <v>329.476</v>
      </c>
      <c r="X25" s="28">
        <f t="shared" si="6"/>
        <v>302.77800000000002</v>
      </c>
      <c r="Y25" s="28">
        <f t="shared" si="6"/>
        <v>353.3775</v>
      </c>
      <c r="Z25" s="28">
        <f t="shared" si="6"/>
        <v>327.92899999999992</v>
      </c>
      <c r="AA25" s="29">
        <f t="shared" si="6"/>
        <v>417.62</v>
      </c>
      <c r="AB25" s="26">
        <f t="shared" si="0"/>
        <v>7229.5615000000007</v>
      </c>
    </row>
    <row r="26" spans="1:31" s="2" customFormat="1" ht="36.75" customHeight="1" x14ac:dyDescent="0.25">
      <c r="A26" s="172" t="s">
        <v>20</v>
      </c>
      <c r="B26" s="30">
        <v>81.5</v>
      </c>
      <c r="C26" s="31">
        <v>81</v>
      </c>
      <c r="D26" s="31">
        <v>79.5</v>
      </c>
      <c r="E26" s="31">
        <v>79</v>
      </c>
      <c r="F26" s="32">
        <v>78</v>
      </c>
      <c r="G26" s="82">
        <v>84</v>
      </c>
      <c r="H26" s="31">
        <v>83.5</v>
      </c>
      <c r="I26" s="31">
        <v>83</v>
      </c>
      <c r="J26" s="31">
        <v>83</v>
      </c>
      <c r="K26" s="31">
        <v>82.5</v>
      </c>
      <c r="L26" s="31">
        <v>82</v>
      </c>
      <c r="M26" s="31">
        <v>81</v>
      </c>
      <c r="N26" s="32">
        <v>81</v>
      </c>
      <c r="O26" s="82">
        <v>84</v>
      </c>
      <c r="P26" s="31">
        <v>82</v>
      </c>
      <c r="Q26" s="31">
        <v>81.5</v>
      </c>
      <c r="R26" s="31">
        <v>80.5</v>
      </c>
      <c r="S26" s="31">
        <v>80</v>
      </c>
      <c r="T26" s="31">
        <v>78</v>
      </c>
      <c r="U26" s="30">
        <v>83</v>
      </c>
      <c r="V26" s="31">
        <v>82.5</v>
      </c>
      <c r="W26" s="31">
        <v>82</v>
      </c>
      <c r="X26" s="31">
        <v>81</v>
      </c>
      <c r="Y26" s="31">
        <v>79.5</v>
      </c>
      <c r="Z26" s="31">
        <v>79</v>
      </c>
      <c r="AA26" s="32">
        <v>78.5</v>
      </c>
      <c r="AB26" s="33">
        <f>+((AB25/AB27)/7)*1000</f>
        <v>80.882958728169797</v>
      </c>
    </row>
    <row r="27" spans="1:31" s="2" customFormat="1" ht="33" customHeight="1" x14ac:dyDescent="0.25">
      <c r="A27" s="173" t="s">
        <v>21</v>
      </c>
      <c r="B27" s="34">
        <v>251</v>
      </c>
      <c r="C27" s="35">
        <v>458</v>
      </c>
      <c r="D27" s="35">
        <v>447</v>
      </c>
      <c r="E27" s="35">
        <v>468</v>
      </c>
      <c r="F27" s="36">
        <v>502</v>
      </c>
      <c r="G27" s="83">
        <v>310</v>
      </c>
      <c r="H27" s="35">
        <v>359</v>
      </c>
      <c r="I27" s="35">
        <v>382</v>
      </c>
      <c r="J27" s="35">
        <v>497</v>
      </c>
      <c r="K27" s="35">
        <v>499</v>
      </c>
      <c r="L27" s="35">
        <v>577</v>
      </c>
      <c r="M27" s="35">
        <v>586</v>
      </c>
      <c r="N27" s="36">
        <v>682</v>
      </c>
      <c r="O27" s="83">
        <v>366</v>
      </c>
      <c r="P27" s="35">
        <v>617</v>
      </c>
      <c r="Q27" s="35">
        <v>490</v>
      </c>
      <c r="R27" s="35">
        <v>504</v>
      </c>
      <c r="S27" s="35">
        <v>637</v>
      </c>
      <c r="T27" s="35">
        <v>596</v>
      </c>
      <c r="U27" s="34">
        <v>191</v>
      </c>
      <c r="V27" s="35">
        <v>254</v>
      </c>
      <c r="W27" s="35">
        <v>574</v>
      </c>
      <c r="X27" s="35">
        <v>534</v>
      </c>
      <c r="Y27" s="35">
        <v>635</v>
      </c>
      <c r="Z27" s="35">
        <v>593</v>
      </c>
      <c r="AA27" s="36">
        <v>760</v>
      </c>
      <c r="AB27" s="37">
        <f>SUM(B27:AA27)</f>
        <v>12769</v>
      </c>
      <c r="AC27" s="2">
        <f>((AB25*1000)/AB27)/7</f>
        <v>80.882958728169797</v>
      </c>
    </row>
    <row r="28" spans="1:31" s="2" customFormat="1" ht="33" customHeight="1" x14ac:dyDescent="0.25">
      <c r="A28" s="174" t="s">
        <v>22</v>
      </c>
      <c r="B28" s="38">
        <f>((B27*B26)*7/1000-B18-B19)/5</f>
        <v>20.101659999999999</v>
      </c>
      <c r="C28" s="39">
        <f t="shared" ref="C28:AA28" si="7">((C27*C26)*7/1000-C18-C19)/5</f>
        <v>36.606159999999988</v>
      </c>
      <c r="D28" s="39">
        <f t="shared" si="7"/>
        <v>35.165220000000005</v>
      </c>
      <c r="E28" s="39">
        <f t="shared" si="7"/>
        <v>36.61712</v>
      </c>
      <c r="F28" s="40">
        <f t="shared" si="7"/>
        <v>38.859999999999992</v>
      </c>
      <c r="G28" s="84">
        <f t="shared" si="7"/>
        <v>25.776000000000003</v>
      </c>
      <c r="H28" s="39">
        <f t="shared" si="7"/>
        <v>29.767099999999999</v>
      </c>
      <c r="I28" s="39">
        <f t="shared" si="7"/>
        <v>31.388400000000001</v>
      </c>
      <c r="J28" s="39">
        <f t="shared" si="7"/>
        <v>40.871400000000008</v>
      </c>
      <c r="K28" s="39">
        <f t="shared" si="7"/>
        <v>40.674500000000002</v>
      </c>
      <c r="L28" s="39">
        <f t="shared" si="7"/>
        <v>46.639599999999994</v>
      </c>
      <c r="M28" s="39">
        <f t="shared" si="7"/>
        <v>46.532399999999996</v>
      </c>
      <c r="N28" s="40">
        <f t="shared" si="7"/>
        <v>54.138800000000003</v>
      </c>
      <c r="O28" s="84">
        <f t="shared" si="7"/>
        <v>28.97307</v>
      </c>
      <c r="P28" s="39">
        <f t="shared" si="7"/>
        <v>49.036079999999998</v>
      </c>
      <c r="Q28" s="39">
        <f t="shared" si="7"/>
        <v>40.581070000000011</v>
      </c>
      <c r="R28" s="39">
        <f t="shared" si="7"/>
        <v>41.457599999999999</v>
      </c>
      <c r="S28" s="39">
        <f t="shared" si="7"/>
        <v>51.329359999999994</v>
      </c>
      <c r="T28" s="39">
        <f t="shared" si="7"/>
        <v>44.699760000000005</v>
      </c>
      <c r="U28" s="38">
        <f t="shared" si="7"/>
        <v>15.578200000000004</v>
      </c>
      <c r="V28" s="39">
        <f t="shared" si="7"/>
        <v>20.652120000000004</v>
      </c>
      <c r="W28" s="39">
        <f t="shared" si="7"/>
        <v>46.420640000000006</v>
      </c>
      <c r="X28" s="39">
        <f t="shared" si="7"/>
        <v>42.733680000000007</v>
      </c>
      <c r="Y28" s="39">
        <f t="shared" si="7"/>
        <v>50.018099999999997</v>
      </c>
      <c r="Z28" s="39">
        <f t="shared" si="7"/>
        <v>46.464119999999994</v>
      </c>
      <c r="AA28" s="40">
        <f t="shared" si="7"/>
        <v>59.231200000000015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143.19550000000001</v>
      </c>
      <c r="C29" s="43">
        <f t="shared" si="8"/>
        <v>259.68599999999998</v>
      </c>
      <c r="D29" s="43">
        <f>((D27*D26)*7)/1000</f>
        <v>248.75550000000001</v>
      </c>
      <c r="E29" s="43">
        <f>((E27*E26)*7)/1000</f>
        <v>258.80399999999997</v>
      </c>
      <c r="F29" s="87">
        <f t="shared" ref="F29:K29" si="9">((F27*F26)*7)/1000</f>
        <v>274.09199999999998</v>
      </c>
      <c r="G29" s="85">
        <f t="shared" si="9"/>
        <v>182.28</v>
      </c>
      <c r="H29" s="43">
        <f t="shared" si="9"/>
        <v>209.8355</v>
      </c>
      <c r="I29" s="43">
        <f>((I27*I26)*7)/1000</f>
        <v>221.94200000000001</v>
      </c>
      <c r="J29" s="43">
        <f>((J27*J26)*7)/1000</f>
        <v>288.75700000000001</v>
      </c>
      <c r="K29" s="43">
        <f t="shared" si="9"/>
        <v>288.17250000000001</v>
      </c>
      <c r="L29" s="43">
        <f>((L27*L26)*7)/1000</f>
        <v>331.19799999999998</v>
      </c>
      <c r="M29" s="43">
        <f>((M27*M26)*7)/1000</f>
        <v>332.262</v>
      </c>
      <c r="N29" s="87">
        <f>((N27*N26)*7)/1000</f>
        <v>386.69400000000002</v>
      </c>
      <c r="O29" s="85">
        <f>((O27*O26)*7)/1000</f>
        <v>215.208</v>
      </c>
      <c r="P29" s="43">
        <f>((P27*P26)*7)/1000</f>
        <v>354.15800000000002</v>
      </c>
      <c r="Q29" s="43">
        <f t="shared" ref="Q29:AA29" si="10">((Q27*Q26)*7)/1000</f>
        <v>279.54500000000002</v>
      </c>
      <c r="R29" s="43">
        <f t="shared" si="10"/>
        <v>284.00400000000002</v>
      </c>
      <c r="S29" s="43">
        <f t="shared" si="10"/>
        <v>356.72</v>
      </c>
      <c r="T29" s="43">
        <f t="shared" si="10"/>
        <v>325.416</v>
      </c>
      <c r="U29" s="44">
        <f t="shared" si="10"/>
        <v>110.971</v>
      </c>
      <c r="V29" s="45">
        <f t="shared" si="10"/>
        <v>146.685</v>
      </c>
      <c r="W29" s="45">
        <f t="shared" si="10"/>
        <v>329.476</v>
      </c>
      <c r="X29" s="45">
        <f t="shared" si="10"/>
        <v>302.77800000000002</v>
      </c>
      <c r="Y29" s="45">
        <f t="shared" si="10"/>
        <v>353.3775</v>
      </c>
      <c r="Z29" s="45">
        <f t="shared" si="10"/>
        <v>327.92899999999997</v>
      </c>
      <c r="AA29" s="46">
        <f t="shared" si="10"/>
        <v>417.62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81.499999999999986</v>
      </c>
      <c r="C30" s="49">
        <f t="shared" si="11"/>
        <v>80.999999999999972</v>
      </c>
      <c r="D30" s="49">
        <f>+(D25/D27)/7*1000</f>
        <v>79.5</v>
      </c>
      <c r="E30" s="49">
        <f t="shared" ref="E30:K30" si="12">+(E25/E27)/7*1000</f>
        <v>78.999999999999986</v>
      </c>
      <c r="F30" s="50">
        <f t="shared" si="12"/>
        <v>77.999999999999972</v>
      </c>
      <c r="G30" s="86">
        <f t="shared" si="12"/>
        <v>84</v>
      </c>
      <c r="H30" s="49">
        <f t="shared" si="12"/>
        <v>83.5</v>
      </c>
      <c r="I30" s="49">
        <f>+(I25/I27)/7*1000</f>
        <v>82.999999999999986</v>
      </c>
      <c r="J30" s="49">
        <f t="shared" ref="J30" si="13">+(J25/J27)/7*1000</f>
        <v>82.999999999999986</v>
      </c>
      <c r="K30" s="49">
        <f t="shared" si="12"/>
        <v>82.5</v>
      </c>
      <c r="L30" s="49">
        <f>+(L25/L27)/7*1000</f>
        <v>81.999999999999986</v>
      </c>
      <c r="M30" s="49">
        <f>+(M25/M27)/7*1000</f>
        <v>80.999999999999986</v>
      </c>
      <c r="N30" s="50">
        <f t="shared" ref="N30" si="14">+(N25/N27)/7*1000</f>
        <v>81</v>
      </c>
      <c r="O30" s="86">
        <f>+(O25/O27)/7*1000</f>
        <v>84</v>
      </c>
      <c r="P30" s="49">
        <f t="shared" ref="P30:AA30" si="15">+(P25/P27)/7*1000</f>
        <v>82</v>
      </c>
      <c r="Q30" s="49">
        <f t="shared" si="15"/>
        <v>81.500000000000014</v>
      </c>
      <c r="R30" s="49">
        <f t="shared" si="15"/>
        <v>80.5</v>
      </c>
      <c r="S30" s="49">
        <f t="shared" si="15"/>
        <v>80</v>
      </c>
      <c r="T30" s="49">
        <f t="shared" si="15"/>
        <v>78</v>
      </c>
      <c r="U30" s="48">
        <f t="shared" si="15"/>
        <v>83.000000000000028</v>
      </c>
      <c r="V30" s="49">
        <f t="shared" si="15"/>
        <v>82.5</v>
      </c>
      <c r="W30" s="49">
        <f t="shared" si="15"/>
        <v>81.999999999999986</v>
      </c>
      <c r="X30" s="49">
        <f t="shared" si="15"/>
        <v>81</v>
      </c>
      <c r="Y30" s="49">
        <f t="shared" si="15"/>
        <v>79.5</v>
      </c>
      <c r="Z30" s="49">
        <f t="shared" si="15"/>
        <v>78.999999999999972</v>
      </c>
      <c r="AA30" s="50">
        <f t="shared" si="15"/>
        <v>78.5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200"/>
      <c r="U36" s="57"/>
      <c r="V36" s="3"/>
      <c r="W36" s="56"/>
      <c r="X36" s="56"/>
      <c r="Y36" s="56"/>
      <c r="Z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3"/>
      <c r="V37" s="57"/>
      <c r="W37" s="3"/>
      <c r="X37" s="56"/>
      <c r="Y37" s="56"/>
      <c r="Z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60"/>
      <c r="V38" s="60"/>
      <c r="W38" s="2"/>
      <c r="X38" s="2"/>
      <c r="Y38" s="2"/>
      <c r="Z38" s="2"/>
    </row>
    <row r="39" spans="1:29" ht="33.75" customHeight="1" x14ac:dyDescent="0.25">
      <c r="A39" s="91" t="s">
        <v>15</v>
      </c>
      <c r="B39" s="23">
        <v>13.606300000000001</v>
      </c>
      <c r="C39" s="79">
        <v>19.588950000000001</v>
      </c>
      <c r="D39" s="79">
        <v>46.238500000000002</v>
      </c>
      <c r="E39" s="79">
        <v>56.004150000000003</v>
      </c>
      <c r="F39" s="79">
        <v>59.088350000000005</v>
      </c>
      <c r="G39" s="79">
        <v>56.494374999999991</v>
      </c>
      <c r="H39" s="79">
        <v>67.754999999999995</v>
      </c>
      <c r="I39" s="101">
        <f t="shared" ref="I39:I46" si="16">SUM(B39:H39)</f>
        <v>318.77562499999999</v>
      </c>
      <c r="J39" s="2"/>
      <c r="K39" s="91" t="s">
        <v>15</v>
      </c>
      <c r="L39" s="79">
        <v>10.980350000000001</v>
      </c>
      <c r="M39" s="79">
        <v>15.29865</v>
      </c>
      <c r="N39" s="79">
        <v>12.412325000000001</v>
      </c>
      <c r="O39" s="79"/>
      <c r="P39" s="79"/>
      <c r="Q39" s="101">
        <f t="shared" ref="Q39:Q46" si="17">SUM(L39:P39)</f>
        <v>38.691325000000006</v>
      </c>
      <c r="R39" s="2"/>
      <c r="S39" s="2"/>
      <c r="T39" s="130"/>
      <c r="U39" s="60"/>
      <c r="V39" s="60"/>
      <c r="W39" s="2"/>
      <c r="X39" s="2"/>
      <c r="Y39" s="2"/>
      <c r="Z39" s="2"/>
    </row>
    <row r="40" spans="1:29" ht="33.75" customHeight="1" x14ac:dyDescent="0.25">
      <c r="A40" s="92" t="s">
        <v>16</v>
      </c>
      <c r="B40" s="23">
        <v>13.606300000000001</v>
      </c>
      <c r="C40" s="79">
        <v>19.588950000000001</v>
      </c>
      <c r="D40" s="79">
        <v>46.238500000000002</v>
      </c>
      <c r="E40" s="79">
        <v>56.004150000000003</v>
      </c>
      <c r="F40" s="79">
        <v>59.088350000000005</v>
      </c>
      <c r="G40" s="79">
        <v>56.494374999999991</v>
      </c>
      <c r="H40" s="79">
        <v>67.754999999999995</v>
      </c>
      <c r="I40" s="101">
        <f t="shared" si="16"/>
        <v>318.77562499999999</v>
      </c>
      <c r="J40" s="2"/>
      <c r="K40" s="92" t="s">
        <v>16</v>
      </c>
      <c r="L40" s="79">
        <v>10.980350000000001</v>
      </c>
      <c r="M40" s="79">
        <v>15.29865</v>
      </c>
      <c r="N40" s="79">
        <v>12.412325000000001</v>
      </c>
      <c r="O40" s="79"/>
      <c r="P40" s="79"/>
      <c r="Q40" s="101">
        <f t="shared" si="17"/>
        <v>38.691325000000006</v>
      </c>
      <c r="R40" s="2"/>
      <c r="S40" s="2"/>
      <c r="T40" s="130"/>
      <c r="U40" s="60"/>
      <c r="V40" s="60"/>
      <c r="W40" s="2"/>
      <c r="X40" s="2"/>
      <c r="Y40" s="2"/>
      <c r="Z40" s="2"/>
    </row>
    <row r="41" spans="1:29" ht="33.75" customHeight="1" x14ac:dyDescent="0.25">
      <c r="A41" s="91" t="s">
        <v>17</v>
      </c>
      <c r="B41" s="84">
        <v>12.657379999999998</v>
      </c>
      <c r="C41" s="39">
        <v>18.425620000000002</v>
      </c>
      <c r="D41" s="39">
        <v>43.381800000000013</v>
      </c>
      <c r="E41" s="39">
        <v>52.447940000000003</v>
      </c>
      <c r="F41" s="39">
        <v>55.592759999999998</v>
      </c>
      <c r="G41" s="39">
        <v>53.531450000000007</v>
      </c>
      <c r="H41" s="39">
        <v>64.253600000000006</v>
      </c>
      <c r="I41" s="101">
        <f t="shared" si="16"/>
        <v>300.29055000000005</v>
      </c>
      <c r="J41" s="2"/>
      <c r="K41" s="91" t="s">
        <v>17</v>
      </c>
      <c r="L41" s="80">
        <v>10.022259999999999</v>
      </c>
      <c r="M41" s="24">
        <v>13.962140000000002</v>
      </c>
      <c r="N41" s="24">
        <v>11.327570000000001</v>
      </c>
      <c r="O41" s="24"/>
      <c r="P41" s="24"/>
      <c r="Q41" s="101">
        <f t="shared" si="17"/>
        <v>35.311970000000002</v>
      </c>
      <c r="R41" s="2"/>
      <c r="S41" s="2"/>
      <c r="T41" s="130"/>
      <c r="U41" s="60"/>
      <c r="V41" s="60"/>
      <c r="W41" s="2"/>
      <c r="X41" s="2"/>
      <c r="Y41" s="2"/>
      <c r="Z41" s="2"/>
    </row>
    <row r="42" spans="1:29" ht="33.75" customHeight="1" x14ac:dyDescent="0.25">
      <c r="A42" s="92" t="s">
        <v>18</v>
      </c>
      <c r="B42" s="84">
        <v>12.657379999999998</v>
      </c>
      <c r="C42" s="39">
        <v>18.425620000000002</v>
      </c>
      <c r="D42" s="39">
        <v>43.381800000000013</v>
      </c>
      <c r="E42" s="39">
        <v>52.447940000000003</v>
      </c>
      <c r="F42" s="39">
        <v>55.592759999999998</v>
      </c>
      <c r="G42" s="39">
        <v>53.531450000000007</v>
      </c>
      <c r="H42" s="39">
        <v>64.253600000000006</v>
      </c>
      <c r="I42" s="101">
        <f t="shared" si="16"/>
        <v>300.29055000000005</v>
      </c>
      <c r="J42" s="2"/>
      <c r="K42" s="92" t="s">
        <v>18</v>
      </c>
      <c r="L42" s="79">
        <v>10.022259999999999</v>
      </c>
      <c r="M42" s="79">
        <v>13.962140000000002</v>
      </c>
      <c r="N42" s="79">
        <v>11.327570000000001</v>
      </c>
      <c r="O42" s="79"/>
      <c r="P42" s="79"/>
      <c r="Q42" s="101">
        <f t="shared" si="17"/>
        <v>35.311970000000002</v>
      </c>
      <c r="R42" s="2"/>
      <c r="S42" s="2"/>
      <c r="T42" s="130"/>
      <c r="U42" s="60"/>
      <c r="V42" s="60"/>
      <c r="W42" s="2"/>
      <c r="X42" s="2"/>
      <c r="Y42" s="2"/>
      <c r="Z42" s="2"/>
    </row>
    <row r="43" spans="1:29" ht="33.75" customHeight="1" x14ac:dyDescent="0.25">
      <c r="A43" s="91" t="s">
        <v>19</v>
      </c>
      <c r="B43" s="84">
        <v>12.657379999999998</v>
      </c>
      <c r="C43" s="39">
        <v>18.425620000000002</v>
      </c>
      <c r="D43" s="39">
        <v>43.381800000000013</v>
      </c>
      <c r="E43" s="39">
        <v>52.447940000000003</v>
      </c>
      <c r="F43" s="39">
        <v>55.592759999999998</v>
      </c>
      <c r="G43" s="39">
        <v>53.531450000000007</v>
      </c>
      <c r="H43" s="39">
        <v>64.253600000000006</v>
      </c>
      <c r="I43" s="101">
        <f t="shared" si="16"/>
        <v>300.29055000000005</v>
      </c>
      <c r="J43" s="2"/>
      <c r="K43" s="91" t="s">
        <v>19</v>
      </c>
      <c r="L43" s="79">
        <v>10.022259999999999</v>
      </c>
      <c r="M43" s="79">
        <v>13.962140000000002</v>
      </c>
      <c r="N43" s="79">
        <v>11.327570000000001</v>
      </c>
      <c r="O43" s="79"/>
      <c r="P43" s="79"/>
      <c r="Q43" s="101">
        <f t="shared" si="17"/>
        <v>35.311970000000002</v>
      </c>
      <c r="R43" s="2"/>
      <c r="S43" s="2"/>
      <c r="T43" s="130"/>
      <c r="U43" s="60"/>
      <c r="V43" s="60"/>
      <c r="W43" s="2"/>
      <c r="X43" s="2"/>
      <c r="Y43" s="2"/>
      <c r="Z43" s="2"/>
    </row>
    <row r="44" spans="1:29" ht="33.75" customHeight="1" x14ac:dyDescent="0.25">
      <c r="A44" s="92" t="s">
        <v>13</v>
      </c>
      <c r="B44" s="84">
        <v>12.657379999999998</v>
      </c>
      <c r="C44" s="39">
        <v>18.425620000000002</v>
      </c>
      <c r="D44" s="39">
        <v>43.381800000000013</v>
      </c>
      <c r="E44" s="39">
        <v>52.447940000000003</v>
      </c>
      <c r="F44" s="39">
        <v>55.592759999999998</v>
      </c>
      <c r="G44" s="39">
        <v>53.531450000000007</v>
      </c>
      <c r="H44" s="39">
        <v>64.253600000000006</v>
      </c>
      <c r="I44" s="101">
        <f t="shared" si="16"/>
        <v>300.29055000000005</v>
      </c>
      <c r="J44" s="2"/>
      <c r="K44" s="92" t="s">
        <v>13</v>
      </c>
      <c r="L44" s="79">
        <v>10.022259999999999</v>
      </c>
      <c r="M44" s="79">
        <v>13.962140000000002</v>
      </c>
      <c r="N44" s="79">
        <v>11.327570000000001</v>
      </c>
      <c r="O44" s="79"/>
      <c r="P44" s="79"/>
      <c r="Q44" s="101">
        <f t="shared" si="17"/>
        <v>35.311970000000002</v>
      </c>
      <c r="R44" s="2"/>
      <c r="S44" s="2"/>
      <c r="T44" s="130"/>
      <c r="U44" s="60"/>
      <c r="V44" s="60"/>
      <c r="W44" s="2"/>
      <c r="X44" s="2"/>
      <c r="Y44" s="2"/>
      <c r="Z44" s="2"/>
    </row>
    <row r="45" spans="1:29" ht="33.75" customHeight="1" x14ac:dyDescent="0.25">
      <c r="A45" s="91" t="s">
        <v>14</v>
      </c>
      <c r="B45" s="84">
        <v>12.657379999999998</v>
      </c>
      <c r="C45" s="39">
        <v>18.425620000000002</v>
      </c>
      <c r="D45" s="39">
        <v>43.381800000000013</v>
      </c>
      <c r="E45" s="39">
        <v>52.447940000000003</v>
      </c>
      <c r="F45" s="39">
        <v>55.592759999999998</v>
      </c>
      <c r="G45" s="39">
        <v>53.531450000000007</v>
      </c>
      <c r="H45" s="39">
        <v>64.253600000000006</v>
      </c>
      <c r="I45" s="101">
        <f t="shared" si="16"/>
        <v>300.29055000000005</v>
      </c>
      <c r="J45" s="2"/>
      <c r="K45" s="91" t="s">
        <v>14</v>
      </c>
      <c r="L45" s="79">
        <v>10.022259999999999</v>
      </c>
      <c r="M45" s="79">
        <v>13.962140000000002</v>
      </c>
      <c r="N45" s="79">
        <v>11.327570000000001</v>
      </c>
      <c r="O45" s="79"/>
      <c r="P45" s="79"/>
      <c r="Q45" s="101">
        <f t="shared" si="17"/>
        <v>35.311970000000002</v>
      </c>
      <c r="R45" s="2"/>
      <c r="S45" s="2"/>
      <c r="T45" s="60"/>
      <c r="U45" s="60"/>
      <c r="V45" s="60"/>
      <c r="W45" s="2"/>
      <c r="X45" s="2"/>
      <c r="Y45" s="2"/>
      <c r="Z45" s="2"/>
    </row>
    <row r="46" spans="1:29" ht="33.75" customHeight="1" x14ac:dyDescent="0.25">
      <c r="A46" s="92" t="s">
        <v>11</v>
      </c>
      <c r="B46" s="81">
        <f t="shared" ref="B46:H46" si="18">SUM(B39:B45)</f>
        <v>90.499499999999998</v>
      </c>
      <c r="C46" s="28">
        <f t="shared" si="18"/>
        <v>131.30600000000004</v>
      </c>
      <c r="D46" s="28">
        <f t="shared" si="18"/>
        <v>309.38600000000002</v>
      </c>
      <c r="E46" s="28">
        <f t="shared" si="18"/>
        <v>374.24800000000005</v>
      </c>
      <c r="F46" s="28">
        <f t="shared" si="18"/>
        <v>396.14049999999997</v>
      </c>
      <c r="G46" s="28">
        <f t="shared" si="18"/>
        <v>380.64600000000002</v>
      </c>
      <c r="H46" s="28">
        <f t="shared" si="18"/>
        <v>456.77800000000002</v>
      </c>
      <c r="I46" s="101">
        <f t="shared" si="16"/>
        <v>2139.0039999999999</v>
      </c>
      <c r="K46" s="77" t="s">
        <v>11</v>
      </c>
      <c r="L46" s="81">
        <f>SUM(L39:L45)</f>
        <v>72.072000000000003</v>
      </c>
      <c r="M46" s="28">
        <f>SUM(M39:M45)</f>
        <v>100.40800000000002</v>
      </c>
      <c r="N46" s="28">
        <f>SUM(N39:N45)</f>
        <v>81.462500000000006</v>
      </c>
      <c r="O46" s="28">
        <f>SUM(O39:O45)</f>
        <v>0</v>
      </c>
      <c r="P46" s="28">
        <f>SUM(P39:P45)</f>
        <v>0</v>
      </c>
      <c r="Q46" s="101">
        <f t="shared" si="17"/>
        <v>253.94250000000002</v>
      </c>
      <c r="R46" s="61"/>
      <c r="S46" s="61"/>
      <c r="T46" s="2"/>
      <c r="U46" s="2"/>
      <c r="V46" s="2"/>
      <c r="W46" s="2"/>
      <c r="X46" s="2"/>
      <c r="Y46" s="2"/>
      <c r="Z46" s="2"/>
    </row>
    <row r="47" spans="1:29" ht="33.75" customHeight="1" x14ac:dyDescent="0.25">
      <c r="A47" s="93" t="s">
        <v>20</v>
      </c>
      <c r="B47" s="82">
        <v>84.5</v>
      </c>
      <c r="C47" s="31">
        <v>83</v>
      </c>
      <c r="D47" s="31">
        <v>82</v>
      </c>
      <c r="E47" s="31">
        <v>81.5</v>
      </c>
      <c r="F47" s="31">
        <v>80.5</v>
      </c>
      <c r="G47" s="31">
        <v>79.5</v>
      </c>
      <c r="H47" s="31">
        <v>79</v>
      </c>
      <c r="I47" s="102">
        <f>+((I46/I48)/7)*1000</f>
        <v>80.68972801689992</v>
      </c>
      <c r="K47" s="110" t="s">
        <v>20</v>
      </c>
      <c r="L47" s="82">
        <v>88</v>
      </c>
      <c r="M47" s="31">
        <v>88</v>
      </c>
      <c r="N47" s="31">
        <v>87.5</v>
      </c>
      <c r="O47" s="31"/>
      <c r="P47" s="31"/>
      <c r="Q47" s="102">
        <f>+((Q46/Q48)/7)*1000</f>
        <v>87.83898305084746</v>
      </c>
      <c r="R47" s="62"/>
      <c r="S47" s="62"/>
    </row>
    <row r="48" spans="1:29" ht="33.75" customHeight="1" x14ac:dyDescent="0.25">
      <c r="A48" s="94" t="s">
        <v>21</v>
      </c>
      <c r="B48" s="83">
        <v>153</v>
      </c>
      <c r="C48" s="35">
        <v>226</v>
      </c>
      <c r="D48" s="35">
        <v>539</v>
      </c>
      <c r="E48" s="35">
        <v>656</v>
      </c>
      <c r="F48" s="35">
        <v>703</v>
      </c>
      <c r="G48" s="35">
        <v>684</v>
      </c>
      <c r="H48" s="35">
        <v>826</v>
      </c>
      <c r="I48" s="103">
        <f>SUM(B48:H48)</f>
        <v>3787</v>
      </c>
      <c r="J48" s="63"/>
      <c r="K48" s="94" t="s">
        <v>21</v>
      </c>
      <c r="L48" s="106">
        <v>117</v>
      </c>
      <c r="M48" s="64">
        <v>163</v>
      </c>
      <c r="N48" s="64">
        <v>133</v>
      </c>
      <c r="O48" s="64"/>
      <c r="P48" s="64"/>
      <c r="Q48" s="112">
        <f>SUM(L48:P48)</f>
        <v>413</v>
      </c>
      <c r="R48" s="65"/>
      <c r="S48" s="65"/>
    </row>
    <row r="49" spans="1:30" ht="33.75" customHeight="1" x14ac:dyDescent="0.25">
      <c r="A49" s="95" t="s">
        <v>22</v>
      </c>
      <c r="B49" s="84">
        <f t="shared" ref="B49:H49" si="19">((B48*B47)*7/1000-B39-B40)/5</f>
        <v>12.657379999999998</v>
      </c>
      <c r="C49" s="39">
        <f t="shared" si="19"/>
        <v>18.425620000000002</v>
      </c>
      <c r="D49" s="39">
        <f t="shared" si="19"/>
        <v>43.381800000000013</v>
      </c>
      <c r="E49" s="39">
        <f t="shared" si="19"/>
        <v>52.447940000000003</v>
      </c>
      <c r="F49" s="39">
        <f t="shared" si="19"/>
        <v>55.592759999999998</v>
      </c>
      <c r="G49" s="39">
        <f t="shared" si="19"/>
        <v>53.531450000000007</v>
      </c>
      <c r="H49" s="39">
        <f t="shared" si="19"/>
        <v>64.253600000000006</v>
      </c>
      <c r="I49" s="104">
        <f>((I46*1000)/I48)/7</f>
        <v>80.68972801689992</v>
      </c>
      <c r="K49" s="95" t="s">
        <v>22</v>
      </c>
      <c r="L49" s="84">
        <f t="shared" ref="L49" si="20">((L48*L47)*7/1000-L39-L40)/5</f>
        <v>10.022259999999999</v>
      </c>
      <c r="M49" s="39">
        <f t="shared" ref="M49" si="21">((M48*M47)*7/1000-M39-M40)/5</f>
        <v>13.962140000000002</v>
      </c>
      <c r="N49" s="39">
        <f t="shared" ref="N49" si="22">((N48*N47)*7/1000-N39-N40)/5</f>
        <v>11.327570000000001</v>
      </c>
      <c r="O49" s="39">
        <f t="shared" ref="O49" si="23">((O48*O47)*7/1000-O39-O40)/5</f>
        <v>0</v>
      </c>
      <c r="P49" s="39">
        <f t="shared" ref="P49" si="24">((P48*P47)*7/1000-P39-P40)/5</f>
        <v>0</v>
      </c>
      <c r="Q49" s="113">
        <f>((Q46*1000)/Q48)/7</f>
        <v>87.83898305084746</v>
      </c>
      <c r="R49" s="65"/>
      <c r="S49" s="65"/>
    </row>
    <row r="50" spans="1:30" ht="33.75" customHeight="1" x14ac:dyDescent="0.25">
      <c r="A50" s="96" t="s">
        <v>23</v>
      </c>
      <c r="B50" s="85">
        <f t="shared" ref="B50:H50" si="25">((B48*B47)*7)/1000</f>
        <v>90.499499999999998</v>
      </c>
      <c r="C50" s="43">
        <f t="shared" si="25"/>
        <v>131.30600000000001</v>
      </c>
      <c r="D50" s="43">
        <f t="shared" si="25"/>
        <v>309.38600000000002</v>
      </c>
      <c r="E50" s="43">
        <f t="shared" si="25"/>
        <v>374.24799999999999</v>
      </c>
      <c r="F50" s="43">
        <f t="shared" si="25"/>
        <v>396.14049999999997</v>
      </c>
      <c r="G50" s="43">
        <f t="shared" si="25"/>
        <v>380.64600000000002</v>
      </c>
      <c r="H50" s="43">
        <f t="shared" si="25"/>
        <v>456.77800000000002</v>
      </c>
      <c r="I50" s="87"/>
      <c r="K50" s="96" t="s">
        <v>23</v>
      </c>
      <c r="L50" s="85">
        <f>((L48*L47)*7)/1000</f>
        <v>72.072000000000003</v>
      </c>
      <c r="M50" s="43">
        <f>((M48*M47)*7)/1000</f>
        <v>100.408</v>
      </c>
      <c r="N50" s="43">
        <f>((N48*N47)*7)/1000</f>
        <v>81.462500000000006</v>
      </c>
      <c r="O50" s="43">
        <f>((O48*O47)*7)/1000</f>
        <v>0</v>
      </c>
      <c r="P50" s="43">
        <f>((P48*P47)*7)/1000</f>
        <v>0</v>
      </c>
      <c r="Q50" s="114"/>
    </row>
    <row r="51" spans="1:30" ht="33.75" customHeight="1" thickBot="1" x14ac:dyDescent="0.3">
      <c r="A51" s="97" t="s">
        <v>24</v>
      </c>
      <c r="B51" s="86">
        <f t="shared" ref="B51:H51" si="26">+(B46/B48)/7*1000</f>
        <v>84.5</v>
      </c>
      <c r="C51" s="49">
        <f t="shared" si="26"/>
        <v>83.000000000000028</v>
      </c>
      <c r="D51" s="49">
        <f t="shared" si="26"/>
        <v>82</v>
      </c>
      <c r="E51" s="49">
        <f t="shared" si="26"/>
        <v>81.500000000000014</v>
      </c>
      <c r="F51" s="49">
        <f t="shared" si="26"/>
        <v>80.5</v>
      </c>
      <c r="G51" s="49">
        <f t="shared" si="26"/>
        <v>79.5</v>
      </c>
      <c r="H51" s="49">
        <f t="shared" si="26"/>
        <v>79</v>
      </c>
      <c r="I51" s="105"/>
      <c r="J51" s="52"/>
      <c r="K51" s="97" t="s">
        <v>24</v>
      </c>
      <c r="L51" s="86">
        <f>+(L46/L48)/7*1000</f>
        <v>88</v>
      </c>
      <c r="M51" s="49">
        <f>+(M46/M48)/7*1000</f>
        <v>88.000000000000014</v>
      </c>
      <c r="N51" s="49">
        <f>+(N46/N48)/7*1000</f>
        <v>87.500000000000014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38.975000000000001</v>
      </c>
      <c r="C58" s="79">
        <v>30.182799999999997</v>
      </c>
      <c r="D58" s="79">
        <v>24.071599999999997</v>
      </c>
      <c r="E58" s="79">
        <v>31.047500000000003</v>
      </c>
      <c r="F58" s="79"/>
      <c r="G58" s="79"/>
      <c r="H58" s="101">
        <f t="shared" ref="H58:H65" si="27">SUM(B58:G58)</f>
        <v>124.2769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38.975000000000001</v>
      </c>
      <c r="C59" s="79">
        <v>30.182799999999997</v>
      </c>
      <c r="D59" s="79">
        <v>24.071599999999997</v>
      </c>
      <c r="E59" s="79">
        <v>31.047500000000003</v>
      </c>
      <c r="F59" s="79"/>
      <c r="G59" s="79"/>
      <c r="H59" s="101">
        <f t="shared" si="27"/>
        <v>124.2769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35.470100000000002</v>
      </c>
      <c r="C60" s="24">
        <v>27.742880000000007</v>
      </c>
      <c r="D60" s="24">
        <v>22.123360000000002</v>
      </c>
      <c r="E60" s="24">
        <v>28.758499999999991</v>
      </c>
      <c r="F60" s="24"/>
      <c r="G60" s="24"/>
      <c r="H60" s="101">
        <f t="shared" si="27"/>
        <v>114.09484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>
        <v>35.470100000000002</v>
      </c>
      <c r="C61" s="24">
        <v>27.742880000000007</v>
      </c>
      <c r="D61" s="24">
        <v>22.123360000000002</v>
      </c>
      <c r="E61" s="24">
        <v>28.758499999999991</v>
      </c>
      <c r="F61" s="24"/>
      <c r="G61" s="24"/>
      <c r="H61" s="101">
        <f t="shared" si="27"/>
        <v>114.09484</v>
      </c>
      <c r="I61" s="73"/>
      <c r="J61" s="2"/>
      <c r="K61" s="56"/>
      <c r="L61" s="72"/>
      <c r="M61" s="72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35.470100000000002</v>
      </c>
      <c r="C62" s="24">
        <v>27.742880000000007</v>
      </c>
      <c r="D62" s="24">
        <v>22.123360000000002</v>
      </c>
      <c r="E62" s="24">
        <v>28.758499999999991</v>
      </c>
      <c r="F62" s="24"/>
      <c r="G62" s="79"/>
      <c r="H62" s="101">
        <f t="shared" si="27"/>
        <v>114.09484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35.470100000000002</v>
      </c>
      <c r="C63" s="79">
        <v>27.742880000000007</v>
      </c>
      <c r="D63" s="79">
        <v>22.123360000000002</v>
      </c>
      <c r="E63" s="79">
        <v>28.758499999999991</v>
      </c>
      <c r="F63" s="79"/>
      <c r="G63" s="79"/>
      <c r="H63" s="101">
        <f t="shared" si="27"/>
        <v>114.09484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35.470100000000002</v>
      </c>
      <c r="C64" s="79">
        <v>27.742880000000007</v>
      </c>
      <c r="D64" s="79">
        <v>22.123360000000002</v>
      </c>
      <c r="E64" s="79">
        <v>28.758499999999991</v>
      </c>
      <c r="F64" s="79"/>
      <c r="G64" s="79"/>
      <c r="H64" s="101">
        <f t="shared" si="27"/>
        <v>114.09484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8">SUM(B58:B64)</f>
        <v>255.3005</v>
      </c>
      <c r="C65" s="28">
        <f t="shared" si="28"/>
        <v>199.08000000000004</v>
      </c>
      <c r="D65" s="28">
        <f t="shared" si="28"/>
        <v>158.76</v>
      </c>
      <c r="E65" s="28">
        <f t="shared" si="28"/>
        <v>205.88749999999999</v>
      </c>
      <c r="F65" s="28">
        <f t="shared" si="28"/>
        <v>0</v>
      </c>
      <c r="G65" s="28">
        <f t="shared" si="28"/>
        <v>0</v>
      </c>
      <c r="H65" s="101">
        <f t="shared" si="27"/>
        <v>819.02800000000002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90.5</v>
      </c>
      <c r="C66" s="31">
        <v>90</v>
      </c>
      <c r="D66" s="31">
        <v>90</v>
      </c>
      <c r="E66" s="31">
        <v>90.5</v>
      </c>
      <c r="F66" s="31"/>
      <c r="G66" s="31"/>
      <c r="H66" s="102">
        <f>+((H65/H67)/7)*1000</f>
        <v>90.280864197530875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403</v>
      </c>
      <c r="C67" s="64">
        <v>316</v>
      </c>
      <c r="D67" s="64">
        <v>252</v>
      </c>
      <c r="E67" s="64">
        <v>325</v>
      </c>
      <c r="F67" s="64"/>
      <c r="G67" s="64"/>
      <c r="H67" s="112">
        <f>SUM(B67:G67)</f>
        <v>1296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" si="29">((B67*B66)*7/1000-B58-B59)/5</f>
        <v>35.470100000000002</v>
      </c>
      <c r="C68" s="39">
        <f t="shared" ref="C68" si="30">((C67*C66)*7/1000-C58-C59)/5</f>
        <v>27.742880000000007</v>
      </c>
      <c r="D68" s="39">
        <f t="shared" ref="D68" si="31">((D67*D66)*7/1000-D58-D59)/5</f>
        <v>22.123360000000002</v>
      </c>
      <c r="E68" s="39">
        <f t="shared" ref="E68" si="32">((E67*E66)*7/1000-E58-E59)/5</f>
        <v>28.758499999999991</v>
      </c>
      <c r="F68" s="39">
        <f t="shared" ref="F68" si="33">((F67*F66)*7/1000-F58-F59)/5</f>
        <v>0</v>
      </c>
      <c r="G68" s="39">
        <f t="shared" ref="G68" si="34">((G67*G66)*7/1000-G58-G59)/5</f>
        <v>0</v>
      </c>
      <c r="H68" s="116">
        <f>((H65*1000)/H67)/7</f>
        <v>90.28086419753086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35">((B67*B66)*7)/1000</f>
        <v>255.3005</v>
      </c>
      <c r="C69" s="43">
        <f t="shared" si="35"/>
        <v>199.08</v>
      </c>
      <c r="D69" s="43">
        <f t="shared" si="35"/>
        <v>158.76</v>
      </c>
      <c r="E69" s="43">
        <f t="shared" si="35"/>
        <v>205.88749999999999</v>
      </c>
      <c r="F69" s="43">
        <f t="shared" si="35"/>
        <v>0</v>
      </c>
      <c r="G69" s="43">
        <f t="shared" si="35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36">+(B65/B67)/7*1000</f>
        <v>90.5</v>
      </c>
      <c r="C70" s="49">
        <f t="shared" si="36"/>
        <v>90.000000000000014</v>
      </c>
      <c r="D70" s="49">
        <f t="shared" si="36"/>
        <v>90</v>
      </c>
      <c r="E70" s="49">
        <f t="shared" si="36"/>
        <v>90.5</v>
      </c>
      <c r="F70" s="49" t="e">
        <f t="shared" si="36"/>
        <v>#DIV/0!</v>
      </c>
      <c r="G70" s="49" t="e">
        <f t="shared" si="36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F15"/>
    <mergeCell ref="G15:N15"/>
    <mergeCell ref="O15:T15"/>
    <mergeCell ref="U15:AA15"/>
    <mergeCell ref="B36:H36"/>
    <mergeCell ref="L36:P36"/>
    <mergeCell ref="J54:K54"/>
    <mergeCell ref="B55:G5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9" zoomScale="30" zoomScaleNormal="30" workbookViewId="0">
      <selection activeCell="B27" sqref="B27:T27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1" width="33.42578125" style="19" bestFit="1" customWidth="1"/>
    <col min="12" max="12" width="23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"/>
      <c r="Y3" s="2"/>
      <c r="Z3" s="2"/>
      <c r="AA3" s="2"/>
      <c r="AB3" s="2"/>
      <c r="AC3" s="201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201" t="s">
        <v>1</v>
      </c>
      <c r="B9" s="201"/>
      <c r="C9" s="201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201"/>
      <c r="B10" s="201"/>
      <c r="C10" s="2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201" t="s">
        <v>4</v>
      </c>
      <c r="B11" s="201"/>
      <c r="C11" s="201"/>
      <c r="D11" s="1"/>
      <c r="E11" s="202">
        <v>1</v>
      </c>
      <c r="F11" s="1"/>
      <c r="G11" s="1"/>
      <c r="H11" s="1"/>
      <c r="I11" s="1"/>
      <c r="J11" s="1"/>
      <c r="K11" s="579" t="s">
        <v>74</v>
      </c>
      <c r="L11" s="579"/>
      <c r="M11" s="203"/>
      <c r="N11" s="20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201"/>
      <c r="B12" s="201"/>
      <c r="C12" s="201"/>
      <c r="D12" s="1"/>
      <c r="E12" s="5"/>
      <c r="F12" s="1"/>
      <c r="G12" s="1"/>
      <c r="H12" s="1"/>
      <c r="I12" s="1"/>
      <c r="J12" s="1"/>
      <c r="K12" s="203"/>
      <c r="L12" s="203"/>
      <c r="M12" s="203"/>
      <c r="N12" s="20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1"/>
      <c r="W13" s="1"/>
      <c r="X13" s="1"/>
    </row>
    <row r="14" spans="1:31" s="3" customFormat="1" ht="27" thickBot="1" x14ac:dyDescent="0.3">
      <c r="A14" s="2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>
        <v>20.101659999999999</v>
      </c>
      <c r="C18" s="24">
        <v>36.606159999999988</v>
      </c>
      <c r="D18" s="24">
        <v>35.165220000000005</v>
      </c>
      <c r="E18" s="181">
        <v>36.61712</v>
      </c>
      <c r="F18" s="25">
        <v>38.859999999999992</v>
      </c>
      <c r="G18" s="79">
        <v>25.776000000000003</v>
      </c>
      <c r="H18" s="24">
        <v>29.767099999999999</v>
      </c>
      <c r="I18" s="24">
        <v>31.388400000000001</v>
      </c>
      <c r="J18" s="24">
        <v>40.871400000000008</v>
      </c>
      <c r="K18" s="24">
        <v>40.674500000000002</v>
      </c>
      <c r="L18" s="24">
        <v>46.639599999999994</v>
      </c>
      <c r="M18" s="181">
        <v>46.532399999999996</v>
      </c>
      <c r="N18" s="25">
        <v>54.138800000000003</v>
      </c>
      <c r="O18" s="79">
        <v>28.97307</v>
      </c>
      <c r="P18" s="24">
        <v>49.036079999999998</v>
      </c>
      <c r="Q18" s="24">
        <v>40.581070000000011</v>
      </c>
      <c r="R18" s="24">
        <v>41.457599999999999</v>
      </c>
      <c r="S18" s="24">
        <v>51.329359999999994</v>
      </c>
      <c r="T18" s="24">
        <v>44.699760000000005</v>
      </c>
      <c r="U18" s="23">
        <v>15.578200000000004</v>
      </c>
      <c r="V18" s="24">
        <v>20.652120000000004</v>
      </c>
      <c r="W18" s="24">
        <v>46.420640000000006</v>
      </c>
      <c r="X18" s="24">
        <v>42.733680000000007</v>
      </c>
      <c r="Y18" s="24">
        <v>50.018099999999997</v>
      </c>
      <c r="Z18" s="24">
        <v>46.464119999999994</v>
      </c>
      <c r="AA18" s="25">
        <v>59.231200000000015</v>
      </c>
      <c r="AB18" s="26">
        <f t="shared" ref="AB18:AB25" si="0">SUM(B18:AA18)</f>
        <v>1020.31336</v>
      </c>
      <c r="AD18" s="2"/>
      <c r="AE18" s="20"/>
    </row>
    <row r="19" spans="1:31" ht="39.950000000000003" customHeight="1" x14ac:dyDescent="0.25">
      <c r="A19" s="171" t="s">
        <v>16</v>
      </c>
      <c r="B19" s="23">
        <v>20.101659999999999</v>
      </c>
      <c r="C19" s="24">
        <v>36.606159999999988</v>
      </c>
      <c r="D19" s="24">
        <v>35.165220000000005</v>
      </c>
      <c r="E19" s="24">
        <v>36.61712</v>
      </c>
      <c r="F19" s="25">
        <v>38.859999999999992</v>
      </c>
      <c r="G19" s="79">
        <v>25.776000000000003</v>
      </c>
      <c r="H19" s="24">
        <v>29.767099999999999</v>
      </c>
      <c r="I19" s="24">
        <v>31.388400000000001</v>
      </c>
      <c r="J19" s="24">
        <v>40.871400000000008</v>
      </c>
      <c r="K19" s="24">
        <v>40.674500000000002</v>
      </c>
      <c r="L19" s="24">
        <v>46.639599999999994</v>
      </c>
      <c r="M19" s="181">
        <v>46.532399999999996</v>
      </c>
      <c r="N19" s="25">
        <v>54.138800000000003</v>
      </c>
      <c r="O19" s="79">
        <v>28.97307</v>
      </c>
      <c r="P19" s="24">
        <v>49.036079999999998</v>
      </c>
      <c r="Q19" s="24">
        <v>40.581070000000011</v>
      </c>
      <c r="R19" s="24">
        <v>41.457599999999999</v>
      </c>
      <c r="S19" s="24">
        <v>51.329359999999994</v>
      </c>
      <c r="T19" s="24">
        <v>44.699760000000005</v>
      </c>
      <c r="U19" s="23">
        <v>15.578200000000004</v>
      </c>
      <c r="V19" s="24">
        <v>20.652120000000004</v>
      </c>
      <c r="W19" s="24">
        <v>46.420640000000006</v>
      </c>
      <c r="X19" s="24">
        <v>42.733680000000007</v>
      </c>
      <c r="Y19" s="24">
        <v>50.018099999999997</v>
      </c>
      <c r="Z19" s="24">
        <v>46.464119999999994</v>
      </c>
      <c r="AA19" s="25">
        <v>59.231200000000015</v>
      </c>
      <c r="AB19" s="26">
        <f t="shared" si="0"/>
        <v>1020.31336</v>
      </c>
      <c r="AD19" s="2"/>
      <c r="AE19" s="20"/>
    </row>
    <row r="20" spans="1:31" ht="39.75" customHeight="1" x14ac:dyDescent="0.25">
      <c r="A20" s="170" t="s">
        <v>17</v>
      </c>
      <c r="B20" s="76">
        <v>23.233935999999996</v>
      </c>
      <c r="C20" s="24">
        <v>42.103736000000005</v>
      </c>
      <c r="D20" s="24">
        <v>40.065612000000002</v>
      </c>
      <c r="E20" s="24">
        <v>41.700351999999995</v>
      </c>
      <c r="F20" s="25">
        <v>44.194000000000003</v>
      </c>
      <c r="G20" s="79">
        <v>29.400599999999997</v>
      </c>
      <c r="H20" s="24">
        <v>33.57846</v>
      </c>
      <c r="I20" s="24">
        <v>35.576640000000005</v>
      </c>
      <c r="J20" s="24">
        <v>46.273440000000008</v>
      </c>
      <c r="K20" s="24">
        <v>46.254899999999992</v>
      </c>
      <c r="L20" s="24">
        <v>53.238360000000014</v>
      </c>
      <c r="M20" s="181">
        <v>53.582239999999999</v>
      </c>
      <c r="N20" s="25">
        <v>62.366880000000002</v>
      </c>
      <c r="O20" s="80">
        <v>35.295372</v>
      </c>
      <c r="P20" s="24">
        <v>57.695667999999998</v>
      </c>
      <c r="Q20" s="24">
        <v>44.478572</v>
      </c>
      <c r="R20" s="24">
        <v>45.156959999999991</v>
      </c>
      <c r="S20" s="24">
        <v>57.054855999999994</v>
      </c>
      <c r="T20" s="24">
        <v>53.46129599999999</v>
      </c>
      <c r="U20" s="76">
        <v>17.834719999999997</v>
      </c>
      <c r="V20" s="24">
        <v>23.743152000000002</v>
      </c>
      <c r="W20" s="24">
        <v>52.952143999999997</v>
      </c>
      <c r="X20" s="24">
        <v>49.069127999999999</v>
      </c>
      <c r="Y20" s="24">
        <v>56.891260000000003</v>
      </c>
      <c r="Z20" s="24">
        <v>52.811552000000006</v>
      </c>
      <c r="AA20" s="25">
        <v>67.279520000000005</v>
      </c>
      <c r="AB20" s="26">
        <f t="shared" si="0"/>
        <v>1165.2933560000001</v>
      </c>
      <c r="AD20" s="2"/>
      <c r="AE20" s="20"/>
    </row>
    <row r="21" spans="1:31" ht="39.950000000000003" customHeight="1" x14ac:dyDescent="0.25">
      <c r="A21" s="171" t="s">
        <v>18</v>
      </c>
      <c r="B21" s="76">
        <v>23.233935999999996</v>
      </c>
      <c r="C21" s="24">
        <v>42.103736000000005</v>
      </c>
      <c r="D21" s="24">
        <v>40.065612000000002</v>
      </c>
      <c r="E21" s="24">
        <v>41.700351999999995</v>
      </c>
      <c r="F21" s="25">
        <v>44.194000000000003</v>
      </c>
      <c r="G21" s="79">
        <v>29.400599999999997</v>
      </c>
      <c r="H21" s="24">
        <v>33.57846</v>
      </c>
      <c r="I21" s="24">
        <v>35.576640000000005</v>
      </c>
      <c r="J21" s="24">
        <v>46.273440000000008</v>
      </c>
      <c r="K21" s="24">
        <v>46.254899999999992</v>
      </c>
      <c r="L21" s="24">
        <v>53.238360000000014</v>
      </c>
      <c r="M21" s="181">
        <v>53.582239999999999</v>
      </c>
      <c r="N21" s="25">
        <v>62.366880000000002</v>
      </c>
      <c r="O21" s="79">
        <v>35.295372</v>
      </c>
      <c r="P21" s="24">
        <v>57.695667999999998</v>
      </c>
      <c r="Q21" s="24">
        <v>44.478572</v>
      </c>
      <c r="R21" s="24">
        <v>45.156959999999991</v>
      </c>
      <c r="S21" s="24">
        <v>57.054855999999994</v>
      </c>
      <c r="T21" s="24">
        <v>53.46129599999999</v>
      </c>
      <c r="U21" s="23">
        <v>17.834719999999997</v>
      </c>
      <c r="V21" s="24">
        <v>23.743152000000002</v>
      </c>
      <c r="W21" s="24">
        <v>52.952143999999997</v>
      </c>
      <c r="X21" s="24">
        <v>49.069127999999999</v>
      </c>
      <c r="Y21" s="24">
        <v>56.891260000000003</v>
      </c>
      <c r="Z21" s="24">
        <v>52.811552000000006</v>
      </c>
      <c r="AA21" s="25">
        <v>67.279520000000005</v>
      </c>
      <c r="AB21" s="26">
        <f t="shared" si="0"/>
        <v>1165.2933560000001</v>
      </c>
      <c r="AD21" s="2"/>
      <c r="AE21" s="20"/>
    </row>
    <row r="22" spans="1:31" ht="39.950000000000003" customHeight="1" x14ac:dyDescent="0.25">
      <c r="A22" s="170" t="s">
        <v>19</v>
      </c>
      <c r="B22" s="23">
        <v>23.233935999999996</v>
      </c>
      <c r="C22" s="24">
        <v>42.103736000000005</v>
      </c>
      <c r="D22" s="24">
        <v>40.065612000000002</v>
      </c>
      <c r="E22" s="24">
        <v>41.700351999999995</v>
      </c>
      <c r="F22" s="25">
        <v>44.194000000000003</v>
      </c>
      <c r="G22" s="79">
        <v>29.400599999999997</v>
      </c>
      <c r="H22" s="24">
        <v>33.57846</v>
      </c>
      <c r="I22" s="24">
        <v>35.576640000000005</v>
      </c>
      <c r="J22" s="24">
        <v>46.273440000000008</v>
      </c>
      <c r="K22" s="24">
        <v>46.254899999999992</v>
      </c>
      <c r="L22" s="24">
        <v>53.238360000000014</v>
      </c>
      <c r="M22" s="181">
        <v>53.582239999999999</v>
      </c>
      <c r="N22" s="25">
        <v>62.366880000000002</v>
      </c>
      <c r="O22" s="79">
        <v>35.295372</v>
      </c>
      <c r="P22" s="24">
        <v>57.695667999999998</v>
      </c>
      <c r="Q22" s="24">
        <v>44.478572</v>
      </c>
      <c r="R22" s="24">
        <v>45.156959999999991</v>
      </c>
      <c r="S22" s="24">
        <v>57.054855999999994</v>
      </c>
      <c r="T22" s="24">
        <v>53.46129599999999</v>
      </c>
      <c r="U22" s="23">
        <v>17.834719999999997</v>
      </c>
      <c r="V22" s="24">
        <v>23.743152000000002</v>
      </c>
      <c r="W22" s="24">
        <v>52.952143999999997</v>
      </c>
      <c r="X22" s="24">
        <v>49.069127999999999</v>
      </c>
      <c r="Y22" s="24">
        <v>56.891260000000003</v>
      </c>
      <c r="Z22" s="24">
        <v>52.811552000000006</v>
      </c>
      <c r="AA22" s="25">
        <v>67.279520000000005</v>
      </c>
      <c r="AB22" s="26">
        <f t="shared" si="0"/>
        <v>1165.2933560000001</v>
      </c>
      <c r="AD22" s="2"/>
      <c r="AE22" s="20"/>
    </row>
    <row r="23" spans="1:31" ht="39.950000000000003" customHeight="1" x14ac:dyDescent="0.25">
      <c r="A23" s="171" t="s">
        <v>13</v>
      </c>
      <c r="B23" s="23">
        <v>23.233935999999996</v>
      </c>
      <c r="C23" s="24">
        <v>42.103736000000005</v>
      </c>
      <c r="D23" s="24">
        <v>40.065612000000002</v>
      </c>
      <c r="E23" s="24">
        <v>41.700351999999995</v>
      </c>
      <c r="F23" s="25">
        <v>44.194000000000003</v>
      </c>
      <c r="G23" s="79">
        <v>29.400599999999997</v>
      </c>
      <c r="H23" s="24">
        <v>33.57846</v>
      </c>
      <c r="I23" s="24">
        <v>35.576640000000005</v>
      </c>
      <c r="J23" s="24">
        <v>46.273440000000008</v>
      </c>
      <c r="K23" s="24">
        <v>46.254899999999992</v>
      </c>
      <c r="L23" s="24">
        <v>53.238360000000014</v>
      </c>
      <c r="M23" s="181">
        <v>53.582239999999999</v>
      </c>
      <c r="N23" s="25">
        <v>62.366880000000002</v>
      </c>
      <c r="O23" s="79">
        <v>35.295372</v>
      </c>
      <c r="P23" s="24">
        <v>57.695667999999998</v>
      </c>
      <c r="Q23" s="24">
        <v>44.478572</v>
      </c>
      <c r="R23" s="24">
        <v>45.156959999999991</v>
      </c>
      <c r="S23" s="24">
        <v>57.054855999999994</v>
      </c>
      <c r="T23" s="24">
        <v>53.46129599999999</v>
      </c>
      <c r="U23" s="23">
        <v>17.834719999999997</v>
      </c>
      <c r="V23" s="24">
        <v>23.743152000000002</v>
      </c>
      <c r="W23" s="24">
        <v>52.952143999999997</v>
      </c>
      <c r="X23" s="24">
        <v>49.069127999999999</v>
      </c>
      <c r="Y23" s="24">
        <v>56.891260000000003</v>
      </c>
      <c r="Z23" s="24">
        <v>52.811552000000006</v>
      </c>
      <c r="AA23" s="25">
        <v>67.279520000000005</v>
      </c>
      <c r="AB23" s="26">
        <f t="shared" si="0"/>
        <v>1165.2933560000001</v>
      </c>
      <c r="AD23" s="2"/>
      <c r="AE23" s="20"/>
    </row>
    <row r="24" spans="1:31" ht="39.950000000000003" customHeight="1" x14ac:dyDescent="0.25">
      <c r="A24" s="170" t="s">
        <v>14</v>
      </c>
      <c r="B24" s="23">
        <v>23.233935999999996</v>
      </c>
      <c r="C24" s="24">
        <v>42.103736000000005</v>
      </c>
      <c r="D24" s="24">
        <v>40.065612000000002</v>
      </c>
      <c r="E24" s="24">
        <v>41.700351999999995</v>
      </c>
      <c r="F24" s="25">
        <v>44.194000000000003</v>
      </c>
      <c r="G24" s="79">
        <v>29.400599999999997</v>
      </c>
      <c r="H24" s="24">
        <v>33.57846</v>
      </c>
      <c r="I24" s="24">
        <v>35.576640000000005</v>
      </c>
      <c r="J24" s="24">
        <v>46.273440000000008</v>
      </c>
      <c r="K24" s="24">
        <v>46.254899999999992</v>
      </c>
      <c r="L24" s="24">
        <v>53.238360000000014</v>
      </c>
      <c r="M24" s="181">
        <v>53.582239999999999</v>
      </c>
      <c r="N24" s="25">
        <v>62.366880000000002</v>
      </c>
      <c r="O24" s="79">
        <v>35.295372</v>
      </c>
      <c r="P24" s="24">
        <v>57.695667999999998</v>
      </c>
      <c r="Q24" s="24">
        <v>44.478572</v>
      </c>
      <c r="R24" s="24">
        <v>45.156959999999991</v>
      </c>
      <c r="S24" s="24">
        <v>57.054855999999994</v>
      </c>
      <c r="T24" s="24">
        <v>53.46129599999999</v>
      </c>
      <c r="U24" s="23">
        <v>17.834719999999997</v>
      </c>
      <c r="V24" s="24">
        <v>23.743152000000002</v>
      </c>
      <c r="W24" s="24">
        <v>52.952143999999997</v>
      </c>
      <c r="X24" s="24">
        <v>49.069127999999999</v>
      </c>
      <c r="Y24" s="24">
        <v>56.891260000000003</v>
      </c>
      <c r="Z24" s="24">
        <v>52.811552000000006</v>
      </c>
      <c r="AA24" s="25">
        <v>67.279520000000005</v>
      </c>
      <c r="AB24" s="26">
        <f t="shared" si="0"/>
        <v>1165.2933560000001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156.37299999999999</v>
      </c>
      <c r="C25" s="28">
        <f t="shared" si="1"/>
        <v>283.73099999999999</v>
      </c>
      <c r="D25" s="28">
        <f>SUM(D18:D24)</f>
        <v>270.6585</v>
      </c>
      <c r="E25" s="28">
        <f t="shared" ref="E25:K25" si="2">SUM(E18:E24)</f>
        <v>281.73599999999999</v>
      </c>
      <c r="F25" s="29">
        <f t="shared" si="2"/>
        <v>298.69000000000005</v>
      </c>
      <c r="G25" s="81">
        <f t="shared" si="2"/>
        <v>198.55500000000001</v>
      </c>
      <c r="H25" s="28">
        <f t="shared" si="2"/>
        <v>227.42650000000003</v>
      </c>
      <c r="I25" s="28">
        <f>SUM(I18:I24)</f>
        <v>240.66</v>
      </c>
      <c r="J25" s="28">
        <f t="shared" ref="J25" si="3">SUM(J18:J24)</f>
        <v>313.11</v>
      </c>
      <c r="K25" s="28">
        <f t="shared" si="2"/>
        <v>312.62349999999992</v>
      </c>
      <c r="L25" s="28">
        <f>SUM(L18:L24)</f>
        <v>359.471</v>
      </c>
      <c r="M25" s="28">
        <f>SUM(M18:M24)</f>
        <v>360.97600000000006</v>
      </c>
      <c r="N25" s="29">
        <f t="shared" ref="N25" si="4">SUM(N18:N24)</f>
        <v>420.11199999999997</v>
      </c>
      <c r="O25" s="81">
        <f>SUM(O18:O24)</f>
        <v>234.42299999999994</v>
      </c>
      <c r="P25" s="28">
        <f t="shared" ref="P25:T25" si="5">SUM(P18:P24)</f>
        <v>386.55050000000006</v>
      </c>
      <c r="Q25" s="28">
        <f t="shared" si="5"/>
        <v>303.55500000000001</v>
      </c>
      <c r="R25" s="28">
        <f t="shared" si="5"/>
        <v>308.69999999999993</v>
      </c>
      <c r="S25" s="28">
        <f t="shared" si="5"/>
        <v>387.93299999999994</v>
      </c>
      <c r="T25" s="28">
        <f t="shared" si="5"/>
        <v>356.70600000000002</v>
      </c>
      <c r="U25" s="27">
        <f>SUM(U18:U24)</f>
        <v>120.33000000000001</v>
      </c>
      <c r="V25" s="28">
        <f t="shared" ref="V25:AA25" si="6">SUM(V18:V24)</f>
        <v>160.02000000000004</v>
      </c>
      <c r="W25" s="28">
        <f t="shared" si="6"/>
        <v>357.60199999999998</v>
      </c>
      <c r="X25" s="28">
        <f t="shared" si="6"/>
        <v>330.81299999999999</v>
      </c>
      <c r="Y25" s="28">
        <f t="shared" si="6"/>
        <v>384.49249999999995</v>
      </c>
      <c r="Z25" s="28">
        <f t="shared" si="6"/>
        <v>356.98599999999999</v>
      </c>
      <c r="AA25" s="29">
        <f t="shared" si="6"/>
        <v>454.86</v>
      </c>
      <c r="AB25" s="26">
        <f t="shared" si="0"/>
        <v>7867.0935000000009</v>
      </c>
    </row>
    <row r="26" spans="1:31" s="2" customFormat="1" ht="36.75" customHeight="1" x14ac:dyDescent="0.25">
      <c r="A26" s="172" t="s">
        <v>20</v>
      </c>
      <c r="B26" s="30">
        <v>89</v>
      </c>
      <c r="C26" s="31">
        <v>88.5</v>
      </c>
      <c r="D26" s="31">
        <v>86.5</v>
      </c>
      <c r="E26" s="31">
        <v>86</v>
      </c>
      <c r="F26" s="32">
        <v>85</v>
      </c>
      <c r="G26" s="82">
        <v>91.5</v>
      </c>
      <c r="H26" s="31">
        <v>90.5</v>
      </c>
      <c r="I26" s="31">
        <v>90</v>
      </c>
      <c r="J26" s="31">
        <v>90</v>
      </c>
      <c r="K26" s="31">
        <v>89.5</v>
      </c>
      <c r="L26" s="31">
        <v>89</v>
      </c>
      <c r="M26" s="31">
        <v>88</v>
      </c>
      <c r="N26" s="32">
        <v>88</v>
      </c>
      <c r="O26" s="82">
        <v>91.5</v>
      </c>
      <c r="P26" s="31">
        <v>89.5</v>
      </c>
      <c r="Q26" s="31">
        <v>88.5</v>
      </c>
      <c r="R26" s="31">
        <v>87.5</v>
      </c>
      <c r="S26" s="31">
        <v>87</v>
      </c>
      <c r="T26" s="31">
        <v>85.5</v>
      </c>
      <c r="U26" s="30">
        <v>90</v>
      </c>
      <c r="V26" s="31">
        <v>90</v>
      </c>
      <c r="W26" s="31">
        <v>89</v>
      </c>
      <c r="X26" s="31">
        <v>88.5</v>
      </c>
      <c r="Y26" s="31">
        <v>86.5</v>
      </c>
      <c r="Z26" s="31">
        <v>86</v>
      </c>
      <c r="AA26" s="32">
        <v>85.5</v>
      </c>
      <c r="AB26" s="33">
        <f>+((AB25/AB27)/7)*1000</f>
        <v>88.015545461664985</v>
      </c>
    </row>
    <row r="27" spans="1:31" s="2" customFormat="1" ht="33" customHeight="1" x14ac:dyDescent="0.25">
      <c r="A27" s="173" t="s">
        <v>21</v>
      </c>
      <c r="B27" s="34">
        <v>251</v>
      </c>
      <c r="C27" s="35">
        <v>458</v>
      </c>
      <c r="D27" s="35">
        <v>447</v>
      </c>
      <c r="E27" s="35">
        <v>468</v>
      </c>
      <c r="F27" s="36">
        <v>502</v>
      </c>
      <c r="G27" s="83">
        <v>310</v>
      </c>
      <c r="H27" s="35">
        <v>359</v>
      </c>
      <c r="I27" s="35">
        <v>382</v>
      </c>
      <c r="J27" s="35">
        <v>497</v>
      </c>
      <c r="K27" s="35">
        <v>499</v>
      </c>
      <c r="L27" s="35">
        <v>577</v>
      </c>
      <c r="M27" s="35">
        <v>586</v>
      </c>
      <c r="N27" s="36">
        <v>682</v>
      </c>
      <c r="O27" s="83">
        <v>366</v>
      </c>
      <c r="P27" s="35">
        <v>617</v>
      </c>
      <c r="Q27" s="35">
        <v>490</v>
      </c>
      <c r="R27" s="35">
        <v>504</v>
      </c>
      <c r="S27" s="35">
        <v>637</v>
      </c>
      <c r="T27" s="35">
        <v>596</v>
      </c>
      <c r="U27" s="34">
        <v>191</v>
      </c>
      <c r="V27" s="35">
        <v>254</v>
      </c>
      <c r="W27" s="35">
        <v>574</v>
      </c>
      <c r="X27" s="35">
        <v>534</v>
      </c>
      <c r="Y27" s="35">
        <v>635</v>
      </c>
      <c r="Z27" s="35">
        <v>593</v>
      </c>
      <c r="AA27" s="36">
        <v>760</v>
      </c>
      <c r="AB27" s="37">
        <f>SUM(B27:AA27)</f>
        <v>12769</v>
      </c>
      <c r="AC27" s="2">
        <f>((AB25*1000)/AB27)/7</f>
        <v>88.015545461664971</v>
      </c>
    </row>
    <row r="28" spans="1:31" s="2" customFormat="1" ht="33" customHeight="1" x14ac:dyDescent="0.25">
      <c r="A28" s="174" t="s">
        <v>22</v>
      </c>
      <c r="B28" s="38">
        <f t="shared" ref="B28:AA28" si="7">((B27*B26)*7/1000-B18-B19)/5</f>
        <v>23.233935999999996</v>
      </c>
      <c r="C28" s="39">
        <f t="shared" si="7"/>
        <v>42.103736000000005</v>
      </c>
      <c r="D28" s="39">
        <f t="shared" si="7"/>
        <v>40.065612000000002</v>
      </c>
      <c r="E28" s="39">
        <f t="shared" si="7"/>
        <v>41.700351999999995</v>
      </c>
      <c r="F28" s="40">
        <f t="shared" si="7"/>
        <v>44.194000000000003</v>
      </c>
      <c r="G28" s="84">
        <f t="shared" si="7"/>
        <v>29.400599999999997</v>
      </c>
      <c r="H28" s="39">
        <f t="shared" si="7"/>
        <v>33.57846</v>
      </c>
      <c r="I28" s="39">
        <f t="shared" si="7"/>
        <v>35.576640000000005</v>
      </c>
      <c r="J28" s="39">
        <f t="shared" si="7"/>
        <v>46.273440000000008</v>
      </c>
      <c r="K28" s="39">
        <f t="shared" si="7"/>
        <v>46.254899999999992</v>
      </c>
      <c r="L28" s="39">
        <f t="shared" si="7"/>
        <v>53.238360000000014</v>
      </c>
      <c r="M28" s="39">
        <f t="shared" si="7"/>
        <v>53.582239999999999</v>
      </c>
      <c r="N28" s="40">
        <f t="shared" si="7"/>
        <v>62.366880000000002</v>
      </c>
      <c r="O28" s="84">
        <f t="shared" si="7"/>
        <v>35.295372</v>
      </c>
      <c r="P28" s="39">
        <f t="shared" si="7"/>
        <v>57.695667999999998</v>
      </c>
      <c r="Q28" s="39">
        <f t="shared" si="7"/>
        <v>44.478572</v>
      </c>
      <c r="R28" s="39">
        <f t="shared" si="7"/>
        <v>45.156959999999991</v>
      </c>
      <c r="S28" s="39">
        <f t="shared" si="7"/>
        <v>57.054855999999994</v>
      </c>
      <c r="T28" s="39">
        <f t="shared" si="7"/>
        <v>53.46129599999999</v>
      </c>
      <c r="U28" s="38">
        <f t="shared" si="7"/>
        <v>17.834719999999997</v>
      </c>
      <c r="V28" s="39">
        <f t="shared" si="7"/>
        <v>23.743152000000002</v>
      </c>
      <c r="W28" s="39">
        <f t="shared" si="7"/>
        <v>52.952143999999997</v>
      </c>
      <c r="X28" s="39">
        <f t="shared" si="7"/>
        <v>49.069127999999999</v>
      </c>
      <c r="Y28" s="39">
        <f t="shared" si="7"/>
        <v>56.891260000000003</v>
      </c>
      <c r="Z28" s="39">
        <f t="shared" si="7"/>
        <v>52.811552000000006</v>
      </c>
      <c r="AA28" s="40">
        <f t="shared" si="7"/>
        <v>67.279520000000005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156.37299999999999</v>
      </c>
      <c r="C29" s="43">
        <f t="shared" si="8"/>
        <v>283.73099999999999</v>
      </c>
      <c r="D29" s="43">
        <f>((D27*D26)*7)/1000</f>
        <v>270.6585</v>
      </c>
      <c r="E29" s="43">
        <f>((E27*E26)*7)/1000</f>
        <v>281.73599999999999</v>
      </c>
      <c r="F29" s="87">
        <f t="shared" ref="F29:K29" si="9">((F27*F26)*7)/1000</f>
        <v>298.69</v>
      </c>
      <c r="G29" s="85">
        <f t="shared" si="9"/>
        <v>198.55500000000001</v>
      </c>
      <c r="H29" s="43">
        <f t="shared" si="9"/>
        <v>227.4265</v>
      </c>
      <c r="I29" s="43">
        <f>((I27*I26)*7)/1000</f>
        <v>240.66</v>
      </c>
      <c r="J29" s="43">
        <f>((J27*J26)*7)/1000</f>
        <v>313.11</v>
      </c>
      <c r="K29" s="43">
        <f t="shared" si="9"/>
        <v>312.62349999999998</v>
      </c>
      <c r="L29" s="43">
        <f>((L27*L26)*7)/1000</f>
        <v>359.471</v>
      </c>
      <c r="M29" s="43">
        <f>((M27*M26)*7)/1000</f>
        <v>360.976</v>
      </c>
      <c r="N29" s="87">
        <f>((N27*N26)*7)/1000</f>
        <v>420.11200000000002</v>
      </c>
      <c r="O29" s="85">
        <f>((O27*O26)*7)/1000</f>
        <v>234.423</v>
      </c>
      <c r="P29" s="43">
        <f>((P27*P26)*7)/1000</f>
        <v>386.5505</v>
      </c>
      <c r="Q29" s="43">
        <f t="shared" ref="Q29:AA29" si="10">((Q27*Q26)*7)/1000</f>
        <v>303.55500000000001</v>
      </c>
      <c r="R29" s="43">
        <f t="shared" si="10"/>
        <v>308.7</v>
      </c>
      <c r="S29" s="43">
        <f t="shared" si="10"/>
        <v>387.93299999999999</v>
      </c>
      <c r="T29" s="43">
        <f t="shared" si="10"/>
        <v>356.70600000000002</v>
      </c>
      <c r="U29" s="44">
        <f t="shared" si="10"/>
        <v>120.33</v>
      </c>
      <c r="V29" s="45">
        <f t="shared" si="10"/>
        <v>160.02000000000001</v>
      </c>
      <c r="W29" s="45">
        <f t="shared" si="10"/>
        <v>357.60199999999998</v>
      </c>
      <c r="X29" s="45">
        <f t="shared" si="10"/>
        <v>330.81299999999999</v>
      </c>
      <c r="Y29" s="45">
        <f t="shared" si="10"/>
        <v>384.49250000000001</v>
      </c>
      <c r="Z29" s="45">
        <f t="shared" si="10"/>
        <v>356.98599999999999</v>
      </c>
      <c r="AA29" s="46">
        <f t="shared" si="10"/>
        <v>454.86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89</v>
      </c>
      <c r="C30" s="49">
        <f t="shared" si="11"/>
        <v>88.5</v>
      </c>
      <c r="D30" s="49">
        <f>+(D25/D27)/7*1000</f>
        <v>86.500000000000014</v>
      </c>
      <c r="E30" s="49">
        <f t="shared" ref="E30:K30" si="12">+(E25/E27)/7*1000</f>
        <v>86</v>
      </c>
      <c r="F30" s="50">
        <f t="shared" si="12"/>
        <v>85</v>
      </c>
      <c r="G30" s="86">
        <f t="shared" si="12"/>
        <v>91.500000000000014</v>
      </c>
      <c r="H30" s="49">
        <f t="shared" si="12"/>
        <v>90.500000000000014</v>
      </c>
      <c r="I30" s="49">
        <f>+(I25/I27)/7*1000</f>
        <v>90</v>
      </c>
      <c r="J30" s="49">
        <f t="shared" ref="J30" si="13">+(J25/J27)/7*1000</f>
        <v>90</v>
      </c>
      <c r="K30" s="49">
        <f t="shared" si="12"/>
        <v>89.499999999999986</v>
      </c>
      <c r="L30" s="49">
        <f>+(L25/L27)/7*1000</f>
        <v>89</v>
      </c>
      <c r="M30" s="49">
        <f>+(M25/M27)/7*1000</f>
        <v>88.000000000000014</v>
      </c>
      <c r="N30" s="50">
        <f t="shared" ref="N30" si="14">+(N25/N27)/7*1000</f>
        <v>88</v>
      </c>
      <c r="O30" s="86">
        <f>+(O25/O27)/7*1000</f>
        <v>91.499999999999986</v>
      </c>
      <c r="P30" s="49">
        <f t="shared" ref="P30:AA30" si="15">+(P25/P27)/7*1000</f>
        <v>89.500000000000014</v>
      </c>
      <c r="Q30" s="49">
        <f t="shared" si="15"/>
        <v>88.500000000000014</v>
      </c>
      <c r="R30" s="49">
        <f t="shared" si="15"/>
        <v>87.499999999999986</v>
      </c>
      <c r="S30" s="49">
        <f t="shared" si="15"/>
        <v>86.999999999999986</v>
      </c>
      <c r="T30" s="49">
        <f t="shared" si="15"/>
        <v>85.5</v>
      </c>
      <c r="U30" s="48">
        <f t="shared" si="15"/>
        <v>90.000000000000014</v>
      </c>
      <c r="V30" s="49">
        <f t="shared" si="15"/>
        <v>90.000000000000014</v>
      </c>
      <c r="W30" s="49">
        <f t="shared" si="15"/>
        <v>89</v>
      </c>
      <c r="X30" s="49">
        <f t="shared" si="15"/>
        <v>88.5</v>
      </c>
      <c r="Y30" s="49">
        <f t="shared" si="15"/>
        <v>86.5</v>
      </c>
      <c r="Z30" s="49">
        <f t="shared" si="15"/>
        <v>86</v>
      </c>
      <c r="AA30" s="50">
        <f t="shared" si="15"/>
        <v>85.5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4"/>
      <c r="I36" s="99"/>
      <c r="J36" s="55" t="s">
        <v>27</v>
      </c>
      <c r="K36" s="107"/>
      <c r="L36" s="573" t="s">
        <v>26</v>
      </c>
      <c r="M36" s="573"/>
      <c r="N36" s="573"/>
      <c r="O36" s="573"/>
      <c r="P36" s="574"/>
      <c r="Q36" s="111"/>
      <c r="R36" s="56"/>
      <c r="S36" s="56"/>
      <c r="T36" s="204"/>
      <c r="U36" s="57"/>
      <c r="V36" s="3"/>
      <c r="W36" s="56"/>
      <c r="X36" s="56"/>
      <c r="Y36" s="56"/>
      <c r="Z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00" t="s">
        <v>11</v>
      </c>
      <c r="K37" s="108"/>
      <c r="L37" s="98"/>
      <c r="M37" s="15"/>
      <c r="N37" s="15"/>
      <c r="O37" s="15"/>
      <c r="P37" s="15"/>
      <c r="Q37" s="100" t="s">
        <v>11</v>
      </c>
      <c r="R37" s="59"/>
      <c r="S37" s="59"/>
      <c r="T37" s="130"/>
      <c r="U37" s="3"/>
      <c r="V37" s="57"/>
      <c r="W37" s="3"/>
      <c r="X37" s="56"/>
      <c r="Y37" s="56"/>
      <c r="Z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0"/>
      <c r="K38" s="109" t="s">
        <v>12</v>
      </c>
      <c r="L38" s="98">
        <v>1</v>
      </c>
      <c r="M38" s="58">
        <v>2</v>
      </c>
      <c r="N38" s="58">
        <v>3</v>
      </c>
      <c r="O38" s="58">
        <v>4</v>
      </c>
      <c r="P38" s="58">
        <v>5</v>
      </c>
      <c r="Q38" s="100"/>
      <c r="R38" s="59"/>
      <c r="S38" s="59"/>
      <c r="T38" s="132"/>
      <c r="U38" s="60"/>
      <c r="V38" s="60"/>
      <c r="W38" s="2"/>
      <c r="X38" s="2"/>
      <c r="Y38" s="2"/>
      <c r="Z38" s="2"/>
    </row>
    <row r="39" spans="1:29" ht="33.75" customHeight="1" x14ac:dyDescent="0.25">
      <c r="A39" s="91" t="s">
        <v>15</v>
      </c>
      <c r="B39" s="23">
        <v>12.657379999999998</v>
      </c>
      <c r="C39" s="79">
        <v>18.425620000000002</v>
      </c>
      <c r="D39" s="79">
        <v>43.381800000000013</v>
      </c>
      <c r="E39" s="79">
        <v>52.447940000000003</v>
      </c>
      <c r="F39" s="79">
        <v>55.592759999999998</v>
      </c>
      <c r="G39" s="79">
        <v>53.531450000000007</v>
      </c>
      <c r="H39" s="79">
        <v>64.253600000000006</v>
      </c>
      <c r="I39" s="101">
        <f t="shared" ref="I39:I46" si="16">SUM(B39:H39)</f>
        <v>300.29055000000005</v>
      </c>
      <c r="J39" s="2"/>
      <c r="K39" s="91" t="s">
        <v>15</v>
      </c>
      <c r="L39" s="79">
        <v>10.022259999999999</v>
      </c>
      <c r="M39" s="79">
        <v>13.962140000000002</v>
      </c>
      <c r="N39" s="79">
        <v>11.327570000000001</v>
      </c>
      <c r="O39" s="79"/>
      <c r="P39" s="79"/>
      <c r="Q39" s="101">
        <f t="shared" ref="Q39:Q46" si="17">SUM(L39:P39)</f>
        <v>35.311970000000002</v>
      </c>
      <c r="R39" s="2"/>
      <c r="S39" s="2"/>
      <c r="T39" s="130"/>
      <c r="U39" s="60"/>
      <c r="V39" s="60"/>
      <c r="W39" s="2"/>
      <c r="X39" s="2"/>
      <c r="Y39" s="2"/>
      <c r="Z39" s="2"/>
    </row>
    <row r="40" spans="1:29" ht="33.75" customHeight="1" x14ac:dyDescent="0.25">
      <c r="A40" s="92" t="s">
        <v>16</v>
      </c>
      <c r="B40" s="23">
        <v>12.657379999999998</v>
      </c>
      <c r="C40" s="79">
        <v>18.425620000000002</v>
      </c>
      <c r="D40" s="79">
        <v>43.381800000000013</v>
      </c>
      <c r="E40" s="79">
        <v>52.447940000000003</v>
      </c>
      <c r="F40" s="79">
        <v>55.592759999999998</v>
      </c>
      <c r="G40" s="79">
        <v>53.531450000000007</v>
      </c>
      <c r="H40" s="79">
        <v>64.253600000000006</v>
      </c>
      <c r="I40" s="101">
        <f t="shared" si="16"/>
        <v>300.29055000000005</v>
      </c>
      <c r="J40" s="2"/>
      <c r="K40" s="92" t="s">
        <v>16</v>
      </c>
      <c r="L40" s="79">
        <v>10.022259999999999</v>
      </c>
      <c r="M40" s="79">
        <v>13.962140000000002</v>
      </c>
      <c r="N40" s="79">
        <v>11.327570000000001</v>
      </c>
      <c r="O40" s="79"/>
      <c r="P40" s="79"/>
      <c r="Q40" s="101">
        <f t="shared" si="17"/>
        <v>35.311970000000002</v>
      </c>
      <c r="R40" s="2"/>
      <c r="S40" s="2"/>
      <c r="T40" s="130"/>
      <c r="U40" s="60"/>
      <c r="V40" s="60"/>
      <c r="W40" s="2"/>
      <c r="X40" s="2"/>
      <c r="Y40" s="2"/>
      <c r="Z40" s="2"/>
    </row>
    <row r="41" spans="1:29" ht="33.75" customHeight="1" x14ac:dyDescent="0.25">
      <c r="A41" s="91" t="s">
        <v>17</v>
      </c>
      <c r="B41" s="84">
        <v>14.408247999999997</v>
      </c>
      <c r="C41" s="39">
        <v>21.263951999999996</v>
      </c>
      <c r="D41" s="39">
        <v>49.429380000000002</v>
      </c>
      <c r="E41" s="39">
        <v>59.840023999999993</v>
      </c>
      <c r="F41" s="39">
        <v>63.388296000000004</v>
      </c>
      <c r="G41" s="39">
        <v>60.941019999999995</v>
      </c>
      <c r="H41" s="39">
        <v>72.931359999999998</v>
      </c>
      <c r="I41" s="101">
        <f t="shared" si="16"/>
        <v>342.20227999999997</v>
      </c>
      <c r="J41" s="2"/>
      <c r="K41" s="91" t="s">
        <v>17</v>
      </c>
      <c r="L41" s="80">
        <v>11.552096000000001</v>
      </c>
      <c r="M41" s="24">
        <v>15.980043999999998</v>
      </c>
      <c r="N41" s="24">
        <v>12.878672</v>
      </c>
      <c r="O41" s="24"/>
      <c r="P41" s="24"/>
      <c r="Q41" s="101">
        <f t="shared" si="17"/>
        <v>40.410812</v>
      </c>
      <c r="R41" s="2"/>
      <c r="S41" s="2"/>
      <c r="T41" s="130"/>
      <c r="U41" s="60"/>
      <c r="V41" s="60"/>
      <c r="W41" s="2"/>
      <c r="X41" s="2"/>
      <c r="Y41" s="2"/>
      <c r="Z41" s="2"/>
    </row>
    <row r="42" spans="1:29" ht="33.75" customHeight="1" x14ac:dyDescent="0.25">
      <c r="A42" s="92" t="s">
        <v>18</v>
      </c>
      <c r="B42" s="84">
        <v>14.408247999999997</v>
      </c>
      <c r="C42" s="39">
        <v>21.263951999999996</v>
      </c>
      <c r="D42" s="39">
        <v>49.429380000000002</v>
      </c>
      <c r="E42" s="39">
        <v>59.840023999999993</v>
      </c>
      <c r="F42" s="39">
        <v>63.388296000000004</v>
      </c>
      <c r="G42" s="39">
        <v>60.941019999999995</v>
      </c>
      <c r="H42" s="39">
        <v>72.931359999999998</v>
      </c>
      <c r="I42" s="101">
        <f t="shared" si="16"/>
        <v>342.20227999999997</v>
      </c>
      <c r="J42" s="2"/>
      <c r="K42" s="92" t="s">
        <v>18</v>
      </c>
      <c r="L42" s="79">
        <v>11.552096000000001</v>
      </c>
      <c r="M42" s="79">
        <v>15.980043999999998</v>
      </c>
      <c r="N42" s="79">
        <v>12.878672</v>
      </c>
      <c r="O42" s="79"/>
      <c r="P42" s="79"/>
      <c r="Q42" s="101">
        <f t="shared" si="17"/>
        <v>40.410812</v>
      </c>
      <c r="R42" s="2"/>
      <c r="S42" s="2"/>
      <c r="T42" s="130"/>
      <c r="U42" s="60"/>
      <c r="V42" s="60"/>
      <c r="W42" s="2"/>
      <c r="X42" s="2"/>
      <c r="Y42" s="2"/>
      <c r="Z42" s="2"/>
    </row>
    <row r="43" spans="1:29" ht="33.75" customHeight="1" x14ac:dyDescent="0.25">
      <c r="A43" s="91" t="s">
        <v>19</v>
      </c>
      <c r="B43" s="84">
        <v>14.408247999999997</v>
      </c>
      <c r="C43" s="39">
        <v>21.263951999999996</v>
      </c>
      <c r="D43" s="39">
        <v>49.429380000000002</v>
      </c>
      <c r="E43" s="39">
        <v>59.840023999999993</v>
      </c>
      <c r="F43" s="39">
        <v>63.388296000000004</v>
      </c>
      <c r="G43" s="39">
        <v>60.941019999999995</v>
      </c>
      <c r="H43" s="39">
        <v>72.931359999999998</v>
      </c>
      <c r="I43" s="101">
        <f t="shared" si="16"/>
        <v>342.20227999999997</v>
      </c>
      <c r="J43" s="2"/>
      <c r="K43" s="91" t="s">
        <v>19</v>
      </c>
      <c r="L43" s="79">
        <v>11.552096000000001</v>
      </c>
      <c r="M43" s="79">
        <v>15.980043999999998</v>
      </c>
      <c r="N43" s="79">
        <v>12.878672</v>
      </c>
      <c r="O43" s="79"/>
      <c r="P43" s="79"/>
      <c r="Q43" s="101">
        <f t="shared" si="17"/>
        <v>40.410812</v>
      </c>
      <c r="R43" s="2"/>
      <c r="S43" s="2"/>
      <c r="T43" s="130"/>
      <c r="U43" s="60"/>
      <c r="V43" s="60"/>
      <c r="W43" s="2"/>
      <c r="X43" s="2"/>
      <c r="Y43" s="2"/>
      <c r="Z43" s="2"/>
    </row>
    <row r="44" spans="1:29" ht="33.75" customHeight="1" x14ac:dyDescent="0.25">
      <c r="A44" s="92" t="s">
        <v>13</v>
      </c>
      <c r="B44" s="84">
        <v>14.408247999999997</v>
      </c>
      <c r="C44" s="39">
        <v>21.263951999999996</v>
      </c>
      <c r="D44" s="39">
        <v>49.429380000000002</v>
      </c>
      <c r="E44" s="39">
        <v>59.840023999999993</v>
      </c>
      <c r="F44" s="39">
        <v>63.388296000000004</v>
      </c>
      <c r="G44" s="39">
        <v>60.941019999999995</v>
      </c>
      <c r="H44" s="39">
        <v>72.931359999999998</v>
      </c>
      <c r="I44" s="101">
        <f t="shared" si="16"/>
        <v>342.20227999999997</v>
      </c>
      <c r="J44" s="2"/>
      <c r="K44" s="92" t="s">
        <v>13</v>
      </c>
      <c r="L44" s="79">
        <v>11.552096000000001</v>
      </c>
      <c r="M44" s="79">
        <v>15.980043999999998</v>
      </c>
      <c r="N44" s="79">
        <v>12.878672</v>
      </c>
      <c r="O44" s="79"/>
      <c r="P44" s="79"/>
      <c r="Q44" s="101">
        <f t="shared" si="17"/>
        <v>40.410812</v>
      </c>
      <c r="R44" s="2"/>
      <c r="S44" s="2"/>
      <c r="T44" s="130"/>
      <c r="U44" s="60"/>
      <c r="V44" s="60"/>
      <c r="W44" s="2"/>
      <c r="X44" s="2"/>
      <c r="Y44" s="2"/>
      <c r="Z44" s="2"/>
    </row>
    <row r="45" spans="1:29" ht="33.75" customHeight="1" x14ac:dyDescent="0.25">
      <c r="A45" s="91" t="s">
        <v>14</v>
      </c>
      <c r="B45" s="84">
        <v>14.408247999999997</v>
      </c>
      <c r="C45" s="39">
        <v>21.263951999999996</v>
      </c>
      <c r="D45" s="39">
        <v>49.429380000000002</v>
      </c>
      <c r="E45" s="39">
        <v>59.840023999999993</v>
      </c>
      <c r="F45" s="39">
        <v>63.388296000000004</v>
      </c>
      <c r="G45" s="39">
        <v>60.941019999999995</v>
      </c>
      <c r="H45" s="39">
        <v>72.931359999999998</v>
      </c>
      <c r="I45" s="101">
        <f t="shared" si="16"/>
        <v>342.20227999999997</v>
      </c>
      <c r="J45" s="2"/>
      <c r="K45" s="91" t="s">
        <v>14</v>
      </c>
      <c r="L45" s="79">
        <v>11.552096000000001</v>
      </c>
      <c r="M45" s="79">
        <v>15.980043999999998</v>
      </c>
      <c r="N45" s="79">
        <v>12.878672</v>
      </c>
      <c r="O45" s="79"/>
      <c r="P45" s="79"/>
      <c r="Q45" s="101">
        <f t="shared" si="17"/>
        <v>40.410812</v>
      </c>
      <c r="R45" s="2"/>
      <c r="S45" s="2"/>
      <c r="T45" s="60"/>
      <c r="U45" s="60"/>
      <c r="V45" s="60"/>
      <c r="W45" s="2"/>
      <c r="X45" s="2"/>
      <c r="Y45" s="2"/>
      <c r="Z45" s="2"/>
    </row>
    <row r="46" spans="1:29" ht="33.75" customHeight="1" x14ac:dyDescent="0.25">
      <c r="A46" s="92" t="s">
        <v>11</v>
      </c>
      <c r="B46" s="81">
        <f t="shared" ref="B46:H46" si="18">SUM(B39:B45)</f>
        <v>97.355999999999995</v>
      </c>
      <c r="C46" s="28">
        <f t="shared" si="18"/>
        <v>143.17099999999996</v>
      </c>
      <c r="D46" s="28">
        <f t="shared" si="18"/>
        <v>333.91050000000001</v>
      </c>
      <c r="E46" s="28">
        <f t="shared" si="18"/>
        <v>404.09599999999995</v>
      </c>
      <c r="F46" s="28">
        <f t="shared" si="18"/>
        <v>428.12700000000007</v>
      </c>
      <c r="G46" s="28">
        <f t="shared" si="18"/>
        <v>411.76799999999992</v>
      </c>
      <c r="H46" s="28">
        <f t="shared" si="18"/>
        <v>493.16399999999993</v>
      </c>
      <c r="I46" s="101">
        <f t="shared" si="16"/>
        <v>2311.5924999999997</v>
      </c>
      <c r="K46" s="77" t="s">
        <v>11</v>
      </c>
      <c r="L46" s="81">
        <f>SUM(L39:L45)</f>
        <v>77.805000000000007</v>
      </c>
      <c r="M46" s="28">
        <f>SUM(M39:M45)</f>
        <v>107.82449999999999</v>
      </c>
      <c r="N46" s="28">
        <f>SUM(N39:N45)</f>
        <v>87.048500000000004</v>
      </c>
      <c r="O46" s="28">
        <f>SUM(O39:O45)</f>
        <v>0</v>
      </c>
      <c r="P46" s="28">
        <f>SUM(P39:P45)</f>
        <v>0</v>
      </c>
      <c r="Q46" s="101">
        <f t="shared" si="17"/>
        <v>272.678</v>
      </c>
      <c r="R46" s="61"/>
      <c r="S46" s="61"/>
      <c r="T46" s="2"/>
      <c r="U46" s="2"/>
      <c r="V46" s="2"/>
      <c r="W46" s="2"/>
      <c r="X46" s="2"/>
      <c r="Y46" s="2"/>
      <c r="Z46" s="2"/>
    </row>
    <row r="47" spans="1:29" ht="33.75" customHeight="1" x14ac:dyDescent="0.25">
      <c r="A47" s="93" t="s">
        <v>20</v>
      </c>
      <c r="B47" s="82">
        <v>91.5</v>
      </c>
      <c r="C47" s="31">
        <v>90.5</v>
      </c>
      <c r="D47" s="31">
        <v>88.5</v>
      </c>
      <c r="E47" s="31">
        <v>88</v>
      </c>
      <c r="F47" s="31">
        <v>87</v>
      </c>
      <c r="G47" s="31">
        <v>86</v>
      </c>
      <c r="H47" s="31">
        <v>85.5</v>
      </c>
      <c r="I47" s="102">
        <f>+((I46/I48)/7)*1000</f>
        <v>87.269423890063408</v>
      </c>
      <c r="K47" s="110" t="s">
        <v>20</v>
      </c>
      <c r="L47" s="82">
        <v>95</v>
      </c>
      <c r="M47" s="31">
        <v>94.5</v>
      </c>
      <c r="N47" s="31">
        <v>93.5</v>
      </c>
      <c r="O47" s="31"/>
      <c r="P47" s="31"/>
      <c r="Q47" s="102">
        <f>+((Q46/Q48)/7)*1000</f>
        <v>94.319612590799025</v>
      </c>
      <c r="R47" s="62"/>
      <c r="S47" s="62"/>
    </row>
    <row r="48" spans="1:29" ht="33.75" customHeight="1" x14ac:dyDescent="0.25">
      <c r="A48" s="94" t="s">
        <v>21</v>
      </c>
      <c r="B48" s="83">
        <v>152</v>
      </c>
      <c r="C48" s="35">
        <v>226</v>
      </c>
      <c r="D48" s="35">
        <v>539</v>
      </c>
      <c r="E48" s="35">
        <v>656</v>
      </c>
      <c r="F48" s="35">
        <v>703</v>
      </c>
      <c r="G48" s="35">
        <v>684</v>
      </c>
      <c r="H48" s="35">
        <v>824</v>
      </c>
      <c r="I48" s="103">
        <f>SUM(B48:H48)</f>
        <v>3784</v>
      </c>
      <c r="J48" s="63"/>
      <c r="K48" s="94" t="s">
        <v>21</v>
      </c>
      <c r="L48" s="106">
        <v>117</v>
      </c>
      <c r="M48" s="64">
        <v>163</v>
      </c>
      <c r="N48" s="64">
        <v>133</v>
      </c>
      <c r="O48" s="64"/>
      <c r="P48" s="64"/>
      <c r="Q48" s="112">
        <f>SUM(L48:P48)</f>
        <v>413</v>
      </c>
      <c r="R48" s="65"/>
      <c r="S48" s="65"/>
    </row>
    <row r="49" spans="1:30" ht="33.75" customHeight="1" x14ac:dyDescent="0.25">
      <c r="A49" s="95" t="s">
        <v>22</v>
      </c>
      <c r="B49" s="84">
        <f t="shared" ref="B49:H49" si="19">((B48*B47)*7/1000-B39-B40)/5</f>
        <v>14.408247999999997</v>
      </c>
      <c r="C49" s="39">
        <f t="shared" si="19"/>
        <v>21.263951999999996</v>
      </c>
      <c r="D49" s="39">
        <f t="shared" si="19"/>
        <v>49.429380000000002</v>
      </c>
      <c r="E49" s="39">
        <f t="shared" si="19"/>
        <v>59.840023999999993</v>
      </c>
      <c r="F49" s="39">
        <f t="shared" si="19"/>
        <v>63.388296000000004</v>
      </c>
      <c r="G49" s="39">
        <f t="shared" si="19"/>
        <v>60.941019999999995</v>
      </c>
      <c r="H49" s="39">
        <f t="shared" si="19"/>
        <v>72.931359999999998</v>
      </c>
      <c r="I49" s="104">
        <f>((I46*1000)/I48)/7</f>
        <v>87.269423890063408</v>
      </c>
      <c r="K49" s="95" t="s">
        <v>22</v>
      </c>
      <c r="L49" s="84">
        <f t="shared" ref="L49:P49" si="20">((L48*L47)*7/1000-L39-L40)/5</f>
        <v>11.552096000000001</v>
      </c>
      <c r="M49" s="39">
        <f t="shared" si="20"/>
        <v>15.980043999999998</v>
      </c>
      <c r="N49" s="39">
        <f t="shared" si="20"/>
        <v>12.878672</v>
      </c>
      <c r="O49" s="39">
        <f t="shared" si="20"/>
        <v>0</v>
      </c>
      <c r="P49" s="39">
        <f t="shared" si="20"/>
        <v>0</v>
      </c>
      <c r="Q49" s="113">
        <f>((Q46*1000)/Q48)/7</f>
        <v>94.319612590799025</v>
      </c>
      <c r="R49" s="65"/>
      <c r="S49" s="65"/>
    </row>
    <row r="50" spans="1:30" ht="33.75" customHeight="1" x14ac:dyDescent="0.25">
      <c r="A50" s="96" t="s">
        <v>23</v>
      </c>
      <c r="B50" s="85">
        <f t="shared" ref="B50:H50" si="21">((B48*B47)*7)/1000</f>
        <v>97.355999999999995</v>
      </c>
      <c r="C50" s="43">
        <f t="shared" si="21"/>
        <v>143.17099999999999</v>
      </c>
      <c r="D50" s="43">
        <f t="shared" si="21"/>
        <v>333.91050000000001</v>
      </c>
      <c r="E50" s="43">
        <f t="shared" si="21"/>
        <v>404.096</v>
      </c>
      <c r="F50" s="43">
        <f t="shared" si="21"/>
        <v>428.12700000000001</v>
      </c>
      <c r="G50" s="43">
        <f t="shared" si="21"/>
        <v>411.76799999999997</v>
      </c>
      <c r="H50" s="43">
        <f t="shared" si="21"/>
        <v>493.16399999999999</v>
      </c>
      <c r="I50" s="87"/>
      <c r="K50" s="96" t="s">
        <v>23</v>
      </c>
      <c r="L50" s="85">
        <f>((L48*L47)*7)/1000</f>
        <v>77.805000000000007</v>
      </c>
      <c r="M50" s="43">
        <f>((M48*M47)*7)/1000</f>
        <v>107.8245</v>
      </c>
      <c r="N50" s="43">
        <f>((N48*N47)*7)/1000</f>
        <v>87.048500000000004</v>
      </c>
      <c r="O50" s="43">
        <f>((O48*O47)*7)/1000</f>
        <v>0</v>
      </c>
      <c r="P50" s="43">
        <f>((P48*P47)*7)/1000</f>
        <v>0</v>
      </c>
      <c r="Q50" s="114"/>
    </row>
    <row r="51" spans="1:30" ht="33.75" customHeight="1" thickBot="1" x14ac:dyDescent="0.3">
      <c r="A51" s="97" t="s">
        <v>24</v>
      </c>
      <c r="B51" s="86">
        <f t="shared" ref="B51:H51" si="22">+(B46/B48)/7*1000</f>
        <v>91.5</v>
      </c>
      <c r="C51" s="49">
        <f t="shared" si="22"/>
        <v>90.499999999999986</v>
      </c>
      <c r="D51" s="49">
        <f t="shared" si="22"/>
        <v>88.500000000000014</v>
      </c>
      <c r="E51" s="49">
        <f t="shared" si="22"/>
        <v>87.999999999999986</v>
      </c>
      <c r="F51" s="49">
        <f t="shared" si="22"/>
        <v>87.000000000000014</v>
      </c>
      <c r="G51" s="49">
        <f t="shared" si="22"/>
        <v>85.999999999999986</v>
      </c>
      <c r="H51" s="49">
        <f t="shared" si="22"/>
        <v>85.499999999999986</v>
      </c>
      <c r="I51" s="105"/>
      <c r="J51" s="52"/>
      <c r="K51" s="97" t="s">
        <v>24</v>
      </c>
      <c r="L51" s="86">
        <f>+(L46/L48)/7*1000</f>
        <v>95</v>
      </c>
      <c r="M51" s="49">
        <f>+(M46/M48)/7*1000</f>
        <v>94.499999999999986</v>
      </c>
      <c r="N51" s="49">
        <f>+(N46/N48)/7*1000</f>
        <v>93.500000000000014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35.470100000000002</v>
      </c>
      <c r="C58" s="79">
        <v>27.742880000000007</v>
      </c>
      <c r="D58" s="79">
        <v>22.123360000000002</v>
      </c>
      <c r="E58" s="79">
        <v>28.758499999999991</v>
      </c>
      <c r="F58" s="79"/>
      <c r="G58" s="79"/>
      <c r="H58" s="101">
        <f t="shared" ref="H58:H65" si="23">SUM(B58:G58)</f>
        <v>114.09484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35.470100000000002</v>
      </c>
      <c r="C59" s="79">
        <v>27.742880000000007</v>
      </c>
      <c r="D59" s="79">
        <v>22.123360000000002</v>
      </c>
      <c r="E59" s="79">
        <v>28.758499999999991</v>
      </c>
      <c r="F59" s="79"/>
      <c r="G59" s="79"/>
      <c r="H59" s="101">
        <f t="shared" si="23"/>
        <v>114.09484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40.403560000000006</v>
      </c>
      <c r="C60" s="24">
        <v>31.679847999999993</v>
      </c>
      <c r="D60" s="24">
        <v>25.372256</v>
      </c>
      <c r="E60" s="24">
        <v>32.859099999999998</v>
      </c>
      <c r="F60" s="24"/>
      <c r="G60" s="24"/>
      <c r="H60" s="101">
        <f t="shared" si="23"/>
        <v>130.31476399999997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>
        <v>40.403560000000006</v>
      </c>
      <c r="C61" s="24">
        <v>31.679847999999993</v>
      </c>
      <c r="D61" s="24">
        <v>25.372256</v>
      </c>
      <c r="E61" s="24">
        <v>32.859099999999998</v>
      </c>
      <c r="F61" s="24"/>
      <c r="G61" s="24"/>
      <c r="H61" s="101">
        <f t="shared" si="23"/>
        <v>130.31476399999997</v>
      </c>
      <c r="I61" s="73"/>
      <c r="J61" s="2"/>
      <c r="K61" s="56"/>
      <c r="L61" s="72"/>
      <c r="M61" s="72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40.403560000000006</v>
      </c>
      <c r="C62" s="24">
        <v>31.679847999999993</v>
      </c>
      <c r="D62" s="24">
        <v>25.372256</v>
      </c>
      <c r="E62" s="24">
        <v>32.859099999999998</v>
      </c>
      <c r="F62" s="24"/>
      <c r="G62" s="79"/>
      <c r="H62" s="101">
        <f t="shared" si="23"/>
        <v>130.31476399999997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40.403560000000006</v>
      </c>
      <c r="C63" s="79">
        <v>31.679847999999993</v>
      </c>
      <c r="D63" s="79">
        <v>25.372256</v>
      </c>
      <c r="E63" s="79">
        <v>32.859099999999998</v>
      </c>
      <c r="F63" s="79"/>
      <c r="G63" s="79"/>
      <c r="H63" s="101">
        <f t="shared" si="23"/>
        <v>130.31476399999997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40.403560000000006</v>
      </c>
      <c r="C64" s="79">
        <v>31.679847999999993</v>
      </c>
      <c r="D64" s="79">
        <v>25.372256</v>
      </c>
      <c r="E64" s="79">
        <v>32.859099999999998</v>
      </c>
      <c r="F64" s="79"/>
      <c r="G64" s="79"/>
      <c r="H64" s="101">
        <f t="shared" si="23"/>
        <v>130.31476399999997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4">SUM(B58:B64)</f>
        <v>272.95800000000003</v>
      </c>
      <c r="C65" s="28">
        <f t="shared" si="24"/>
        <v>213.88499999999999</v>
      </c>
      <c r="D65" s="28">
        <f t="shared" si="24"/>
        <v>171.10799999999998</v>
      </c>
      <c r="E65" s="28">
        <f t="shared" si="24"/>
        <v>221.8125</v>
      </c>
      <c r="F65" s="28">
        <f t="shared" si="24"/>
        <v>0</v>
      </c>
      <c r="G65" s="28">
        <f t="shared" si="24"/>
        <v>0</v>
      </c>
      <c r="H65" s="101">
        <f t="shared" si="23"/>
        <v>879.76350000000002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97</v>
      </c>
      <c r="C66" s="31">
        <v>97</v>
      </c>
      <c r="D66" s="31">
        <v>97</v>
      </c>
      <c r="E66" s="31">
        <v>97.5</v>
      </c>
      <c r="F66" s="31"/>
      <c r="G66" s="31"/>
      <c r="H66" s="102">
        <f>+((H65/H67)/7)*1000</f>
        <v>97.125579598145293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402</v>
      </c>
      <c r="C67" s="64">
        <v>315</v>
      </c>
      <c r="D67" s="64">
        <v>252</v>
      </c>
      <c r="E67" s="64">
        <v>325</v>
      </c>
      <c r="F67" s="64"/>
      <c r="G67" s="64"/>
      <c r="H67" s="112">
        <f>SUM(B67:G67)</f>
        <v>1294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:G68" si="25">((B67*B66)*7/1000-B58-B59)/5</f>
        <v>40.403560000000006</v>
      </c>
      <c r="C68" s="39">
        <f t="shared" si="25"/>
        <v>31.679847999999993</v>
      </c>
      <c r="D68" s="39">
        <f t="shared" si="25"/>
        <v>25.372256</v>
      </c>
      <c r="E68" s="39">
        <f t="shared" si="25"/>
        <v>32.859099999999998</v>
      </c>
      <c r="F68" s="39">
        <f t="shared" si="25"/>
        <v>0</v>
      </c>
      <c r="G68" s="39">
        <f t="shared" si="25"/>
        <v>0</v>
      </c>
      <c r="H68" s="116">
        <f>((H65*1000)/H67)/7</f>
        <v>97.125579598145279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26">((B67*B66)*7)/1000</f>
        <v>272.95800000000003</v>
      </c>
      <c r="C69" s="43">
        <f t="shared" si="26"/>
        <v>213.88499999999999</v>
      </c>
      <c r="D69" s="43">
        <f t="shared" si="26"/>
        <v>171.108</v>
      </c>
      <c r="E69" s="43">
        <f t="shared" si="26"/>
        <v>221.8125</v>
      </c>
      <c r="F69" s="43">
        <f t="shared" si="26"/>
        <v>0</v>
      </c>
      <c r="G69" s="43">
        <f t="shared" si="26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27">+(B65/B67)/7*1000</f>
        <v>97</v>
      </c>
      <c r="C70" s="49">
        <f t="shared" si="27"/>
        <v>96.999999999999986</v>
      </c>
      <c r="D70" s="49">
        <f t="shared" si="27"/>
        <v>96.999999999999986</v>
      </c>
      <c r="E70" s="49">
        <f t="shared" si="27"/>
        <v>97.5</v>
      </c>
      <c r="F70" s="49" t="e">
        <f t="shared" si="27"/>
        <v>#DIV/0!</v>
      </c>
      <c r="G70" s="49" t="e">
        <f t="shared" si="27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U15:AA15"/>
    <mergeCell ref="B36:H36"/>
    <mergeCell ref="L36:P36"/>
    <mergeCell ref="J54:K54"/>
    <mergeCell ref="B55:G55"/>
    <mergeCell ref="A3:C3"/>
    <mergeCell ref="E9:G9"/>
    <mergeCell ref="R9:S9"/>
    <mergeCell ref="K11:L11"/>
    <mergeCell ref="B15:F15"/>
    <mergeCell ref="G15:N15"/>
    <mergeCell ref="O15:T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7" zoomScale="30" zoomScaleNormal="30" workbookViewId="0">
      <selection activeCell="L40" sqref="L40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2" width="33.42578125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"/>
      <c r="Y3" s="2"/>
      <c r="Z3" s="2"/>
      <c r="AA3" s="2"/>
      <c r="AB3" s="2"/>
      <c r="AC3" s="205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205" t="s">
        <v>1</v>
      </c>
      <c r="B9" s="205"/>
      <c r="C9" s="205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205"/>
      <c r="B10" s="205"/>
      <c r="C10" s="20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205" t="s">
        <v>4</v>
      </c>
      <c r="B11" s="205"/>
      <c r="C11" s="205"/>
      <c r="D11" s="1"/>
      <c r="E11" s="206">
        <v>1</v>
      </c>
      <c r="F11" s="1"/>
      <c r="G11" s="1"/>
      <c r="H11" s="1"/>
      <c r="I11" s="1"/>
      <c r="J11" s="1"/>
      <c r="K11" s="579" t="s">
        <v>75</v>
      </c>
      <c r="L11" s="579"/>
      <c r="M11" s="207"/>
      <c r="N11" s="2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205"/>
      <c r="B12" s="205"/>
      <c r="C12" s="205"/>
      <c r="D12" s="1"/>
      <c r="E12" s="5"/>
      <c r="F12" s="1"/>
      <c r="G12" s="1"/>
      <c r="H12" s="1"/>
      <c r="I12" s="1"/>
      <c r="J12" s="1"/>
      <c r="K12" s="207"/>
      <c r="L12" s="207"/>
      <c r="M12" s="207"/>
      <c r="N12" s="2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205"/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1"/>
      <c r="W13" s="1"/>
      <c r="X13" s="1"/>
    </row>
    <row r="14" spans="1:31" s="3" customFormat="1" ht="27" thickBot="1" x14ac:dyDescent="0.3">
      <c r="A14" s="20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>
        <v>23.233935999999996</v>
      </c>
      <c r="C18" s="24">
        <v>42.103736000000005</v>
      </c>
      <c r="D18" s="24">
        <v>40.065612000000002</v>
      </c>
      <c r="E18" s="181">
        <v>41.700351999999995</v>
      </c>
      <c r="F18" s="25">
        <v>44.194000000000003</v>
      </c>
      <c r="G18" s="79">
        <v>29.400599999999997</v>
      </c>
      <c r="H18" s="24">
        <v>33.57846</v>
      </c>
      <c r="I18" s="24">
        <v>35.576640000000005</v>
      </c>
      <c r="J18" s="24">
        <v>46.273440000000008</v>
      </c>
      <c r="K18" s="24">
        <v>46.254899999999992</v>
      </c>
      <c r="L18" s="24">
        <v>53.238360000000014</v>
      </c>
      <c r="M18" s="181">
        <v>53.582239999999999</v>
      </c>
      <c r="N18" s="25">
        <v>62.366880000000002</v>
      </c>
      <c r="O18" s="79">
        <v>35.295372</v>
      </c>
      <c r="P18" s="24">
        <v>57.695667999999998</v>
      </c>
      <c r="Q18" s="24">
        <v>44.478572</v>
      </c>
      <c r="R18" s="24">
        <v>45.156959999999991</v>
      </c>
      <c r="S18" s="24">
        <v>57.054855999999994</v>
      </c>
      <c r="T18" s="24">
        <v>53.46129599999999</v>
      </c>
      <c r="U18" s="23">
        <v>17.834719999999997</v>
      </c>
      <c r="V18" s="24">
        <v>23.743152000000002</v>
      </c>
      <c r="W18" s="24">
        <v>52.952143999999997</v>
      </c>
      <c r="X18" s="24">
        <v>49.069127999999999</v>
      </c>
      <c r="Y18" s="24">
        <v>56.891260000000003</v>
      </c>
      <c r="Z18" s="24">
        <v>52.811552000000006</v>
      </c>
      <c r="AA18" s="25">
        <v>67.279520000000005</v>
      </c>
      <c r="AB18" s="26">
        <f t="shared" ref="AB18:AB25" si="0">SUM(B18:AA18)</f>
        <v>1165.2933560000001</v>
      </c>
      <c r="AD18" s="2"/>
      <c r="AE18" s="20"/>
    </row>
    <row r="19" spans="1:31" ht="39.950000000000003" customHeight="1" x14ac:dyDescent="0.25">
      <c r="A19" s="171" t="s">
        <v>16</v>
      </c>
      <c r="B19" s="23">
        <v>23.233935999999996</v>
      </c>
      <c r="C19" s="24">
        <v>42.103736000000005</v>
      </c>
      <c r="D19" s="24">
        <v>40.065612000000002</v>
      </c>
      <c r="E19" s="24">
        <v>41.700351999999995</v>
      </c>
      <c r="F19" s="25">
        <v>44.194000000000003</v>
      </c>
      <c r="G19" s="79">
        <v>29.400599999999997</v>
      </c>
      <c r="H19" s="24">
        <v>33.57846</v>
      </c>
      <c r="I19" s="24">
        <v>35.576640000000005</v>
      </c>
      <c r="J19" s="24">
        <v>46.273440000000008</v>
      </c>
      <c r="K19" s="24">
        <v>46.254899999999992</v>
      </c>
      <c r="L19" s="24">
        <v>53.238360000000014</v>
      </c>
      <c r="M19" s="181">
        <v>53.582239999999999</v>
      </c>
      <c r="N19" s="25">
        <v>62.366880000000002</v>
      </c>
      <c r="O19" s="79">
        <v>35.295372</v>
      </c>
      <c r="P19" s="24">
        <v>57.695667999999998</v>
      </c>
      <c r="Q19" s="24">
        <v>44.478572</v>
      </c>
      <c r="R19" s="24">
        <v>45.156959999999991</v>
      </c>
      <c r="S19" s="24">
        <v>57.054855999999994</v>
      </c>
      <c r="T19" s="24">
        <v>53.46129599999999</v>
      </c>
      <c r="U19" s="23">
        <v>17.834719999999997</v>
      </c>
      <c r="V19" s="24">
        <v>23.743152000000002</v>
      </c>
      <c r="W19" s="24">
        <v>52.952143999999997</v>
      </c>
      <c r="X19" s="24">
        <v>49.069127999999999</v>
      </c>
      <c r="Y19" s="24">
        <v>56.891260000000003</v>
      </c>
      <c r="Z19" s="24">
        <v>52.811552000000006</v>
      </c>
      <c r="AA19" s="25">
        <v>67.279520000000005</v>
      </c>
      <c r="AB19" s="26">
        <f t="shared" si="0"/>
        <v>1165.2933560000001</v>
      </c>
      <c r="AD19" s="2"/>
      <c r="AE19" s="20"/>
    </row>
    <row r="20" spans="1:31" ht="39.75" customHeight="1" x14ac:dyDescent="0.25">
      <c r="A20" s="170" t="s">
        <v>17</v>
      </c>
      <c r="B20" s="76">
        <v>24.1314256</v>
      </c>
      <c r="C20" s="24">
        <v>43.431305599999988</v>
      </c>
      <c r="D20" s="24">
        <v>41.860255200000005</v>
      </c>
      <c r="E20" s="24">
        <v>43.598259199999994</v>
      </c>
      <c r="F20" s="25">
        <v>46.277199999999993</v>
      </c>
      <c r="G20" s="79">
        <v>30.554759999999998</v>
      </c>
      <c r="H20" s="24">
        <v>35.069516</v>
      </c>
      <c r="I20" s="24">
        <v>36.842743999999996</v>
      </c>
      <c r="J20" s="24">
        <v>47.939524000000006</v>
      </c>
      <c r="K20" s="24">
        <v>47.865040000000008</v>
      </c>
      <c r="L20" s="24">
        <v>55.041755999999999</v>
      </c>
      <c r="M20" s="181">
        <v>55.274503999999993</v>
      </c>
      <c r="N20" s="25">
        <v>64.804448000000008</v>
      </c>
      <c r="O20" s="80">
        <v>35.704351200000005</v>
      </c>
      <c r="P20" s="24">
        <v>59.414632799999993</v>
      </c>
      <c r="Q20" s="24">
        <v>46.69257120000001</v>
      </c>
      <c r="R20" s="24">
        <v>47.558016000000002</v>
      </c>
      <c r="S20" s="24">
        <v>60.115457600000013</v>
      </c>
      <c r="T20" s="24">
        <v>54.963081599999995</v>
      </c>
      <c r="U20" s="76">
        <v>18.402812000000001</v>
      </c>
      <c r="V20" s="24">
        <v>24.640339199999993</v>
      </c>
      <c r="W20" s="24">
        <v>55.161142400000003</v>
      </c>
      <c r="X20" s="24">
        <v>50.646748800000005</v>
      </c>
      <c r="Y20" s="24">
        <v>59.031496000000004</v>
      </c>
      <c r="Z20" s="24">
        <v>54.838679200000001</v>
      </c>
      <c r="AA20" s="25">
        <v>70.316091999999998</v>
      </c>
      <c r="AB20" s="26">
        <f t="shared" si="0"/>
        <v>1210.1761576000004</v>
      </c>
      <c r="AD20" s="2"/>
      <c r="AE20" s="20"/>
    </row>
    <row r="21" spans="1:31" ht="39.950000000000003" customHeight="1" x14ac:dyDescent="0.25">
      <c r="A21" s="171" t="s">
        <v>18</v>
      </c>
      <c r="B21" s="76">
        <v>24.1314256</v>
      </c>
      <c r="C21" s="24">
        <v>43.431305599999988</v>
      </c>
      <c r="D21" s="24">
        <v>41.860255200000005</v>
      </c>
      <c r="E21" s="24">
        <v>43.598259199999994</v>
      </c>
      <c r="F21" s="25">
        <v>46.277199999999993</v>
      </c>
      <c r="G21" s="79">
        <v>30.554759999999998</v>
      </c>
      <c r="H21" s="24">
        <v>35.069516</v>
      </c>
      <c r="I21" s="24">
        <v>36.842743999999996</v>
      </c>
      <c r="J21" s="24">
        <v>47.939524000000006</v>
      </c>
      <c r="K21" s="24">
        <v>47.865040000000008</v>
      </c>
      <c r="L21" s="24">
        <v>55.041755999999999</v>
      </c>
      <c r="M21" s="181">
        <v>55.274503999999993</v>
      </c>
      <c r="N21" s="25">
        <v>64.804448000000008</v>
      </c>
      <c r="O21" s="79">
        <v>35.704351200000005</v>
      </c>
      <c r="P21" s="24">
        <v>59.414632799999993</v>
      </c>
      <c r="Q21" s="24">
        <v>46.69257120000001</v>
      </c>
      <c r="R21" s="24">
        <v>47.558016000000002</v>
      </c>
      <c r="S21" s="24">
        <v>60.115457600000013</v>
      </c>
      <c r="T21" s="24">
        <v>54.963081599999995</v>
      </c>
      <c r="U21" s="23">
        <v>18.402812000000001</v>
      </c>
      <c r="V21" s="24">
        <v>24.640339199999993</v>
      </c>
      <c r="W21" s="24">
        <v>55.161142400000003</v>
      </c>
      <c r="X21" s="24">
        <v>50.646748800000005</v>
      </c>
      <c r="Y21" s="24">
        <v>59.031496000000004</v>
      </c>
      <c r="Z21" s="24">
        <v>54.838679200000001</v>
      </c>
      <c r="AA21" s="25">
        <v>70.316091999999998</v>
      </c>
      <c r="AB21" s="26">
        <f t="shared" si="0"/>
        <v>1210.1761576000004</v>
      </c>
      <c r="AD21" s="2"/>
      <c r="AE21" s="20"/>
    </row>
    <row r="22" spans="1:31" ht="39.950000000000003" customHeight="1" x14ac:dyDescent="0.25">
      <c r="A22" s="170" t="s">
        <v>19</v>
      </c>
      <c r="B22" s="23">
        <v>31.9</v>
      </c>
      <c r="C22" s="24">
        <v>35.700000000000003</v>
      </c>
      <c r="D22" s="24">
        <v>41.860255200000005</v>
      </c>
      <c r="E22" s="24">
        <v>43.598259199999994</v>
      </c>
      <c r="F22" s="25">
        <v>46.277199999999993</v>
      </c>
      <c r="G22" s="79">
        <v>34.299999999999997</v>
      </c>
      <c r="H22" s="24">
        <v>31.3</v>
      </c>
      <c r="I22" s="24">
        <v>36.842743999999996</v>
      </c>
      <c r="J22" s="24">
        <v>47.939524000000006</v>
      </c>
      <c r="K22" s="24">
        <v>47.865040000000008</v>
      </c>
      <c r="L22" s="24">
        <v>55.041755999999999</v>
      </c>
      <c r="M22" s="181">
        <v>68.400000000000006</v>
      </c>
      <c r="N22" s="25">
        <v>51.7</v>
      </c>
      <c r="O22" s="79">
        <v>35.704351200000005</v>
      </c>
      <c r="P22" s="24">
        <v>59.414632799999993</v>
      </c>
      <c r="Q22" s="24">
        <v>46.69257120000001</v>
      </c>
      <c r="R22" s="24">
        <v>47.558016000000002</v>
      </c>
      <c r="S22" s="24">
        <v>60.115457600000013</v>
      </c>
      <c r="T22" s="24">
        <v>54.963081599999995</v>
      </c>
      <c r="U22" s="23">
        <v>18.402812000000001</v>
      </c>
      <c r="V22" s="24">
        <v>24.640339199999993</v>
      </c>
      <c r="W22" s="24">
        <v>55.161142400000003</v>
      </c>
      <c r="X22" s="24">
        <v>50.646748800000005</v>
      </c>
      <c r="Y22" s="24">
        <v>59.031496000000004</v>
      </c>
      <c r="Z22" s="24">
        <v>54.838679200000001</v>
      </c>
      <c r="AA22" s="25">
        <v>70.316091999999998</v>
      </c>
      <c r="AB22" s="26">
        <f t="shared" si="0"/>
        <v>1210.2101984000001</v>
      </c>
      <c r="AD22" s="2"/>
      <c r="AE22" s="20"/>
    </row>
    <row r="23" spans="1:31" ht="39.950000000000003" customHeight="1" x14ac:dyDescent="0.25">
      <c r="A23" s="171" t="s">
        <v>13</v>
      </c>
      <c r="B23" s="23">
        <v>31.9</v>
      </c>
      <c r="C23" s="24">
        <v>35.700000000000003</v>
      </c>
      <c r="D23" s="24">
        <v>41.860255200000005</v>
      </c>
      <c r="E23" s="24">
        <v>43.598259199999994</v>
      </c>
      <c r="F23" s="25">
        <v>46.277199999999993</v>
      </c>
      <c r="G23" s="79">
        <v>34.299999999999997</v>
      </c>
      <c r="H23" s="24">
        <v>31.3</v>
      </c>
      <c r="I23" s="24">
        <v>36.842743999999996</v>
      </c>
      <c r="J23" s="24">
        <v>47.939524000000006</v>
      </c>
      <c r="K23" s="24">
        <v>47.865040000000008</v>
      </c>
      <c r="L23" s="24">
        <v>55.041755999999999</v>
      </c>
      <c r="M23" s="181">
        <v>68.400000000000006</v>
      </c>
      <c r="N23" s="25">
        <v>51.7</v>
      </c>
      <c r="O23" s="79">
        <v>35.704351200000005</v>
      </c>
      <c r="P23" s="24">
        <v>59.414632799999993</v>
      </c>
      <c r="Q23" s="24">
        <v>46.69257120000001</v>
      </c>
      <c r="R23" s="24">
        <v>47.558016000000002</v>
      </c>
      <c r="S23" s="24">
        <v>60.115457600000013</v>
      </c>
      <c r="T23" s="24">
        <v>54.963081599999995</v>
      </c>
      <c r="U23" s="23">
        <v>18.402812000000001</v>
      </c>
      <c r="V23" s="24">
        <v>24.640339199999993</v>
      </c>
      <c r="W23" s="24">
        <v>55.161142400000003</v>
      </c>
      <c r="X23" s="24">
        <v>50.646748800000005</v>
      </c>
      <c r="Y23" s="24">
        <v>59.031496000000004</v>
      </c>
      <c r="Z23" s="24">
        <v>54.838679200000001</v>
      </c>
      <c r="AA23" s="25">
        <v>70.316091999999998</v>
      </c>
      <c r="AB23" s="26">
        <f t="shared" si="0"/>
        <v>1210.2101984000001</v>
      </c>
      <c r="AD23" s="2"/>
      <c r="AE23" s="20"/>
    </row>
    <row r="24" spans="1:31" ht="39.950000000000003" customHeight="1" x14ac:dyDescent="0.25">
      <c r="A24" s="170" t="s">
        <v>14</v>
      </c>
      <c r="B24" s="23">
        <v>31.9</v>
      </c>
      <c r="C24" s="24">
        <v>35.700000000000003</v>
      </c>
      <c r="D24" s="24">
        <v>41.860255200000005</v>
      </c>
      <c r="E24" s="24">
        <v>43.598259199999994</v>
      </c>
      <c r="F24" s="25">
        <v>46.277199999999993</v>
      </c>
      <c r="G24" s="79">
        <v>34.299999999999997</v>
      </c>
      <c r="H24" s="24">
        <v>31.3</v>
      </c>
      <c r="I24" s="24">
        <v>36.842743999999996</v>
      </c>
      <c r="J24" s="24">
        <v>47.939524000000006</v>
      </c>
      <c r="K24" s="24">
        <v>47.865040000000008</v>
      </c>
      <c r="L24" s="24">
        <v>55.041755999999999</v>
      </c>
      <c r="M24" s="181">
        <v>68.400000000000006</v>
      </c>
      <c r="N24" s="25">
        <v>51.7</v>
      </c>
      <c r="O24" s="79">
        <v>35.704351200000005</v>
      </c>
      <c r="P24" s="24">
        <v>59.414632799999993</v>
      </c>
      <c r="Q24" s="24">
        <v>46.69257120000001</v>
      </c>
      <c r="R24" s="24">
        <v>47.558016000000002</v>
      </c>
      <c r="S24" s="24">
        <v>60.115457600000013</v>
      </c>
      <c r="T24" s="24">
        <v>54.963081599999995</v>
      </c>
      <c r="U24" s="23">
        <v>18.402812000000001</v>
      </c>
      <c r="V24" s="24">
        <v>24.640339199999993</v>
      </c>
      <c r="W24" s="24">
        <v>55.161142400000003</v>
      </c>
      <c r="X24" s="24">
        <v>50.646748800000005</v>
      </c>
      <c r="Y24" s="24">
        <v>59.031496000000004</v>
      </c>
      <c r="Z24" s="24">
        <v>54.838679200000001</v>
      </c>
      <c r="AA24" s="25">
        <v>70.316091999999998</v>
      </c>
      <c r="AB24" s="26">
        <f t="shared" si="0"/>
        <v>1210.2101984000001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190.43072320000002</v>
      </c>
      <c r="C25" s="28">
        <f t="shared" si="1"/>
        <v>278.17008319999997</v>
      </c>
      <c r="D25" s="28">
        <f>SUM(D18:D24)</f>
        <v>289.43250000000006</v>
      </c>
      <c r="E25" s="28">
        <f t="shared" ref="E25:K25" si="2">SUM(E18:E24)</f>
        <v>301.39199999999994</v>
      </c>
      <c r="F25" s="29">
        <f t="shared" si="2"/>
        <v>319.774</v>
      </c>
      <c r="G25" s="81">
        <f t="shared" si="2"/>
        <v>222.81072</v>
      </c>
      <c r="H25" s="28">
        <f t="shared" si="2"/>
        <v>231.19595200000003</v>
      </c>
      <c r="I25" s="28">
        <f>SUM(I18:I24)</f>
        <v>255.36699999999996</v>
      </c>
      <c r="J25" s="28">
        <f t="shared" ref="J25" si="3">SUM(J18:J24)</f>
        <v>332.24450000000002</v>
      </c>
      <c r="K25" s="28">
        <f t="shared" si="2"/>
        <v>331.83500000000009</v>
      </c>
      <c r="L25" s="28">
        <f>SUM(L18:L24)</f>
        <v>381.68550000000005</v>
      </c>
      <c r="M25" s="28">
        <f>SUM(M18:M24)</f>
        <v>422.91348799999992</v>
      </c>
      <c r="N25" s="29">
        <f t="shared" ref="N25" si="4">SUM(N18:N24)</f>
        <v>409.442656</v>
      </c>
      <c r="O25" s="81">
        <f>SUM(O18:O24)</f>
        <v>249.11250000000007</v>
      </c>
      <c r="P25" s="28">
        <f t="shared" ref="P25:T25" si="5">SUM(P18:P24)</f>
        <v>412.46449999999993</v>
      </c>
      <c r="Q25" s="28">
        <f t="shared" si="5"/>
        <v>322.42000000000007</v>
      </c>
      <c r="R25" s="28">
        <f t="shared" si="5"/>
        <v>328.10399999999998</v>
      </c>
      <c r="S25" s="28">
        <f t="shared" si="5"/>
        <v>414.68700000000007</v>
      </c>
      <c r="T25" s="28">
        <f t="shared" si="5"/>
        <v>381.738</v>
      </c>
      <c r="U25" s="27">
        <f>SUM(U18:U24)</f>
        <v>127.68349999999998</v>
      </c>
      <c r="V25" s="28">
        <f t="shared" ref="V25:AA25" si="6">SUM(V18:V24)</f>
        <v>170.68799999999999</v>
      </c>
      <c r="W25" s="28">
        <f t="shared" si="6"/>
        <v>381.71000000000004</v>
      </c>
      <c r="X25" s="28">
        <f t="shared" si="6"/>
        <v>351.37200000000001</v>
      </c>
      <c r="Y25" s="28">
        <f t="shared" si="6"/>
        <v>408.94000000000005</v>
      </c>
      <c r="Z25" s="28">
        <f t="shared" si="6"/>
        <v>379.81650000000002</v>
      </c>
      <c r="AA25" s="29">
        <f t="shared" si="6"/>
        <v>486.13950000000011</v>
      </c>
      <c r="AB25" s="26">
        <f t="shared" si="0"/>
        <v>8381.5696224000003</v>
      </c>
    </row>
    <row r="26" spans="1:31" s="2" customFormat="1" ht="36.75" customHeight="1" x14ac:dyDescent="0.25">
      <c r="A26" s="172" t="s">
        <v>20</v>
      </c>
      <c r="B26" s="30">
        <v>95.5</v>
      </c>
      <c r="C26" s="31">
        <v>94</v>
      </c>
      <c r="D26" s="31">
        <v>92.5</v>
      </c>
      <c r="E26" s="31">
        <v>92</v>
      </c>
      <c r="F26" s="32">
        <v>91</v>
      </c>
      <c r="G26" s="82">
        <v>97.5</v>
      </c>
      <c r="H26" s="31">
        <v>96.5</v>
      </c>
      <c r="I26" s="31">
        <v>95.5</v>
      </c>
      <c r="J26" s="31">
        <v>95.5</v>
      </c>
      <c r="K26" s="31">
        <v>95</v>
      </c>
      <c r="L26" s="31">
        <v>94.5</v>
      </c>
      <c r="M26" s="31">
        <v>93.5</v>
      </c>
      <c r="N26" s="32">
        <v>94</v>
      </c>
      <c r="O26" s="82">
        <v>97.5</v>
      </c>
      <c r="P26" s="31">
        <v>95.5</v>
      </c>
      <c r="Q26" s="31">
        <v>94</v>
      </c>
      <c r="R26" s="31">
        <v>93</v>
      </c>
      <c r="S26" s="31">
        <v>93</v>
      </c>
      <c r="T26" s="31">
        <v>91.5</v>
      </c>
      <c r="U26" s="30">
        <v>95.5</v>
      </c>
      <c r="V26" s="31">
        <v>96</v>
      </c>
      <c r="W26" s="31">
        <v>95</v>
      </c>
      <c r="X26" s="31">
        <v>94</v>
      </c>
      <c r="Y26" s="31">
        <v>92</v>
      </c>
      <c r="Z26" s="31">
        <v>91.5</v>
      </c>
      <c r="AA26" s="32">
        <v>91.5</v>
      </c>
      <c r="AB26" s="33">
        <f>+((AB25/AB27)/7)*1000</f>
        <v>93.800790357562533</v>
      </c>
    </row>
    <row r="27" spans="1:31" s="2" customFormat="1" ht="33" customHeight="1" x14ac:dyDescent="0.25">
      <c r="A27" s="173" t="s">
        <v>21</v>
      </c>
      <c r="B27" s="34">
        <v>334</v>
      </c>
      <c r="C27" s="35">
        <v>374</v>
      </c>
      <c r="D27" s="35">
        <v>447</v>
      </c>
      <c r="E27" s="35">
        <v>468</v>
      </c>
      <c r="F27" s="36">
        <v>502</v>
      </c>
      <c r="G27" s="83">
        <v>349</v>
      </c>
      <c r="H27" s="35">
        <v>320</v>
      </c>
      <c r="I27" s="35">
        <v>382</v>
      </c>
      <c r="J27" s="35">
        <v>497</v>
      </c>
      <c r="K27" s="35">
        <v>499</v>
      </c>
      <c r="L27" s="35">
        <v>578</v>
      </c>
      <c r="M27" s="35">
        <v>720</v>
      </c>
      <c r="N27" s="36">
        <v>546</v>
      </c>
      <c r="O27" s="83">
        <v>365</v>
      </c>
      <c r="P27" s="35">
        <v>617</v>
      </c>
      <c r="Q27" s="35">
        <v>490</v>
      </c>
      <c r="R27" s="35">
        <v>504</v>
      </c>
      <c r="S27" s="35">
        <v>637</v>
      </c>
      <c r="T27" s="35">
        <v>596</v>
      </c>
      <c r="U27" s="34">
        <v>191</v>
      </c>
      <c r="V27" s="35">
        <v>254</v>
      </c>
      <c r="W27" s="35">
        <v>574</v>
      </c>
      <c r="X27" s="35">
        <v>534</v>
      </c>
      <c r="Y27" s="35">
        <v>635</v>
      </c>
      <c r="Z27" s="35">
        <v>593</v>
      </c>
      <c r="AA27" s="36">
        <v>759</v>
      </c>
      <c r="AB27" s="37">
        <f>SUM(B27:AA27)</f>
        <v>12765</v>
      </c>
      <c r="AC27" s="2">
        <f>((AB25*1000)/AB27)/7</f>
        <v>93.800790357562533</v>
      </c>
    </row>
    <row r="28" spans="1:31" s="2" customFormat="1" ht="33" customHeight="1" x14ac:dyDescent="0.25">
      <c r="A28" s="174" t="s">
        <v>22</v>
      </c>
      <c r="B28" s="38">
        <f t="shared" ref="B28:AA28" si="7">((B27*B26)*7/1000-B18-B19)/5</f>
        <v>35.362225600000002</v>
      </c>
      <c r="C28" s="39">
        <f t="shared" si="7"/>
        <v>32.376905600000001</v>
      </c>
      <c r="D28" s="39">
        <f t="shared" si="7"/>
        <v>41.860255200000005</v>
      </c>
      <c r="E28" s="39">
        <f t="shared" si="7"/>
        <v>43.598259199999994</v>
      </c>
      <c r="F28" s="40">
        <f t="shared" si="7"/>
        <v>46.277199999999993</v>
      </c>
      <c r="G28" s="84">
        <f t="shared" si="7"/>
        <v>35.878259999999997</v>
      </c>
      <c r="H28" s="39">
        <f t="shared" si="7"/>
        <v>29.800615999999998</v>
      </c>
      <c r="I28" s="39">
        <f t="shared" si="7"/>
        <v>36.842743999999996</v>
      </c>
      <c r="J28" s="39">
        <f t="shared" si="7"/>
        <v>47.939524000000006</v>
      </c>
      <c r="K28" s="39">
        <f t="shared" si="7"/>
        <v>47.865040000000008</v>
      </c>
      <c r="L28" s="39">
        <f t="shared" si="7"/>
        <v>55.174055999999993</v>
      </c>
      <c r="M28" s="39">
        <f t="shared" si="7"/>
        <v>72.815103999999991</v>
      </c>
      <c r="N28" s="40">
        <f t="shared" si="7"/>
        <v>46.906847999999997</v>
      </c>
      <c r="O28" s="84">
        <f t="shared" si="7"/>
        <v>35.704351200000005</v>
      </c>
      <c r="P28" s="39">
        <f t="shared" si="7"/>
        <v>59.414632799999993</v>
      </c>
      <c r="Q28" s="39">
        <f t="shared" si="7"/>
        <v>46.69257120000001</v>
      </c>
      <c r="R28" s="39">
        <f t="shared" si="7"/>
        <v>47.558016000000002</v>
      </c>
      <c r="S28" s="39">
        <f t="shared" si="7"/>
        <v>60.115457600000013</v>
      </c>
      <c r="T28" s="39">
        <f t="shared" si="7"/>
        <v>54.963081599999995</v>
      </c>
      <c r="U28" s="38">
        <f t="shared" si="7"/>
        <v>18.402812000000001</v>
      </c>
      <c r="V28" s="39">
        <f t="shared" si="7"/>
        <v>24.640339199999993</v>
      </c>
      <c r="W28" s="39">
        <f t="shared" si="7"/>
        <v>55.161142400000003</v>
      </c>
      <c r="X28" s="39">
        <f t="shared" si="7"/>
        <v>50.646748800000005</v>
      </c>
      <c r="Y28" s="39">
        <f t="shared" si="7"/>
        <v>59.031496000000004</v>
      </c>
      <c r="Z28" s="39">
        <f t="shared" si="7"/>
        <v>54.838679200000001</v>
      </c>
      <c r="AA28" s="40">
        <f t="shared" si="7"/>
        <v>70.316091999999998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223.279</v>
      </c>
      <c r="C29" s="43">
        <f t="shared" si="8"/>
        <v>246.09200000000001</v>
      </c>
      <c r="D29" s="43">
        <f>((D27*D26)*7)/1000</f>
        <v>289.4325</v>
      </c>
      <c r="E29" s="43">
        <f>((E27*E26)*7)/1000</f>
        <v>301.392</v>
      </c>
      <c r="F29" s="87">
        <f t="shared" ref="F29:K29" si="9">((F27*F26)*7)/1000</f>
        <v>319.774</v>
      </c>
      <c r="G29" s="85">
        <f t="shared" si="9"/>
        <v>238.1925</v>
      </c>
      <c r="H29" s="43">
        <f t="shared" si="9"/>
        <v>216.16</v>
      </c>
      <c r="I29" s="43">
        <f>((I27*I26)*7)/1000</f>
        <v>255.36699999999999</v>
      </c>
      <c r="J29" s="43">
        <f>((J27*J26)*7)/1000</f>
        <v>332.24450000000002</v>
      </c>
      <c r="K29" s="43">
        <f t="shared" si="9"/>
        <v>331.83499999999998</v>
      </c>
      <c r="L29" s="43">
        <f>((L27*L26)*7)/1000</f>
        <v>382.34699999999998</v>
      </c>
      <c r="M29" s="43">
        <f>((M27*M26)*7)/1000</f>
        <v>471.24</v>
      </c>
      <c r="N29" s="87">
        <f>((N27*N26)*7)/1000</f>
        <v>359.26799999999997</v>
      </c>
      <c r="O29" s="85">
        <f>((O27*O26)*7)/1000</f>
        <v>249.11250000000001</v>
      </c>
      <c r="P29" s="43">
        <f>((P27*P26)*7)/1000</f>
        <v>412.46449999999999</v>
      </c>
      <c r="Q29" s="43">
        <f t="shared" ref="Q29:AA29" si="10">((Q27*Q26)*7)/1000</f>
        <v>322.42</v>
      </c>
      <c r="R29" s="43">
        <f t="shared" si="10"/>
        <v>328.10399999999998</v>
      </c>
      <c r="S29" s="43">
        <f t="shared" si="10"/>
        <v>414.68700000000001</v>
      </c>
      <c r="T29" s="43">
        <f t="shared" si="10"/>
        <v>381.738</v>
      </c>
      <c r="U29" s="44">
        <f t="shared" si="10"/>
        <v>127.6835</v>
      </c>
      <c r="V29" s="45">
        <f t="shared" si="10"/>
        <v>170.68799999999999</v>
      </c>
      <c r="W29" s="45">
        <f t="shared" si="10"/>
        <v>381.71</v>
      </c>
      <c r="X29" s="45">
        <f t="shared" si="10"/>
        <v>351.37200000000001</v>
      </c>
      <c r="Y29" s="45">
        <f t="shared" si="10"/>
        <v>408.94</v>
      </c>
      <c r="Z29" s="45">
        <f t="shared" si="10"/>
        <v>379.81650000000002</v>
      </c>
      <c r="AA29" s="46">
        <f t="shared" si="10"/>
        <v>486.1395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81.450266552609079</v>
      </c>
      <c r="C30" s="49">
        <f t="shared" si="11"/>
        <v>106.25289656226126</v>
      </c>
      <c r="D30" s="49">
        <f>+(D25/D27)/7*1000</f>
        <v>92.500000000000028</v>
      </c>
      <c r="E30" s="49">
        <f t="shared" ref="E30:K30" si="12">+(E25/E27)/7*1000</f>
        <v>91.999999999999986</v>
      </c>
      <c r="F30" s="50">
        <f t="shared" si="12"/>
        <v>91</v>
      </c>
      <c r="G30" s="86">
        <f t="shared" si="12"/>
        <v>91.203733115022516</v>
      </c>
      <c r="H30" s="49">
        <f t="shared" si="12"/>
        <v>103.21247857142858</v>
      </c>
      <c r="I30" s="49">
        <f>+(I25/I27)/7*1000</f>
        <v>95.499999999999986</v>
      </c>
      <c r="J30" s="49">
        <f t="shared" ref="J30" si="13">+(J25/J27)/7*1000</f>
        <v>95.5</v>
      </c>
      <c r="K30" s="49">
        <f t="shared" si="12"/>
        <v>95.000000000000014</v>
      </c>
      <c r="L30" s="49">
        <f>+(L25/L27)/7*1000</f>
        <v>94.336505190311428</v>
      </c>
      <c r="M30" s="49">
        <f>+(M25/M27)/7*1000</f>
        <v>83.911406349206345</v>
      </c>
      <c r="N30" s="50">
        <f t="shared" ref="N30" si="14">+(N25/N27)/7*1000</f>
        <v>107.12785347985347</v>
      </c>
      <c r="O30" s="86">
        <f>+(O25/O27)/7*1000</f>
        <v>97.500000000000028</v>
      </c>
      <c r="P30" s="49">
        <f t="shared" ref="P30:AA30" si="15">+(P25/P27)/7*1000</f>
        <v>95.499999999999986</v>
      </c>
      <c r="Q30" s="49">
        <f t="shared" si="15"/>
        <v>94.000000000000014</v>
      </c>
      <c r="R30" s="49">
        <f t="shared" si="15"/>
        <v>93</v>
      </c>
      <c r="S30" s="49">
        <f t="shared" si="15"/>
        <v>93.000000000000014</v>
      </c>
      <c r="T30" s="49">
        <f t="shared" si="15"/>
        <v>91.5</v>
      </c>
      <c r="U30" s="48">
        <f t="shared" si="15"/>
        <v>95.499999999999986</v>
      </c>
      <c r="V30" s="49">
        <f t="shared" si="15"/>
        <v>95.999999999999986</v>
      </c>
      <c r="W30" s="49">
        <f t="shared" si="15"/>
        <v>95</v>
      </c>
      <c r="X30" s="49">
        <f t="shared" si="15"/>
        <v>94</v>
      </c>
      <c r="Y30" s="49">
        <f t="shared" si="15"/>
        <v>92.000000000000014</v>
      </c>
      <c r="Z30" s="49">
        <f t="shared" si="15"/>
        <v>91.500000000000014</v>
      </c>
      <c r="AA30" s="50">
        <f t="shared" si="15"/>
        <v>91.500000000000028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3"/>
      <c r="I36" s="574"/>
      <c r="J36" s="99"/>
      <c r="K36" s="55" t="s">
        <v>27</v>
      </c>
      <c r="L36" s="107"/>
      <c r="M36" s="573" t="s">
        <v>26</v>
      </c>
      <c r="N36" s="573"/>
      <c r="O36" s="573"/>
      <c r="P36" s="573"/>
      <c r="Q36" s="574"/>
      <c r="R36" s="111"/>
      <c r="S36" s="56"/>
      <c r="T36" s="56"/>
      <c r="U36" s="208"/>
      <c r="V36" s="57"/>
      <c r="W36" s="3"/>
      <c r="X36" s="56"/>
      <c r="Y36" s="56"/>
      <c r="Z36" s="56"/>
      <c r="AA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5"/>
      <c r="J37" s="100" t="s">
        <v>11</v>
      </c>
      <c r="L37" s="108"/>
      <c r="M37" s="98"/>
      <c r="N37" s="15"/>
      <c r="O37" s="15"/>
      <c r="P37" s="15"/>
      <c r="Q37" s="15"/>
      <c r="R37" s="100" t="s">
        <v>11</v>
      </c>
      <c r="S37" s="59"/>
      <c r="T37" s="59"/>
      <c r="U37" s="130"/>
      <c r="V37" s="3"/>
      <c r="W37" s="57"/>
      <c r="X37" s="3"/>
      <c r="Y37" s="56"/>
      <c r="Z37" s="56"/>
      <c r="AA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100"/>
      <c r="L38" s="109" t="s">
        <v>12</v>
      </c>
      <c r="M38" s="98">
        <v>1</v>
      </c>
      <c r="N38" s="58">
        <v>2</v>
      </c>
      <c r="O38" s="58">
        <v>3</v>
      </c>
      <c r="P38" s="58">
        <v>4</v>
      </c>
      <c r="Q38" s="58">
        <v>5</v>
      </c>
      <c r="R38" s="100"/>
      <c r="S38" s="59"/>
      <c r="T38" s="59"/>
      <c r="U38" s="132"/>
      <c r="V38" s="60"/>
      <c r="W38" s="60"/>
      <c r="X38" s="2"/>
      <c r="Y38" s="2"/>
      <c r="Z38" s="2"/>
      <c r="AA38" s="2"/>
    </row>
    <row r="39" spans="1:29" ht="33.75" customHeight="1" x14ac:dyDescent="0.25">
      <c r="A39" s="91" t="s">
        <v>15</v>
      </c>
      <c r="B39" s="23">
        <v>14.408247999999997</v>
      </c>
      <c r="C39" s="79">
        <v>21.263951999999996</v>
      </c>
      <c r="D39" s="79">
        <v>49.429380000000002</v>
      </c>
      <c r="E39" s="79">
        <v>59.840023999999993</v>
      </c>
      <c r="F39" s="79">
        <v>63.388296000000004</v>
      </c>
      <c r="G39" s="79">
        <v>60.941019999999995</v>
      </c>
      <c r="H39" s="79">
        <v>72.931359999999998</v>
      </c>
      <c r="I39" s="79"/>
      <c r="J39" s="101">
        <f t="shared" ref="J39:J46" si="16">SUM(B39:I39)</f>
        <v>342.20227999999997</v>
      </c>
      <c r="K39" s="2"/>
      <c r="L39" s="91" t="s">
        <v>15</v>
      </c>
      <c r="M39" s="79">
        <v>11.552096000000001</v>
      </c>
      <c r="N39" s="79">
        <v>15.980043999999998</v>
      </c>
      <c r="O39" s="79">
        <v>12.878672</v>
      </c>
      <c r="P39" s="79"/>
      <c r="Q39" s="79"/>
      <c r="R39" s="101">
        <f t="shared" ref="R39:R46" si="17">SUM(M39:Q39)</f>
        <v>40.410812</v>
      </c>
      <c r="S39" s="2"/>
      <c r="T39" s="2"/>
      <c r="U39" s="130"/>
      <c r="V39" s="60"/>
      <c r="W39" s="60"/>
      <c r="X39" s="2"/>
      <c r="Y39" s="2"/>
      <c r="Z39" s="2"/>
      <c r="AA39" s="2"/>
    </row>
    <row r="40" spans="1:29" ht="33.75" customHeight="1" x14ac:dyDescent="0.25">
      <c r="A40" s="92" t="s">
        <v>16</v>
      </c>
      <c r="B40" s="23">
        <v>14.408247999999997</v>
      </c>
      <c r="C40" s="79">
        <v>21.263951999999996</v>
      </c>
      <c r="D40" s="79">
        <v>49.429380000000002</v>
      </c>
      <c r="E40" s="79">
        <v>59.840023999999993</v>
      </c>
      <c r="F40" s="79">
        <v>63.388296000000004</v>
      </c>
      <c r="G40" s="79">
        <v>60.941019999999995</v>
      </c>
      <c r="H40" s="79">
        <v>72.931359999999998</v>
      </c>
      <c r="I40" s="79"/>
      <c r="J40" s="101">
        <f t="shared" si="16"/>
        <v>342.20227999999997</v>
      </c>
      <c r="K40" s="2"/>
      <c r="L40" s="92" t="s">
        <v>16</v>
      </c>
      <c r="M40" s="79">
        <v>11.552096000000001</v>
      </c>
      <c r="N40" s="79">
        <v>15.980043999999998</v>
      </c>
      <c r="O40" s="79">
        <v>12.878672</v>
      </c>
      <c r="P40" s="79"/>
      <c r="Q40" s="79"/>
      <c r="R40" s="101">
        <f t="shared" si="17"/>
        <v>40.410812</v>
      </c>
      <c r="S40" s="2"/>
      <c r="T40" s="2"/>
      <c r="U40" s="130"/>
      <c r="V40" s="60"/>
      <c r="W40" s="60"/>
      <c r="X40" s="2"/>
      <c r="Y40" s="2"/>
      <c r="Z40" s="2"/>
      <c r="AA40" s="2"/>
    </row>
    <row r="41" spans="1:29" ht="33.75" customHeight="1" x14ac:dyDescent="0.25">
      <c r="A41" s="91" t="s">
        <v>17</v>
      </c>
      <c r="B41" s="84">
        <v>14.848200800000001</v>
      </c>
      <c r="C41" s="39">
        <v>21.868819200000008</v>
      </c>
      <c r="D41" s="39">
        <v>51.160647999999995</v>
      </c>
      <c r="E41" s="39">
        <v>61.934390400000005</v>
      </c>
      <c r="F41" s="39">
        <v>65.683181599999983</v>
      </c>
      <c r="G41" s="39">
        <v>63.722792000000005</v>
      </c>
      <c r="H41" s="39">
        <v>75.550256000000019</v>
      </c>
      <c r="I41" s="39"/>
      <c r="J41" s="101">
        <f t="shared" si="16"/>
        <v>354.76828799999998</v>
      </c>
      <c r="K41" s="2"/>
      <c r="L41" s="91" t="s">
        <v>17</v>
      </c>
      <c r="M41" s="80">
        <v>11.922961599999997</v>
      </c>
      <c r="N41" s="24">
        <v>16.542082400000005</v>
      </c>
      <c r="O41" s="24">
        <v>13.236131200000003</v>
      </c>
      <c r="P41" s="24"/>
      <c r="Q41" s="24"/>
      <c r="R41" s="101">
        <f t="shared" si="17"/>
        <v>41.701175200000009</v>
      </c>
      <c r="S41" s="2"/>
      <c r="T41" s="2"/>
      <c r="U41" s="130"/>
      <c r="V41" s="60"/>
      <c r="W41" s="60"/>
      <c r="X41" s="2"/>
      <c r="Y41" s="2"/>
      <c r="Z41" s="2"/>
      <c r="AA41" s="2"/>
    </row>
    <row r="42" spans="1:29" ht="33.75" customHeight="1" x14ac:dyDescent="0.25">
      <c r="A42" s="92" t="s">
        <v>18</v>
      </c>
      <c r="B42" s="84">
        <v>14.848200800000001</v>
      </c>
      <c r="C42" s="39">
        <v>21.868819200000008</v>
      </c>
      <c r="D42" s="39">
        <v>51.160647999999995</v>
      </c>
      <c r="E42" s="39">
        <v>61.934390400000005</v>
      </c>
      <c r="F42" s="39">
        <v>65.683181599999983</v>
      </c>
      <c r="G42" s="39">
        <v>63.722792000000005</v>
      </c>
      <c r="H42" s="39">
        <v>75.550256000000019</v>
      </c>
      <c r="I42" s="39"/>
      <c r="J42" s="101">
        <f t="shared" si="16"/>
        <v>354.76828799999998</v>
      </c>
      <c r="K42" s="2"/>
      <c r="L42" s="92" t="s">
        <v>18</v>
      </c>
      <c r="M42" s="79">
        <v>11.922961599999997</v>
      </c>
      <c r="N42" s="79">
        <v>16.542082400000005</v>
      </c>
      <c r="O42" s="79">
        <v>13.236131200000003</v>
      </c>
      <c r="P42" s="79"/>
      <c r="Q42" s="79"/>
      <c r="R42" s="101">
        <f t="shared" si="17"/>
        <v>41.701175200000009</v>
      </c>
      <c r="S42" s="2"/>
      <c r="T42" s="2"/>
      <c r="U42" s="130"/>
      <c r="V42" s="60"/>
      <c r="W42" s="60"/>
      <c r="X42" s="2"/>
      <c r="Y42" s="2"/>
      <c r="Z42" s="2"/>
      <c r="AA42" s="2"/>
    </row>
    <row r="43" spans="1:29" ht="33.75" customHeight="1" x14ac:dyDescent="0.25">
      <c r="A43" s="91" t="s">
        <v>19</v>
      </c>
      <c r="B43" s="84">
        <v>21.9</v>
      </c>
      <c r="C43" s="39">
        <v>29.9</v>
      </c>
      <c r="D43" s="39">
        <v>34.9</v>
      </c>
      <c r="E43" s="39">
        <v>51.7</v>
      </c>
      <c r="F43" s="39">
        <v>57.2</v>
      </c>
      <c r="G43" s="39">
        <v>45.9</v>
      </c>
      <c r="H43" s="39">
        <v>61.3</v>
      </c>
      <c r="I43" s="39">
        <v>52</v>
      </c>
      <c r="J43" s="101">
        <f t="shared" si="16"/>
        <v>354.79999999999995</v>
      </c>
      <c r="K43" s="2"/>
      <c r="L43" s="91" t="s">
        <v>19</v>
      </c>
      <c r="M43" s="79">
        <v>11.922961599999997</v>
      </c>
      <c r="N43" s="79">
        <v>16.542082400000005</v>
      </c>
      <c r="O43" s="79">
        <v>13.236131200000003</v>
      </c>
      <c r="P43" s="79"/>
      <c r="Q43" s="79"/>
      <c r="R43" s="101">
        <f t="shared" si="17"/>
        <v>41.701175200000009</v>
      </c>
      <c r="S43" s="2"/>
      <c r="T43" s="2"/>
      <c r="U43" s="130"/>
      <c r="V43" s="60"/>
      <c r="W43" s="60"/>
      <c r="X43" s="2"/>
      <c r="Y43" s="2"/>
      <c r="Z43" s="2"/>
      <c r="AA43" s="2"/>
    </row>
    <row r="44" spans="1:29" ht="33.75" customHeight="1" x14ac:dyDescent="0.25">
      <c r="A44" s="92" t="s">
        <v>13</v>
      </c>
      <c r="B44" s="84">
        <v>21.9</v>
      </c>
      <c r="C44" s="39">
        <v>29.9</v>
      </c>
      <c r="D44" s="39">
        <v>34.9</v>
      </c>
      <c r="E44" s="39">
        <v>51.7</v>
      </c>
      <c r="F44" s="39">
        <v>57.2</v>
      </c>
      <c r="G44" s="39">
        <v>45.9</v>
      </c>
      <c r="H44" s="39">
        <v>61.3</v>
      </c>
      <c r="I44" s="39">
        <v>52</v>
      </c>
      <c r="J44" s="101">
        <f t="shared" si="16"/>
        <v>354.79999999999995</v>
      </c>
      <c r="K44" s="2"/>
      <c r="L44" s="92" t="s">
        <v>13</v>
      </c>
      <c r="M44" s="79">
        <v>11.922961599999997</v>
      </c>
      <c r="N44" s="79">
        <v>16.542082400000005</v>
      </c>
      <c r="O44" s="79">
        <v>13.236131200000003</v>
      </c>
      <c r="P44" s="79"/>
      <c r="Q44" s="79"/>
      <c r="R44" s="101">
        <f t="shared" si="17"/>
        <v>41.701175200000009</v>
      </c>
      <c r="S44" s="2"/>
      <c r="T44" s="2"/>
      <c r="U44" s="130"/>
      <c r="V44" s="60"/>
      <c r="W44" s="60"/>
      <c r="X44" s="2"/>
      <c r="Y44" s="2"/>
      <c r="Z44" s="2"/>
      <c r="AA44" s="2"/>
    </row>
    <row r="45" spans="1:29" ht="33.75" customHeight="1" x14ac:dyDescent="0.25">
      <c r="A45" s="91" t="s">
        <v>14</v>
      </c>
      <c r="B45" s="84">
        <v>21.9</v>
      </c>
      <c r="C45" s="39">
        <v>29.9</v>
      </c>
      <c r="D45" s="39">
        <v>34.9</v>
      </c>
      <c r="E45" s="39">
        <v>51.7</v>
      </c>
      <c r="F45" s="39">
        <v>57.2</v>
      </c>
      <c r="G45" s="39">
        <v>45.9</v>
      </c>
      <c r="H45" s="39">
        <v>61.3</v>
      </c>
      <c r="I45" s="39">
        <v>52</v>
      </c>
      <c r="J45" s="101">
        <f t="shared" si="16"/>
        <v>354.79999999999995</v>
      </c>
      <c r="K45" s="2"/>
      <c r="L45" s="91" t="s">
        <v>14</v>
      </c>
      <c r="M45" s="79">
        <v>11.922961599999997</v>
      </c>
      <c r="N45" s="79">
        <v>16.542082400000005</v>
      </c>
      <c r="O45" s="79">
        <v>13.236131200000003</v>
      </c>
      <c r="P45" s="79"/>
      <c r="Q45" s="79"/>
      <c r="R45" s="101">
        <f t="shared" si="17"/>
        <v>41.701175200000009</v>
      </c>
      <c r="S45" s="2"/>
      <c r="T45" s="2"/>
      <c r="U45" s="60"/>
      <c r="V45" s="60"/>
      <c r="W45" s="60"/>
      <c r="X45" s="2"/>
      <c r="Y45" s="2"/>
      <c r="Z45" s="2"/>
      <c r="AA45" s="2"/>
    </row>
    <row r="46" spans="1:29" ht="33.75" customHeight="1" x14ac:dyDescent="0.25">
      <c r="A46" s="92" t="s">
        <v>11</v>
      </c>
      <c r="B46" s="81">
        <f t="shared" ref="B46:I46" si="18">SUM(B39:B45)</f>
        <v>124.21289759999999</v>
      </c>
      <c r="C46" s="28">
        <f t="shared" si="18"/>
        <v>175.9655424</v>
      </c>
      <c r="D46" s="28">
        <f t="shared" si="18"/>
        <v>305.88005599999997</v>
      </c>
      <c r="E46" s="28">
        <f t="shared" si="18"/>
        <v>398.64882879999999</v>
      </c>
      <c r="F46" s="28">
        <f t="shared" si="18"/>
        <v>429.74295519999993</v>
      </c>
      <c r="G46" s="28">
        <f t="shared" si="18"/>
        <v>387.02762399999995</v>
      </c>
      <c r="H46" s="28">
        <f t="shared" si="18"/>
        <v>480.8632320000001</v>
      </c>
      <c r="I46" s="28">
        <f t="shared" si="18"/>
        <v>156</v>
      </c>
      <c r="J46" s="101">
        <f t="shared" si="16"/>
        <v>2458.341136</v>
      </c>
      <c r="L46" s="77" t="s">
        <v>11</v>
      </c>
      <c r="M46" s="81">
        <f>SUM(M39:M45)</f>
        <v>82.71899999999998</v>
      </c>
      <c r="N46" s="28">
        <f>SUM(N39:N45)</f>
        <v>114.6705</v>
      </c>
      <c r="O46" s="28">
        <f>SUM(O39:O45)</f>
        <v>91.938000000000017</v>
      </c>
      <c r="P46" s="28">
        <f>SUM(P39:P45)</f>
        <v>0</v>
      </c>
      <c r="Q46" s="28">
        <f>SUM(Q39:Q45)</f>
        <v>0</v>
      </c>
      <c r="R46" s="101">
        <f t="shared" si="17"/>
        <v>289.32749999999999</v>
      </c>
      <c r="S46" s="61"/>
      <c r="T46" s="61"/>
      <c r="U46" s="2"/>
      <c r="V46" s="2"/>
      <c r="W46" s="2"/>
      <c r="X46" s="2"/>
      <c r="Y46" s="2"/>
      <c r="Z46" s="2"/>
      <c r="AA46" s="2"/>
    </row>
    <row r="47" spans="1:29" ht="33.75" customHeight="1" x14ac:dyDescent="0.25">
      <c r="A47" s="93" t="s">
        <v>20</v>
      </c>
      <c r="B47" s="82"/>
      <c r="C47" s="31"/>
      <c r="D47" s="31"/>
      <c r="E47" s="31"/>
      <c r="F47" s="31"/>
      <c r="G47" s="31"/>
      <c r="H47" s="31"/>
      <c r="I47" s="31"/>
      <c r="J47" s="102">
        <f>+((J46/J48)/7)*1000</f>
        <v>92.88325597914384</v>
      </c>
      <c r="L47" s="110" t="s">
        <v>20</v>
      </c>
      <c r="M47" s="82">
        <v>101</v>
      </c>
      <c r="N47" s="31">
        <v>100.5</v>
      </c>
      <c r="O47" s="31">
        <v>99.5</v>
      </c>
      <c r="P47" s="31"/>
      <c r="Q47" s="31"/>
      <c r="R47" s="102">
        <f>+((R46/R48)/7)*1000</f>
        <v>100.32160194174756</v>
      </c>
      <c r="S47" s="62"/>
      <c r="T47" s="62"/>
    </row>
    <row r="48" spans="1:29" ht="33.75" customHeight="1" x14ac:dyDescent="0.25">
      <c r="A48" s="94" t="s">
        <v>21</v>
      </c>
      <c r="B48" s="83">
        <v>232</v>
      </c>
      <c r="C48" s="35">
        <v>319</v>
      </c>
      <c r="D48" s="35">
        <v>372</v>
      </c>
      <c r="E48" s="35">
        <v>551</v>
      </c>
      <c r="F48" s="35">
        <v>610</v>
      </c>
      <c r="G48" s="35">
        <v>489</v>
      </c>
      <c r="H48" s="35">
        <v>654</v>
      </c>
      <c r="I48" s="35">
        <v>554</v>
      </c>
      <c r="J48" s="103">
        <f>SUM(B48:I48)</f>
        <v>3781</v>
      </c>
      <c r="K48" s="63"/>
      <c r="L48" s="94" t="s">
        <v>21</v>
      </c>
      <c r="M48" s="106">
        <v>117</v>
      </c>
      <c r="N48" s="64">
        <v>163</v>
      </c>
      <c r="O48" s="64">
        <v>132</v>
      </c>
      <c r="P48" s="64"/>
      <c r="Q48" s="64"/>
      <c r="R48" s="112">
        <f>SUM(M48:Q48)</f>
        <v>412</v>
      </c>
      <c r="S48" s="65"/>
      <c r="T48" s="65"/>
    </row>
    <row r="49" spans="1:30" ht="33.75" customHeight="1" x14ac:dyDescent="0.25">
      <c r="A49" s="95" t="s">
        <v>22</v>
      </c>
      <c r="B49" s="84">
        <f t="shared" ref="B49:I49" si="19">((B48*B47)*7/1000-B39-B40)/5</f>
        <v>-5.7632991999999987</v>
      </c>
      <c r="C49" s="39">
        <f t="shared" si="19"/>
        <v>-8.5055807999999988</v>
      </c>
      <c r="D49" s="39">
        <f t="shared" si="19"/>
        <v>-19.771751999999999</v>
      </c>
      <c r="E49" s="39">
        <f t="shared" si="19"/>
        <v>-23.936009599999998</v>
      </c>
      <c r="F49" s="39">
        <f t="shared" si="19"/>
        <v>-25.355318400000002</v>
      </c>
      <c r="G49" s="39">
        <f t="shared" si="19"/>
        <v>-24.376407999999998</v>
      </c>
      <c r="H49" s="39">
        <f t="shared" ref="H49" si="20">((H48*H47)*7/1000-H39-H40)/5</f>
        <v>-29.172543999999998</v>
      </c>
      <c r="I49" s="39">
        <f t="shared" si="19"/>
        <v>0</v>
      </c>
      <c r="J49" s="104">
        <f>((J46*1000)/J48)/7</f>
        <v>92.88325597914384</v>
      </c>
      <c r="L49" s="95" t="s">
        <v>22</v>
      </c>
      <c r="M49" s="84">
        <f t="shared" ref="M49:Q49" si="21">((M48*M47)*7/1000-M39-M40)/5</f>
        <v>11.922961599999997</v>
      </c>
      <c r="N49" s="39">
        <f t="shared" si="21"/>
        <v>16.542082400000005</v>
      </c>
      <c r="O49" s="39">
        <f t="shared" si="21"/>
        <v>13.236131200000003</v>
      </c>
      <c r="P49" s="39">
        <f t="shared" si="21"/>
        <v>0</v>
      </c>
      <c r="Q49" s="39">
        <f t="shared" si="21"/>
        <v>0</v>
      </c>
      <c r="R49" s="113">
        <f>((R46*1000)/R48)/7</f>
        <v>100.32160194174757</v>
      </c>
      <c r="S49" s="65"/>
      <c r="T49" s="65"/>
    </row>
    <row r="50" spans="1:30" ht="33.75" customHeight="1" x14ac:dyDescent="0.25">
      <c r="A50" s="96" t="s">
        <v>23</v>
      </c>
      <c r="B50" s="85">
        <f t="shared" ref="B50:I50" si="22">((B48*B47)*7)/1000</f>
        <v>0</v>
      </c>
      <c r="C50" s="43">
        <f t="shared" si="22"/>
        <v>0</v>
      </c>
      <c r="D50" s="43">
        <f t="shared" si="22"/>
        <v>0</v>
      </c>
      <c r="E50" s="43">
        <f t="shared" si="22"/>
        <v>0</v>
      </c>
      <c r="F50" s="43">
        <f t="shared" si="22"/>
        <v>0</v>
      </c>
      <c r="G50" s="43">
        <f t="shared" si="22"/>
        <v>0</v>
      </c>
      <c r="H50" s="43">
        <f t="shared" ref="H50" si="23">((H48*H47)*7)/1000</f>
        <v>0</v>
      </c>
      <c r="I50" s="43">
        <f t="shared" si="22"/>
        <v>0</v>
      </c>
      <c r="J50" s="87"/>
      <c r="L50" s="96" t="s">
        <v>23</v>
      </c>
      <c r="M50" s="85">
        <f>((M48*M47)*7)/1000</f>
        <v>82.718999999999994</v>
      </c>
      <c r="N50" s="43">
        <f>((N48*N47)*7)/1000</f>
        <v>114.6705</v>
      </c>
      <c r="O50" s="43">
        <f>((O48*O47)*7)/1000</f>
        <v>91.938000000000002</v>
      </c>
      <c r="P50" s="43">
        <f>((P48*P47)*7)/1000</f>
        <v>0</v>
      </c>
      <c r="Q50" s="43">
        <f>((Q48*Q47)*7)/1000</f>
        <v>0</v>
      </c>
      <c r="R50" s="114"/>
    </row>
    <row r="51" spans="1:30" ht="33.75" customHeight="1" thickBot="1" x14ac:dyDescent="0.3">
      <c r="A51" s="97" t="s">
        <v>24</v>
      </c>
      <c r="B51" s="86">
        <f t="shared" ref="B51:I51" si="24">+(B46/B48)/7*1000</f>
        <v>76.485774384236436</v>
      </c>
      <c r="C51" s="49">
        <f t="shared" si="24"/>
        <v>78.802302910882219</v>
      </c>
      <c r="D51" s="49">
        <f t="shared" si="24"/>
        <v>117.46545929339477</v>
      </c>
      <c r="E51" s="49">
        <f t="shared" si="24"/>
        <v>103.35722810474461</v>
      </c>
      <c r="F51" s="49">
        <f t="shared" si="24"/>
        <v>100.64237826697889</v>
      </c>
      <c r="G51" s="49">
        <f t="shared" si="24"/>
        <v>113.06679053461873</v>
      </c>
      <c r="H51" s="49">
        <f t="shared" ref="H51" si="25">+(H46/H48)/7*1000</f>
        <v>105.03784010484931</v>
      </c>
      <c r="I51" s="49">
        <f t="shared" si="24"/>
        <v>40.226921093347087</v>
      </c>
      <c r="J51" s="105"/>
      <c r="K51" s="52"/>
      <c r="L51" s="97" t="s">
        <v>24</v>
      </c>
      <c r="M51" s="86">
        <f>+(M46/M48)/7*1000</f>
        <v>100.99999999999997</v>
      </c>
      <c r="N51" s="49">
        <f>+(N46/N48)/7*1000</f>
        <v>100.5</v>
      </c>
      <c r="O51" s="49">
        <f>+(O46/O48)/7*1000</f>
        <v>99.500000000000014</v>
      </c>
      <c r="P51" s="49" t="e">
        <f>+(P46/P48)/7*1000</f>
        <v>#DIV/0!</v>
      </c>
      <c r="Q51" s="49" t="e">
        <f>+(Q46/Q48)/7*1000</f>
        <v>#DIV/0!</v>
      </c>
      <c r="R51" s="50"/>
      <c r="S51" s="53"/>
      <c r="T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40.403560000000006</v>
      </c>
      <c r="C58" s="79">
        <v>31.679847999999993</v>
      </c>
      <c r="D58" s="79">
        <v>25.372256</v>
      </c>
      <c r="E58" s="79">
        <v>32.859099999999998</v>
      </c>
      <c r="F58" s="79"/>
      <c r="G58" s="79"/>
      <c r="H58" s="101">
        <f t="shared" ref="H58:H65" si="26">SUM(B58:G58)</f>
        <v>130.31476399999997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40.403560000000006</v>
      </c>
      <c r="C59" s="79">
        <v>31.679847999999993</v>
      </c>
      <c r="D59" s="79">
        <v>25.372256</v>
      </c>
      <c r="E59" s="79">
        <v>32.859099999999998</v>
      </c>
      <c r="F59" s="79"/>
      <c r="G59" s="79"/>
      <c r="H59" s="101">
        <f t="shared" si="26"/>
        <v>130.31476399999997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41.806975999999999</v>
      </c>
      <c r="C60" s="24">
        <v>32.606860800000007</v>
      </c>
      <c r="D60" s="24">
        <v>26.045297600000005</v>
      </c>
      <c r="E60" s="24">
        <v>33.72135999999999</v>
      </c>
      <c r="F60" s="24"/>
      <c r="G60" s="24"/>
      <c r="H60" s="101">
        <f t="shared" si="26"/>
        <v>134.18049439999999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>
        <v>41.806975999999999</v>
      </c>
      <c r="C61" s="24">
        <v>32.606860800000007</v>
      </c>
      <c r="D61" s="24">
        <v>26.045297600000005</v>
      </c>
      <c r="E61" s="24">
        <v>33.72135999999999</v>
      </c>
      <c r="F61" s="24"/>
      <c r="G61" s="24"/>
      <c r="H61" s="101">
        <f t="shared" si="26"/>
        <v>134.18049439999999</v>
      </c>
      <c r="I61" s="73"/>
      <c r="J61" s="2"/>
      <c r="K61" s="56"/>
      <c r="L61" s="72"/>
      <c r="M61" s="72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41.806975999999999</v>
      </c>
      <c r="C62" s="24">
        <v>32.606860800000007</v>
      </c>
      <c r="D62" s="24">
        <v>26.045297600000005</v>
      </c>
      <c r="E62" s="24">
        <v>33.72135999999999</v>
      </c>
      <c r="F62" s="24"/>
      <c r="G62" s="79"/>
      <c r="H62" s="101">
        <f t="shared" si="26"/>
        <v>134.18049439999999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41.806975999999999</v>
      </c>
      <c r="C63" s="79">
        <v>32.606860800000007</v>
      </c>
      <c r="D63" s="79">
        <v>26.045297600000005</v>
      </c>
      <c r="E63" s="79">
        <v>33.72135999999999</v>
      </c>
      <c r="F63" s="79"/>
      <c r="G63" s="79"/>
      <c r="H63" s="101">
        <f t="shared" si="26"/>
        <v>134.18049439999999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41.806975999999999</v>
      </c>
      <c r="C64" s="79">
        <v>32.606860800000007</v>
      </c>
      <c r="D64" s="79">
        <v>26.045297600000005</v>
      </c>
      <c r="E64" s="79">
        <v>33.72135999999999</v>
      </c>
      <c r="F64" s="79"/>
      <c r="G64" s="79"/>
      <c r="H64" s="101">
        <f t="shared" si="26"/>
        <v>134.18049439999999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7">SUM(B58:B64)</f>
        <v>289.84199999999998</v>
      </c>
      <c r="C65" s="28">
        <f t="shared" si="27"/>
        <v>226.39400000000001</v>
      </c>
      <c r="D65" s="28">
        <f t="shared" si="27"/>
        <v>180.971</v>
      </c>
      <c r="E65" s="28">
        <f t="shared" si="27"/>
        <v>234.32499999999999</v>
      </c>
      <c r="F65" s="28">
        <f t="shared" si="27"/>
        <v>0</v>
      </c>
      <c r="G65" s="28">
        <f t="shared" si="27"/>
        <v>0</v>
      </c>
      <c r="H65" s="101">
        <f t="shared" si="26"/>
        <v>931.53199999999993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103</v>
      </c>
      <c r="C66" s="31">
        <v>103</v>
      </c>
      <c r="D66" s="31">
        <v>103</v>
      </c>
      <c r="E66" s="31">
        <v>103</v>
      </c>
      <c r="F66" s="31"/>
      <c r="G66" s="31"/>
      <c r="H66" s="102">
        <f>+((H65/H67)/7)*1000</f>
        <v>103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402</v>
      </c>
      <c r="C67" s="64">
        <v>314</v>
      </c>
      <c r="D67" s="64">
        <v>251</v>
      </c>
      <c r="E67" s="64">
        <v>325</v>
      </c>
      <c r="F67" s="64"/>
      <c r="G67" s="64"/>
      <c r="H67" s="112">
        <f>SUM(B67:G67)</f>
        <v>1292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:G68" si="28">((B67*B66)*7/1000-B58-B59)/5</f>
        <v>41.806975999999999</v>
      </c>
      <c r="C68" s="39">
        <f t="shared" si="28"/>
        <v>32.606860800000007</v>
      </c>
      <c r="D68" s="39">
        <f t="shared" si="28"/>
        <v>26.045297600000005</v>
      </c>
      <c r="E68" s="39">
        <f t="shared" si="28"/>
        <v>33.72135999999999</v>
      </c>
      <c r="F68" s="39">
        <f t="shared" si="28"/>
        <v>0</v>
      </c>
      <c r="G68" s="39">
        <f t="shared" si="28"/>
        <v>0</v>
      </c>
      <c r="H68" s="116">
        <f>((H65*1000)/H67)/7</f>
        <v>102.99999999999999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29">((B67*B66)*7)/1000</f>
        <v>289.84199999999998</v>
      </c>
      <c r="C69" s="43">
        <f t="shared" si="29"/>
        <v>226.39400000000001</v>
      </c>
      <c r="D69" s="43">
        <f t="shared" si="29"/>
        <v>180.971</v>
      </c>
      <c r="E69" s="43">
        <f t="shared" si="29"/>
        <v>234.32499999999999</v>
      </c>
      <c r="F69" s="43">
        <f t="shared" si="29"/>
        <v>0</v>
      </c>
      <c r="G69" s="43">
        <f t="shared" si="29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30">+(B65/B67)/7*1000</f>
        <v>103</v>
      </c>
      <c r="C70" s="49">
        <f t="shared" si="30"/>
        <v>103</v>
      </c>
      <c r="D70" s="49">
        <f t="shared" si="30"/>
        <v>103</v>
      </c>
      <c r="E70" s="49">
        <f t="shared" si="30"/>
        <v>103</v>
      </c>
      <c r="F70" s="49" t="e">
        <f t="shared" si="30"/>
        <v>#DIV/0!</v>
      </c>
      <c r="G70" s="49" t="e">
        <f t="shared" si="30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U15:AA15"/>
    <mergeCell ref="M36:Q36"/>
    <mergeCell ref="J54:K54"/>
    <mergeCell ref="B55:G55"/>
    <mergeCell ref="B36:I36"/>
    <mergeCell ref="A3:C3"/>
    <mergeCell ref="E9:G9"/>
    <mergeCell ref="R9:S9"/>
    <mergeCell ref="K11:L11"/>
    <mergeCell ref="B15:F15"/>
    <mergeCell ref="G15:N15"/>
    <mergeCell ref="O15:T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21" zoomScale="30" zoomScaleNormal="30" workbookViewId="0">
      <selection activeCell="M49" sqref="M49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2" width="33.42578125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"/>
      <c r="Y3" s="2"/>
      <c r="Z3" s="2"/>
      <c r="AA3" s="2"/>
      <c r="AB3" s="2"/>
      <c r="AC3" s="209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209" t="s">
        <v>1</v>
      </c>
      <c r="B9" s="209"/>
      <c r="C9" s="209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209"/>
      <c r="B10" s="209"/>
      <c r="C10" s="2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209" t="s">
        <v>4</v>
      </c>
      <c r="B11" s="209"/>
      <c r="C11" s="209"/>
      <c r="D11" s="1"/>
      <c r="E11" s="210">
        <v>1</v>
      </c>
      <c r="F11" s="1"/>
      <c r="G11" s="1"/>
      <c r="H11" s="1"/>
      <c r="I11" s="1"/>
      <c r="J11" s="1"/>
      <c r="K11" s="579" t="s">
        <v>76</v>
      </c>
      <c r="L11" s="579"/>
      <c r="M11" s="211"/>
      <c r="N11" s="2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209"/>
      <c r="B12" s="209"/>
      <c r="C12" s="209"/>
      <c r="D12" s="1"/>
      <c r="E12" s="5"/>
      <c r="F12" s="1"/>
      <c r="G12" s="1"/>
      <c r="H12" s="1"/>
      <c r="I12" s="1"/>
      <c r="J12" s="1"/>
      <c r="K12" s="211"/>
      <c r="L12" s="211"/>
      <c r="M12" s="211"/>
      <c r="N12" s="2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209"/>
      <c r="B13" s="209"/>
      <c r="C13" s="209"/>
      <c r="D13" s="209"/>
      <c r="E13" s="209"/>
      <c r="F13" s="209"/>
      <c r="G13" s="209"/>
      <c r="H13" s="209"/>
      <c r="I13" s="209"/>
      <c r="J13" s="209"/>
      <c r="K13" s="209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1"/>
      <c r="W13" s="1"/>
      <c r="X13" s="1"/>
    </row>
    <row r="14" spans="1:31" s="3" customFormat="1" ht="27" thickBot="1" x14ac:dyDescent="0.3">
      <c r="A14" s="2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>
        <v>31.9</v>
      </c>
      <c r="C18" s="24">
        <v>35.700000000000003</v>
      </c>
      <c r="D18" s="24">
        <v>41.860255200000005</v>
      </c>
      <c r="E18" s="181">
        <v>43.598259199999994</v>
      </c>
      <c r="F18" s="25">
        <v>46.277199999999993</v>
      </c>
      <c r="G18" s="79">
        <v>34.299999999999997</v>
      </c>
      <c r="H18" s="24">
        <v>31.3</v>
      </c>
      <c r="I18" s="24">
        <v>36.842743999999996</v>
      </c>
      <c r="J18" s="24">
        <v>47.939524000000006</v>
      </c>
      <c r="K18" s="24">
        <v>47.865040000000008</v>
      </c>
      <c r="L18" s="24">
        <v>55.041755999999999</v>
      </c>
      <c r="M18" s="181">
        <v>68.400000000000006</v>
      </c>
      <c r="N18" s="25">
        <v>51.7</v>
      </c>
      <c r="O18" s="79">
        <v>35.299999999999997</v>
      </c>
      <c r="P18" s="24">
        <v>59.8</v>
      </c>
      <c r="Q18" s="24">
        <v>46.69257120000001</v>
      </c>
      <c r="R18" s="24">
        <v>47.558016000000002</v>
      </c>
      <c r="S18" s="24">
        <v>61.9</v>
      </c>
      <c r="T18" s="24">
        <v>53.2</v>
      </c>
      <c r="U18" s="23">
        <v>24.2</v>
      </c>
      <c r="V18" s="24">
        <v>18.8</v>
      </c>
      <c r="W18" s="24">
        <v>55.161142400000003</v>
      </c>
      <c r="X18" s="24">
        <v>50.646748800000005</v>
      </c>
      <c r="Y18" s="24">
        <v>59.031496000000004</v>
      </c>
      <c r="Z18" s="24">
        <v>54.5</v>
      </c>
      <c r="AA18" s="25">
        <v>70.7</v>
      </c>
      <c r="AB18" s="26">
        <f t="shared" ref="AB18:AB25" si="0">SUM(B18:AA18)</f>
        <v>1210.2147528</v>
      </c>
      <c r="AD18" s="2"/>
      <c r="AE18" s="20"/>
    </row>
    <row r="19" spans="1:31" ht="39.950000000000003" customHeight="1" x14ac:dyDescent="0.25">
      <c r="A19" s="171" t="s">
        <v>16</v>
      </c>
      <c r="B19" s="23">
        <v>31.9</v>
      </c>
      <c r="C19" s="24">
        <v>35.700000000000003</v>
      </c>
      <c r="D19" s="24">
        <v>41.860255200000005</v>
      </c>
      <c r="E19" s="24">
        <v>43.598259199999994</v>
      </c>
      <c r="F19" s="25">
        <v>46.277199999999993</v>
      </c>
      <c r="G19" s="79">
        <v>34.299999999999997</v>
      </c>
      <c r="H19" s="24">
        <v>31.3</v>
      </c>
      <c r="I19" s="24">
        <v>36.842743999999996</v>
      </c>
      <c r="J19" s="24">
        <v>47.939524000000006</v>
      </c>
      <c r="K19" s="24">
        <v>47.865040000000008</v>
      </c>
      <c r="L19" s="24">
        <v>55.041755999999999</v>
      </c>
      <c r="M19" s="181">
        <v>68.400000000000006</v>
      </c>
      <c r="N19" s="25">
        <v>51.7</v>
      </c>
      <c r="O19" s="79">
        <v>35.299999999999997</v>
      </c>
      <c r="P19" s="24">
        <v>59.8</v>
      </c>
      <c r="Q19" s="24">
        <v>46.69257120000001</v>
      </c>
      <c r="R19" s="24">
        <v>47.558016000000002</v>
      </c>
      <c r="S19" s="24">
        <v>61.9</v>
      </c>
      <c r="T19" s="24">
        <v>53.2</v>
      </c>
      <c r="U19" s="23">
        <v>24.2</v>
      </c>
      <c r="V19" s="24">
        <v>18.8</v>
      </c>
      <c r="W19" s="24">
        <v>55.161142400000003</v>
      </c>
      <c r="X19" s="24">
        <v>50.646748800000005</v>
      </c>
      <c r="Y19" s="24">
        <v>59.031496000000004</v>
      </c>
      <c r="Z19" s="24">
        <v>54.5</v>
      </c>
      <c r="AA19" s="25">
        <v>70.7</v>
      </c>
      <c r="AB19" s="26">
        <f t="shared" si="0"/>
        <v>1210.2147528</v>
      </c>
      <c r="AD19" s="2"/>
      <c r="AE19" s="20"/>
    </row>
    <row r="20" spans="1:31" ht="39.75" customHeight="1" x14ac:dyDescent="0.25">
      <c r="A20" s="170" t="s">
        <v>17</v>
      </c>
      <c r="B20" s="76">
        <v>33.86</v>
      </c>
      <c r="C20" s="24">
        <v>37.032800000000009</v>
      </c>
      <c r="D20" s="24">
        <v>43.645597920000007</v>
      </c>
      <c r="E20" s="24">
        <v>45.459896319999999</v>
      </c>
      <c r="F20" s="25">
        <v>48.255119999999998</v>
      </c>
      <c r="G20" s="79">
        <v>35.974400000000003</v>
      </c>
      <c r="H20" s="24">
        <v>32.503999999999998</v>
      </c>
      <c r="I20" s="24">
        <v>38.742902400000006</v>
      </c>
      <c r="J20" s="24">
        <v>50.40419039999999</v>
      </c>
      <c r="K20" s="24">
        <v>50.36468399999999</v>
      </c>
      <c r="L20" s="24">
        <v>57.689497599999996</v>
      </c>
      <c r="M20" s="181">
        <v>71.424000000000007</v>
      </c>
      <c r="N20" s="25">
        <v>54.231200000000001</v>
      </c>
      <c r="O20" s="80">
        <v>37.462299999999992</v>
      </c>
      <c r="P20" s="24">
        <v>62.8919</v>
      </c>
      <c r="Q20" s="24">
        <v>48.756071519999992</v>
      </c>
      <c r="R20" s="24">
        <v>49.636293600000002</v>
      </c>
      <c r="S20" s="24">
        <v>65.876000000000005</v>
      </c>
      <c r="T20" s="24">
        <v>55.596800000000009</v>
      </c>
      <c r="U20" s="76">
        <v>25.811400000000003</v>
      </c>
      <c r="V20" s="24">
        <v>19.919999999999998</v>
      </c>
      <c r="W20" s="24">
        <v>57.89374303999999</v>
      </c>
      <c r="X20" s="24">
        <v>53.379900479999989</v>
      </c>
      <c r="Y20" s="24">
        <v>62.175901599999996</v>
      </c>
      <c r="Z20" s="24">
        <v>57.227200000000003</v>
      </c>
      <c r="AA20" s="25">
        <v>73.066000000000003</v>
      </c>
      <c r="AB20" s="26">
        <f t="shared" si="0"/>
        <v>1269.2817988800002</v>
      </c>
      <c r="AD20" s="2"/>
      <c r="AE20" s="20"/>
    </row>
    <row r="21" spans="1:31" ht="39.950000000000003" customHeight="1" x14ac:dyDescent="0.25">
      <c r="A21" s="171" t="s">
        <v>18</v>
      </c>
      <c r="B21" s="76">
        <v>33.86</v>
      </c>
      <c r="C21" s="24">
        <v>37.032800000000009</v>
      </c>
      <c r="D21" s="24">
        <v>43.645597920000007</v>
      </c>
      <c r="E21" s="24">
        <v>45.459896319999999</v>
      </c>
      <c r="F21" s="25">
        <v>48.255119999999998</v>
      </c>
      <c r="G21" s="79">
        <v>35.974400000000003</v>
      </c>
      <c r="H21" s="24">
        <v>32.503999999999998</v>
      </c>
      <c r="I21" s="24">
        <v>38.742902400000006</v>
      </c>
      <c r="J21" s="24">
        <v>50.40419039999999</v>
      </c>
      <c r="K21" s="24">
        <v>50.36468399999999</v>
      </c>
      <c r="L21" s="24">
        <v>57.689497599999996</v>
      </c>
      <c r="M21" s="181">
        <v>71.424000000000007</v>
      </c>
      <c r="N21" s="25">
        <v>54.231200000000001</v>
      </c>
      <c r="O21" s="79">
        <v>37.462299999999992</v>
      </c>
      <c r="P21" s="24">
        <v>62.8919</v>
      </c>
      <c r="Q21" s="24">
        <v>48.756071519999992</v>
      </c>
      <c r="R21" s="24">
        <v>49.636293600000002</v>
      </c>
      <c r="S21" s="24">
        <v>65.876000000000005</v>
      </c>
      <c r="T21" s="24">
        <v>55.596800000000009</v>
      </c>
      <c r="U21" s="23">
        <v>25.811400000000003</v>
      </c>
      <c r="V21" s="24">
        <v>19.919999999999998</v>
      </c>
      <c r="W21" s="24">
        <v>57.89374303999999</v>
      </c>
      <c r="X21" s="24">
        <v>53.379900479999989</v>
      </c>
      <c r="Y21" s="24">
        <v>62.175901599999996</v>
      </c>
      <c r="Z21" s="24">
        <v>57.227200000000003</v>
      </c>
      <c r="AA21" s="25">
        <v>73.066000000000003</v>
      </c>
      <c r="AB21" s="26">
        <f t="shared" si="0"/>
        <v>1269.2817988800002</v>
      </c>
      <c r="AD21" s="2"/>
      <c r="AE21" s="20"/>
    </row>
    <row r="22" spans="1:31" ht="39.950000000000003" customHeight="1" x14ac:dyDescent="0.25">
      <c r="A22" s="170" t="s">
        <v>19</v>
      </c>
      <c r="B22" s="23">
        <v>33.86</v>
      </c>
      <c r="C22" s="24">
        <v>37.032800000000009</v>
      </c>
      <c r="D22" s="24">
        <v>43.645597920000007</v>
      </c>
      <c r="E22" s="24">
        <v>45.459896319999999</v>
      </c>
      <c r="F22" s="25">
        <v>48.255119999999998</v>
      </c>
      <c r="G22" s="79">
        <v>35.974400000000003</v>
      </c>
      <c r="H22" s="24">
        <v>32.503999999999998</v>
      </c>
      <c r="I22" s="24">
        <v>38.742902400000006</v>
      </c>
      <c r="J22" s="24">
        <v>50.40419039999999</v>
      </c>
      <c r="K22" s="24">
        <v>50.36468399999999</v>
      </c>
      <c r="L22" s="24">
        <v>57.689497599999996</v>
      </c>
      <c r="M22" s="181">
        <v>71.424000000000007</v>
      </c>
      <c r="N22" s="25">
        <v>54.231200000000001</v>
      </c>
      <c r="O22" s="79">
        <v>37.462299999999992</v>
      </c>
      <c r="P22" s="24">
        <v>62.8919</v>
      </c>
      <c r="Q22" s="24">
        <v>48.756071519999992</v>
      </c>
      <c r="R22" s="24">
        <v>49.636293600000002</v>
      </c>
      <c r="S22" s="24">
        <v>65.876000000000005</v>
      </c>
      <c r="T22" s="24">
        <v>55.596800000000009</v>
      </c>
      <c r="U22" s="23">
        <v>25.811400000000003</v>
      </c>
      <c r="V22" s="24">
        <v>19.919999999999998</v>
      </c>
      <c r="W22" s="24">
        <v>57.89374303999999</v>
      </c>
      <c r="X22" s="24">
        <v>53.379900479999989</v>
      </c>
      <c r="Y22" s="24">
        <v>62.175901599999996</v>
      </c>
      <c r="Z22" s="24">
        <v>57.227200000000003</v>
      </c>
      <c r="AA22" s="25">
        <v>73.066000000000003</v>
      </c>
      <c r="AB22" s="26">
        <f t="shared" si="0"/>
        <v>1269.2817988800002</v>
      </c>
      <c r="AD22" s="2"/>
      <c r="AE22" s="20"/>
    </row>
    <row r="23" spans="1:31" ht="39.950000000000003" customHeight="1" x14ac:dyDescent="0.25">
      <c r="A23" s="171" t="s">
        <v>13</v>
      </c>
      <c r="B23" s="23">
        <v>33.86</v>
      </c>
      <c r="C23" s="24">
        <v>37.032800000000009</v>
      </c>
      <c r="D23" s="24">
        <v>43.645597920000007</v>
      </c>
      <c r="E23" s="24">
        <v>45.459896319999999</v>
      </c>
      <c r="F23" s="25">
        <v>48.255119999999998</v>
      </c>
      <c r="G23" s="79">
        <v>35.974400000000003</v>
      </c>
      <c r="H23" s="24">
        <v>32.503999999999998</v>
      </c>
      <c r="I23" s="24">
        <v>38.742902400000006</v>
      </c>
      <c r="J23" s="24">
        <v>50.40419039999999</v>
      </c>
      <c r="K23" s="24">
        <v>50.36468399999999</v>
      </c>
      <c r="L23" s="24">
        <v>57.689497599999996</v>
      </c>
      <c r="M23" s="181">
        <v>71.424000000000007</v>
      </c>
      <c r="N23" s="25">
        <v>54.231200000000001</v>
      </c>
      <c r="O23" s="79">
        <v>37.462299999999992</v>
      </c>
      <c r="P23" s="24">
        <v>62.8919</v>
      </c>
      <c r="Q23" s="24">
        <v>48.756071519999992</v>
      </c>
      <c r="R23" s="24">
        <v>49.636293600000002</v>
      </c>
      <c r="S23" s="24">
        <v>65.876000000000005</v>
      </c>
      <c r="T23" s="24">
        <v>55.596800000000009</v>
      </c>
      <c r="U23" s="23">
        <v>25.811400000000003</v>
      </c>
      <c r="V23" s="24">
        <v>19.919999999999998</v>
      </c>
      <c r="W23" s="24">
        <v>57.89374303999999</v>
      </c>
      <c r="X23" s="24">
        <v>53.379900479999989</v>
      </c>
      <c r="Y23" s="24">
        <v>62.175901599999996</v>
      </c>
      <c r="Z23" s="24">
        <v>57.227200000000003</v>
      </c>
      <c r="AA23" s="25">
        <v>73.066000000000003</v>
      </c>
      <c r="AB23" s="26">
        <f t="shared" si="0"/>
        <v>1269.2817988800002</v>
      </c>
      <c r="AD23" s="2"/>
      <c r="AE23" s="20"/>
    </row>
    <row r="24" spans="1:31" ht="39.950000000000003" customHeight="1" x14ac:dyDescent="0.25">
      <c r="A24" s="170" t="s">
        <v>14</v>
      </c>
      <c r="B24" s="23">
        <v>33.86</v>
      </c>
      <c r="C24" s="24">
        <v>37.032800000000009</v>
      </c>
      <c r="D24" s="24">
        <v>43.645597920000007</v>
      </c>
      <c r="E24" s="24">
        <v>45.459896319999999</v>
      </c>
      <c r="F24" s="25">
        <v>48.255119999999998</v>
      </c>
      <c r="G24" s="79">
        <v>35.974400000000003</v>
      </c>
      <c r="H24" s="24">
        <v>32.503999999999998</v>
      </c>
      <c r="I24" s="24">
        <v>38.742902400000006</v>
      </c>
      <c r="J24" s="24">
        <v>50.40419039999999</v>
      </c>
      <c r="K24" s="24">
        <v>50.36468399999999</v>
      </c>
      <c r="L24" s="24">
        <v>57.689497599999996</v>
      </c>
      <c r="M24" s="181">
        <v>71.424000000000007</v>
      </c>
      <c r="N24" s="25">
        <v>54.231200000000001</v>
      </c>
      <c r="O24" s="79">
        <v>37.462299999999992</v>
      </c>
      <c r="P24" s="24">
        <v>62.8919</v>
      </c>
      <c r="Q24" s="24">
        <v>48.756071519999992</v>
      </c>
      <c r="R24" s="24">
        <v>49.636293600000002</v>
      </c>
      <c r="S24" s="24">
        <v>65.876000000000005</v>
      </c>
      <c r="T24" s="24">
        <v>55.596800000000009</v>
      </c>
      <c r="U24" s="23">
        <v>25.811400000000003</v>
      </c>
      <c r="V24" s="24">
        <v>19.919999999999998</v>
      </c>
      <c r="W24" s="24">
        <v>57.89374303999999</v>
      </c>
      <c r="X24" s="24">
        <v>53.379900479999989</v>
      </c>
      <c r="Y24" s="24">
        <v>62.175901599999996</v>
      </c>
      <c r="Z24" s="24">
        <v>57.227200000000003</v>
      </c>
      <c r="AA24" s="25">
        <v>73.066000000000003</v>
      </c>
      <c r="AB24" s="26">
        <f t="shared" si="0"/>
        <v>1269.2817988800002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233.10000000000002</v>
      </c>
      <c r="C25" s="28">
        <f t="shared" si="1"/>
        <v>256.56400000000008</v>
      </c>
      <c r="D25" s="28">
        <f>SUM(D18:D24)</f>
        <v>301.94850000000002</v>
      </c>
      <c r="E25" s="28">
        <f t="shared" ref="E25:K25" si="2">SUM(E18:E24)</f>
        <v>314.49599999999992</v>
      </c>
      <c r="F25" s="29">
        <f t="shared" si="2"/>
        <v>333.83</v>
      </c>
      <c r="G25" s="81">
        <f t="shared" si="2"/>
        <v>248.47200000000001</v>
      </c>
      <c r="H25" s="28">
        <f t="shared" si="2"/>
        <v>225.11999999999998</v>
      </c>
      <c r="I25" s="28">
        <f>SUM(I18:I24)</f>
        <v>267.39999999999998</v>
      </c>
      <c r="J25" s="28">
        <f t="shared" ref="J25" si="3">SUM(J18:J24)</f>
        <v>347.90000000000003</v>
      </c>
      <c r="K25" s="28">
        <f t="shared" si="2"/>
        <v>347.55349999999999</v>
      </c>
      <c r="L25" s="28">
        <f>SUM(L18:L24)</f>
        <v>398.53099999999995</v>
      </c>
      <c r="M25" s="28">
        <f>SUM(M18:M24)</f>
        <v>493.91999999999996</v>
      </c>
      <c r="N25" s="29">
        <f t="shared" ref="N25" si="4">SUM(N18:N24)</f>
        <v>374.55600000000004</v>
      </c>
      <c r="O25" s="81">
        <f>SUM(O18:O24)</f>
        <v>257.91149999999999</v>
      </c>
      <c r="P25" s="28">
        <f t="shared" ref="P25:T25" si="5">SUM(P18:P24)</f>
        <v>434.05950000000001</v>
      </c>
      <c r="Q25" s="28">
        <f t="shared" si="5"/>
        <v>337.16549999999995</v>
      </c>
      <c r="R25" s="28">
        <f t="shared" si="5"/>
        <v>343.29749999999996</v>
      </c>
      <c r="S25" s="28">
        <f t="shared" si="5"/>
        <v>453.17999999999995</v>
      </c>
      <c r="T25" s="28">
        <f t="shared" si="5"/>
        <v>384.38400000000007</v>
      </c>
      <c r="U25" s="27">
        <f>SUM(U18:U24)</f>
        <v>177.45699999999999</v>
      </c>
      <c r="V25" s="28">
        <f t="shared" ref="V25:AA25" si="6">SUM(V18:V24)</f>
        <v>137.19999999999999</v>
      </c>
      <c r="W25" s="28">
        <f t="shared" si="6"/>
        <v>399.791</v>
      </c>
      <c r="X25" s="28">
        <f t="shared" si="6"/>
        <v>368.19299999999998</v>
      </c>
      <c r="Y25" s="28">
        <f t="shared" si="6"/>
        <v>428.94249999999994</v>
      </c>
      <c r="Z25" s="28">
        <f t="shared" si="6"/>
        <v>395.13599999999997</v>
      </c>
      <c r="AA25" s="29">
        <f t="shared" si="6"/>
        <v>506.73000000000013</v>
      </c>
      <c r="AB25" s="26">
        <f t="shared" si="0"/>
        <v>8766.8384999999998</v>
      </c>
    </row>
    <row r="26" spans="1:31" s="2" customFormat="1" ht="36.75" customHeight="1" x14ac:dyDescent="0.25">
      <c r="A26" s="172" t="s">
        <v>20</v>
      </c>
      <c r="B26" s="30">
        <v>100</v>
      </c>
      <c r="C26" s="31">
        <v>98</v>
      </c>
      <c r="D26" s="31">
        <v>96.5</v>
      </c>
      <c r="E26" s="31">
        <v>96</v>
      </c>
      <c r="F26" s="32">
        <v>95</v>
      </c>
      <c r="G26" s="82">
        <v>102</v>
      </c>
      <c r="H26" s="31">
        <v>100.5</v>
      </c>
      <c r="I26" s="31">
        <v>100</v>
      </c>
      <c r="J26" s="31">
        <v>100</v>
      </c>
      <c r="K26" s="31">
        <v>99.5</v>
      </c>
      <c r="L26" s="31">
        <v>98.5</v>
      </c>
      <c r="M26" s="31">
        <v>98</v>
      </c>
      <c r="N26" s="32">
        <v>98</v>
      </c>
      <c r="O26" s="82">
        <v>101.5</v>
      </c>
      <c r="P26" s="31">
        <v>100.5</v>
      </c>
      <c r="Q26" s="31">
        <v>98.5</v>
      </c>
      <c r="R26" s="31">
        <v>97.5</v>
      </c>
      <c r="S26" s="31">
        <v>97.5</v>
      </c>
      <c r="T26" s="31">
        <v>96</v>
      </c>
      <c r="U26" s="30">
        <v>101</v>
      </c>
      <c r="V26" s="31">
        <v>100</v>
      </c>
      <c r="W26" s="31">
        <v>99.5</v>
      </c>
      <c r="X26" s="31">
        <v>98.5</v>
      </c>
      <c r="Y26" s="31">
        <v>96.5</v>
      </c>
      <c r="Z26" s="31">
        <v>96</v>
      </c>
      <c r="AA26" s="32">
        <v>95</v>
      </c>
      <c r="AB26" s="33">
        <f>+((AB25/AB27)/7)*1000</f>
        <v>98.135519511048415</v>
      </c>
    </row>
    <row r="27" spans="1:31" s="2" customFormat="1" ht="33" customHeight="1" x14ac:dyDescent="0.25">
      <c r="A27" s="173" t="s">
        <v>21</v>
      </c>
      <c r="B27" s="34">
        <v>333</v>
      </c>
      <c r="C27" s="35">
        <v>374</v>
      </c>
      <c r="D27" s="35">
        <v>447</v>
      </c>
      <c r="E27" s="35">
        <v>468</v>
      </c>
      <c r="F27" s="36">
        <v>502</v>
      </c>
      <c r="G27" s="83">
        <v>348</v>
      </c>
      <c r="H27" s="35">
        <v>320</v>
      </c>
      <c r="I27" s="35">
        <v>382</v>
      </c>
      <c r="J27" s="35">
        <v>497</v>
      </c>
      <c r="K27" s="35">
        <v>499</v>
      </c>
      <c r="L27" s="35">
        <v>578</v>
      </c>
      <c r="M27" s="35">
        <v>720</v>
      </c>
      <c r="N27" s="36">
        <v>546</v>
      </c>
      <c r="O27" s="83">
        <v>363</v>
      </c>
      <c r="P27" s="35">
        <v>617</v>
      </c>
      <c r="Q27" s="35">
        <v>489</v>
      </c>
      <c r="R27" s="35">
        <v>503</v>
      </c>
      <c r="S27" s="35">
        <v>664</v>
      </c>
      <c r="T27" s="35">
        <v>572</v>
      </c>
      <c r="U27" s="34">
        <v>251</v>
      </c>
      <c r="V27" s="35">
        <v>196</v>
      </c>
      <c r="W27" s="35">
        <v>574</v>
      </c>
      <c r="X27" s="35">
        <v>534</v>
      </c>
      <c r="Y27" s="35">
        <v>635</v>
      </c>
      <c r="Z27" s="35">
        <v>588</v>
      </c>
      <c r="AA27" s="36">
        <v>762</v>
      </c>
      <c r="AB27" s="37">
        <f>SUM(B27:AA27)</f>
        <v>12762</v>
      </c>
      <c r="AC27" s="2">
        <f>((AB25*1000)/AB27)/7</f>
        <v>98.135519511048429</v>
      </c>
    </row>
    <row r="28" spans="1:31" s="2" customFormat="1" ht="33" customHeight="1" x14ac:dyDescent="0.25">
      <c r="A28" s="174" t="s">
        <v>22</v>
      </c>
      <c r="B28" s="38">
        <f t="shared" ref="B28:AA28" si="7">((B27*B26)*7/1000-B18-B19)/5</f>
        <v>33.86</v>
      </c>
      <c r="C28" s="39">
        <f t="shared" si="7"/>
        <v>37.032800000000009</v>
      </c>
      <c r="D28" s="39">
        <f t="shared" si="7"/>
        <v>43.645597920000007</v>
      </c>
      <c r="E28" s="39">
        <f t="shared" si="7"/>
        <v>45.459896319999999</v>
      </c>
      <c r="F28" s="40">
        <f t="shared" si="7"/>
        <v>48.255119999999998</v>
      </c>
      <c r="G28" s="84">
        <f t="shared" si="7"/>
        <v>35.974400000000003</v>
      </c>
      <c r="H28" s="39">
        <f t="shared" si="7"/>
        <v>32.503999999999998</v>
      </c>
      <c r="I28" s="39">
        <f t="shared" si="7"/>
        <v>38.742902400000006</v>
      </c>
      <c r="J28" s="39">
        <f t="shared" si="7"/>
        <v>50.40419039999999</v>
      </c>
      <c r="K28" s="39">
        <f t="shared" si="7"/>
        <v>50.36468399999999</v>
      </c>
      <c r="L28" s="39">
        <f t="shared" si="7"/>
        <v>57.689497599999996</v>
      </c>
      <c r="M28" s="39">
        <f t="shared" si="7"/>
        <v>71.424000000000007</v>
      </c>
      <c r="N28" s="40">
        <f t="shared" si="7"/>
        <v>54.231200000000001</v>
      </c>
      <c r="O28" s="84">
        <f t="shared" si="7"/>
        <v>37.462299999999992</v>
      </c>
      <c r="P28" s="39">
        <f t="shared" si="7"/>
        <v>62.8919</v>
      </c>
      <c r="Q28" s="39">
        <f t="shared" si="7"/>
        <v>48.756071519999992</v>
      </c>
      <c r="R28" s="39">
        <f t="shared" si="7"/>
        <v>49.636293600000002</v>
      </c>
      <c r="S28" s="39">
        <f t="shared" si="7"/>
        <v>65.876000000000005</v>
      </c>
      <c r="T28" s="39">
        <f t="shared" si="7"/>
        <v>55.596800000000009</v>
      </c>
      <c r="U28" s="38">
        <f t="shared" si="7"/>
        <v>25.811400000000003</v>
      </c>
      <c r="V28" s="39">
        <f t="shared" si="7"/>
        <v>19.919999999999998</v>
      </c>
      <c r="W28" s="39">
        <f t="shared" si="7"/>
        <v>57.89374303999999</v>
      </c>
      <c r="X28" s="39">
        <f t="shared" si="7"/>
        <v>53.379900479999989</v>
      </c>
      <c r="Y28" s="39">
        <f t="shared" si="7"/>
        <v>62.175901599999996</v>
      </c>
      <c r="Z28" s="39">
        <f t="shared" si="7"/>
        <v>57.227200000000003</v>
      </c>
      <c r="AA28" s="40">
        <f t="shared" si="7"/>
        <v>73.066000000000003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233.1</v>
      </c>
      <c r="C29" s="43">
        <f t="shared" si="8"/>
        <v>256.56400000000002</v>
      </c>
      <c r="D29" s="43">
        <f>((D27*D26)*7)/1000</f>
        <v>301.94850000000002</v>
      </c>
      <c r="E29" s="43">
        <f>((E27*E26)*7)/1000</f>
        <v>314.49599999999998</v>
      </c>
      <c r="F29" s="87">
        <f t="shared" ref="F29:K29" si="9">((F27*F26)*7)/1000</f>
        <v>333.83</v>
      </c>
      <c r="G29" s="85">
        <f t="shared" si="9"/>
        <v>248.47200000000001</v>
      </c>
      <c r="H29" s="43">
        <f t="shared" si="9"/>
        <v>225.12</v>
      </c>
      <c r="I29" s="43">
        <f>((I27*I26)*7)/1000</f>
        <v>267.39999999999998</v>
      </c>
      <c r="J29" s="43">
        <f>((J27*J26)*7)/1000</f>
        <v>347.9</v>
      </c>
      <c r="K29" s="43">
        <f t="shared" si="9"/>
        <v>347.55349999999999</v>
      </c>
      <c r="L29" s="43">
        <f>((L27*L26)*7)/1000</f>
        <v>398.53100000000001</v>
      </c>
      <c r="M29" s="43">
        <f>((M27*M26)*7)/1000</f>
        <v>493.92</v>
      </c>
      <c r="N29" s="87">
        <f>((N27*N26)*7)/1000</f>
        <v>374.55599999999998</v>
      </c>
      <c r="O29" s="85">
        <f>((O27*O26)*7)/1000</f>
        <v>257.91149999999999</v>
      </c>
      <c r="P29" s="43">
        <f>((P27*P26)*7)/1000</f>
        <v>434.05950000000001</v>
      </c>
      <c r="Q29" s="43">
        <f t="shared" ref="Q29:AA29" si="10">((Q27*Q26)*7)/1000</f>
        <v>337.16550000000001</v>
      </c>
      <c r="R29" s="43">
        <f t="shared" si="10"/>
        <v>343.29750000000001</v>
      </c>
      <c r="S29" s="43">
        <f t="shared" si="10"/>
        <v>453.18</v>
      </c>
      <c r="T29" s="43">
        <f t="shared" si="10"/>
        <v>384.38400000000001</v>
      </c>
      <c r="U29" s="44">
        <f t="shared" si="10"/>
        <v>177.45699999999999</v>
      </c>
      <c r="V29" s="45">
        <f t="shared" si="10"/>
        <v>137.19999999999999</v>
      </c>
      <c r="W29" s="45">
        <f t="shared" si="10"/>
        <v>399.791</v>
      </c>
      <c r="X29" s="45">
        <f t="shared" si="10"/>
        <v>368.19299999999998</v>
      </c>
      <c r="Y29" s="45">
        <f t="shared" si="10"/>
        <v>428.9425</v>
      </c>
      <c r="Z29" s="45">
        <f t="shared" si="10"/>
        <v>395.13600000000002</v>
      </c>
      <c r="AA29" s="46">
        <f t="shared" si="10"/>
        <v>506.73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100</v>
      </c>
      <c r="C30" s="49">
        <f t="shared" si="11"/>
        <v>98.000000000000014</v>
      </c>
      <c r="D30" s="49">
        <f>+(D25/D27)/7*1000</f>
        <v>96.500000000000014</v>
      </c>
      <c r="E30" s="49">
        <f t="shared" ref="E30:K30" si="12">+(E25/E27)/7*1000</f>
        <v>95.999999999999972</v>
      </c>
      <c r="F30" s="50">
        <f t="shared" si="12"/>
        <v>94.999999999999986</v>
      </c>
      <c r="G30" s="86">
        <f t="shared" si="12"/>
        <v>102.00000000000001</v>
      </c>
      <c r="H30" s="49">
        <f t="shared" si="12"/>
        <v>100.49999999999999</v>
      </c>
      <c r="I30" s="49">
        <f>+(I25/I27)/7*1000</f>
        <v>99.999999999999986</v>
      </c>
      <c r="J30" s="49">
        <f t="shared" ref="J30" si="13">+(J25/J27)/7*1000</f>
        <v>100</v>
      </c>
      <c r="K30" s="49">
        <f t="shared" si="12"/>
        <v>99.5</v>
      </c>
      <c r="L30" s="49">
        <f>+(L25/L27)/7*1000</f>
        <v>98.499999999999986</v>
      </c>
      <c r="M30" s="49">
        <f>+(M25/M27)/7*1000</f>
        <v>97.999999999999986</v>
      </c>
      <c r="N30" s="50">
        <f t="shared" ref="N30" si="14">+(N25/N27)/7*1000</f>
        <v>98</v>
      </c>
      <c r="O30" s="86">
        <f>+(O25/O27)/7*1000</f>
        <v>101.5</v>
      </c>
      <c r="P30" s="49">
        <f t="shared" ref="P30:AA30" si="15">+(P25/P27)/7*1000</f>
        <v>100.5</v>
      </c>
      <c r="Q30" s="49">
        <f t="shared" si="15"/>
        <v>98.499999999999986</v>
      </c>
      <c r="R30" s="49">
        <f t="shared" si="15"/>
        <v>97.499999999999986</v>
      </c>
      <c r="S30" s="49">
        <f t="shared" si="15"/>
        <v>97.499999999999986</v>
      </c>
      <c r="T30" s="49">
        <f t="shared" si="15"/>
        <v>96.000000000000014</v>
      </c>
      <c r="U30" s="48">
        <f t="shared" si="15"/>
        <v>100.99999999999999</v>
      </c>
      <c r="V30" s="49">
        <f t="shared" si="15"/>
        <v>99.999999999999986</v>
      </c>
      <c r="W30" s="49">
        <f t="shared" si="15"/>
        <v>99.5</v>
      </c>
      <c r="X30" s="49">
        <f t="shared" si="15"/>
        <v>98.5</v>
      </c>
      <c r="Y30" s="49">
        <f t="shared" si="15"/>
        <v>96.499999999999986</v>
      </c>
      <c r="Z30" s="49">
        <f t="shared" si="15"/>
        <v>95.999999999999986</v>
      </c>
      <c r="AA30" s="50">
        <f t="shared" si="15"/>
        <v>95.000000000000014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3"/>
      <c r="I36" s="574"/>
      <c r="J36" s="99"/>
      <c r="K36" s="55" t="s">
        <v>27</v>
      </c>
      <c r="L36" s="107"/>
      <c r="M36" s="573" t="s">
        <v>26</v>
      </c>
      <c r="N36" s="573"/>
      <c r="O36" s="573"/>
      <c r="P36" s="573"/>
      <c r="Q36" s="574"/>
      <c r="R36" s="111"/>
      <c r="S36" s="56"/>
      <c r="T36" s="56"/>
      <c r="U36" s="212"/>
      <c r="V36" s="57"/>
      <c r="W36" s="3"/>
      <c r="X36" s="56"/>
      <c r="Y36" s="56"/>
      <c r="Z36" s="56"/>
      <c r="AA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5"/>
      <c r="J37" s="100" t="s">
        <v>11</v>
      </c>
      <c r="L37" s="108"/>
      <c r="M37" s="98"/>
      <c r="N37" s="15"/>
      <c r="O37" s="15"/>
      <c r="P37" s="15"/>
      <c r="Q37" s="15"/>
      <c r="R37" s="100" t="s">
        <v>11</v>
      </c>
      <c r="S37" s="59"/>
      <c r="T37" s="59"/>
      <c r="U37" s="130"/>
      <c r="V37" s="3"/>
      <c r="W37" s="57"/>
      <c r="X37" s="3"/>
      <c r="Y37" s="56"/>
      <c r="Z37" s="56"/>
      <c r="AA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100"/>
      <c r="L38" s="109" t="s">
        <v>12</v>
      </c>
      <c r="M38" s="98">
        <v>1</v>
      </c>
      <c r="N38" s="58">
        <v>2</v>
      </c>
      <c r="O38" s="58">
        <v>3</v>
      </c>
      <c r="P38" s="58">
        <v>4</v>
      </c>
      <c r="Q38" s="58">
        <v>5</v>
      </c>
      <c r="R38" s="100"/>
      <c r="S38" s="59"/>
      <c r="T38" s="59"/>
      <c r="U38" s="132"/>
      <c r="V38" s="60"/>
      <c r="W38" s="60"/>
      <c r="X38" s="2"/>
      <c r="Y38" s="2"/>
      <c r="Z38" s="2"/>
      <c r="AA38" s="2"/>
    </row>
    <row r="39" spans="1:29" ht="33.75" customHeight="1" x14ac:dyDescent="0.25">
      <c r="A39" s="91" t="s">
        <v>15</v>
      </c>
      <c r="B39" s="23">
        <v>21.9</v>
      </c>
      <c r="C39" s="79">
        <v>29.9</v>
      </c>
      <c r="D39" s="79">
        <v>34.9</v>
      </c>
      <c r="E39" s="79">
        <v>51.7</v>
      </c>
      <c r="F39" s="79">
        <v>57.2</v>
      </c>
      <c r="G39" s="79">
        <v>45.9</v>
      </c>
      <c r="H39" s="79">
        <v>61.3</v>
      </c>
      <c r="I39" s="79">
        <v>52</v>
      </c>
      <c r="J39" s="101">
        <f t="shared" ref="J39:J46" si="16">SUM(B39:I39)</f>
        <v>354.79999999999995</v>
      </c>
      <c r="K39" s="2"/>
      <c r="L39" s="91" t="s">
        <v>15</v>
      </c>
      <c r="M39" s="79">
        <v>11.922961599999997</v>
      </c>
      <c r="N39" s="79">
        <v>16.542082400000005</v>
      </c>
      <c r="O39" s="79">
        <v>13.236131200000003</v>
      </c>
      <c r="P39" s="79"/>
      <c r="Q39" s="79"/>
      <c r="R39" s="101">
        <f t="shared" ref="R39:R46" si="17">SUM(M39:Q39)</f>
        <v>41.701175200000009</v>
      </c>
      <c r="S39" s="2"/>
      <c r="T39" s="2"/>
      <c r="U39" s="130"/>
      <c r="V39" s="60"/>
      <c r="W39" s="60"/>
      <c r="X39" s="2"/>
      <c r="Y39" s="2"/>
      <c r="Z39" s="2"/>
      <c r="AA39" s="2"/>
    </row>
    <row r="40" spans="1:29" ht="33.75" customHeight="1" x14ac:dyDescent="0.25">
      <c r="A40" s="92" t="s">
        <v>16</v>
      </c>
      <c r="B40" s="23">
        <v>21.9</v>
      </c>
      <c r="C40" s="79">
        <v>29.9</v>
      </c>
      <c r="D40" s="79">
        <v>34.9</v>
      </c>
      <c r="E40" s="79">
        <v>51.7</v>
      </c>
      <c r="F40" s="79">
        <v>57.2</v>
      </c>
      <c r="G40" s="79">
        <v>45.9</v>
      </c>
      <c r="H40" s="79">
        <v>61.3</v>
      </c>
      <c r="I40" s="79">
        <v>52</v>
      </c>
      <c r="J40" s="101">
        <f t="shared" si="16"/>
        <v>354.79999999999995</v>
      </c>
      <c r="K40" s="2"/>
      <c r="L40" s="92" t="s">
        <v>16</v>
      </c>
      <c r="M40" s="79">
        <v>11.922961599999997</v>
      </c>
      <c r="N40" s="79">
        <v>16.542082400000005</v>
      </c>
      <c r="O40" s="79">
        <v>13.236131200000003</v>
      </c>
      <c r="P40" s="79"/>
      <c r="Q40" s="79"/>
      <c r="R40" s="101">
        <f t="shared" si="17"/>
        <v>41.701175200000009</v>
      </c>
      <c r="S40" s="2"/>
      <c r="T40" s="2"/>
      <c r="U40" s="130"/>
      <c r="V40" s="60"/>
      <c r="W40" s="60"/>
      <c r="X40" s="2"/>
      <c r="Y40" s="2"/>
      <c r="Z40" s="2"/>
      <c r="AA40" s="2"/>
    </row>
    <row r="41" spans="1:29" ht="33.75" customHeight="1" x14ac:dyDescent="0.25">
      <c r="A41" s="91" t="s">
        <v>17</v>
      </c>
      <c r="B41" s="84">
        <v>24.065099999999994</v>
      </c>
      <c r="C41" s="39">
        <v>32.6419</v>
      </c>
      <c r="D41" s="39">
        <v>37.063000000000002</v>
      </c>
      <c r="E41" s="39">
        <v>54.780000000000008</v>
      </c>
      <c r="F41" s="39">
        <v>59.822200000000009</v>
      </c>
      <c r="G41" s="39">
        <v>47.703900000000004</v>
      </c>
      <c r="H41" s="39">
        <v>63.243199999999987</v>
      </c>
      <c r="I41" s="39">
        <v>53.547000000000004</v>
      </c>
      <c r="J41" s="101">
        <f t="shared" si="16"/>
        <v>372.86630000000002</v>
      </c>
      <c r="K41" s="2"/>
      <c r="L41" s="91" t="s">
        <v>17</v>
      </c>
      <c r="M41" s="80">
        <v>12.538315360000002</v>
      </c>
      <c r="N41" s="24">
        <v>17.686467039999997</v>
      </c>
      <c r="O41" s="24">
        <v>14.201947519999999</v>
      </c>
      <c r="P41" s="24"/>
      <c r="Q41" s="24"/>
      <c r="R41" s="101">
        <f t="shared" si="17"/>
        <v>44.42672992</v>
      </c>
      <c r="S41" s="2"/>
      <c r="T41" s="2"/>
      <c r="U41" s="130"/>
      <c r="V41" s="60"/>
      <c r="W41" s="60"/>
      <c r="X41" s="2"/>
      <c r="Y41" s="2"/>
      <c r="Z41" s="2"/>
      <c r="AA41" s="2"/>
    </row>
    <row r="42" spans="1:29" ht="33.75" customHeight="1" x14ac:dyDescent="0.25">
      <c r="A42" s="92" t="s">
        <v>18</v>
      </c>
      <c r="B42" s="84">
        <v>24.065099999999994</v>
      </c>
      <c r="C42" s="39">
        <v>32.6419</v>
      </c>
      <c r="D42" s="39">
        <v>37.063000000000002</v>
      </c>
      <c r="E42" s="39">
        <v>54.780000000000008</v>
      </c>
      <c r="F42" s="39">
        <v>59.822200000000009</v>
      </c>
      <c r="G42" s="39">
        <v>47.703900000000004</v>
      </c>
      <c r="H42" s="39">
        <v>63.243199999999987</v>
      </c>
      <c r="I42" s="39">
        <v>53.547000000000004</v>
      </c>
      <c r="J42" s="101">
        <f t="shared" si="16"/>
        <v>372.86630000000002</v>
      </c>
      <c r="K42" s="2"/>
      <c r="L42" s="92" t="s">
        <v>18</v>
      </c>
      <c r="M42" s="79">
        <v>12.538315360000002</v>
      </c>
      <c r="N42" s="79">
        <v>17.686467039999997</v>
      </c>
      <c r="O42" s="79">
        <v>14.201947519999999</v>
      </c>
      <c r="P42" s="79"/>
      <c r="Q42" s="79"/>
      <c r="R42" s="101">
        <f t="shared" si="17"/>
        <v>44.42672992</v>
      </c>
      <c r="S42" s="2"/>
      <c r="T42" s="2"/>
      <c r="U42" s="130"/>
      <c r="V42" s="60"/>
      <c r="W42" s="60"/>
      <c r="X42" s="2"/>
      <c r="Y42" s="2"/>
      <c r="Z42" s="2"/>
      <c r="AA42" s="2"/>
    </row>
    <row r="43" spans="1:29" ht="33.75" customHeight="1" x14ac:dyDescent="0.25">
      <c r="A43" s="91" t="s">
        <v>19</v>
      </c>
      <c r="B43" s="84">
        <v>24.065099999999994</v>
      </c>
      <c r="C43" s="39">
        <v>32.6419</v>
      </c>
      <c r="D43" s="39">
        <v>37.063000000000002</v>
      </c>
      <c r="E43" s="39">
        <v>54.780000000000008</v>
      </c>
      <c r="F43" s="39">
        <v>59.822200000000009</v>
      </c>
      <c r="G43" s="39">
        <v>47.703900000000004</v>
      </c>
      <c r="H43" s="39">
        <v>63.243199999999987</v>
      </c>
      <c r="I43" s="39">
        <v>53.547000000000004</v>
      </c>
      <c r="J43" s="101">
        <f t="shared" si="16"/>
        <v>372.86630000000002</v>
      </c>
      <c r="K43" s="2"/>
      <c r="L43" s="91" t="s">
        <v>19</v>
      </c>
      <c r="M43" s="79">
        <v>12.538315360000002</v>
      </c>
      <c r="N43" s="79">
        <v>17.686467039999997</v>
      </c>
      <c r="O43" s="79">
        <v>14.201947519999999</v>
      </c>
      <c r="P43" s="79"/>
      <c r="Q43" s="79"/>
      <c r="R43" s="101">
        <f t="shared" si="17"/>
        <v>44.42672992</v>
      </c>
      <c r="S43" s="2"/>
      <c r="T43" s="2"/>
      <c r="U43" s="130"/>
      <c r="V43" s="60"/>
      <c r="W43" s="60"/>
      <c r="X43" s="2"/>
      <c r="Y43" s="2"/>
      <c r="Z43" s="2"/>
      <c r="AA43" s="2"/>
    </row>
    <row r="44" spans="1:29" ht="33.75" customHeight="1" x14ac:dyDescent="0.25">
      <c r="A44" s="92" t="s">
        <v>13</v>
      </c>
      <c r="B44" s="84">
        <v>24.065099999999994</v>
      </c>
      <c r="C44" s="39">
        <v>32.6419</v>
      </c>
      <c r="D44" s="39">
        <v>37.063000000000002</v>
      </c>
      <c r="E44" s="39">
        <v>54.780000000000008</v>
      </c>
      <c r="F44" s="39">
        <v>59.822200000000009</v>
      </c>
      <c r="G44" s="39">
        <v>47.703900000000004</v>
      </c>
      <c r="H44" s="39">
        <v>63.243199999999987</v>
      </c>
      <c r="I44" s="39">
        <v>53.547000000000004</v>
      </c>
      <c r="J44" s="101">
        <f t="shared" si="16"/>
        <v>372.86630000000002</v>
      </c>
      <c r="K44" s="2"/>
      <c r="L44" s="92" t="s">
        <v>13</v>
      </c>
      <c r="M44" s="79">
        <v>12.538315360000002</v>
      </c>
      <c r="N44" s="79">
        <v>17.686467039999997</v>
      </c>
      <c r="O44" s="79">
        <v>14.201947519999999</v>
      </c>
      <c r="P44" s="79"/>
      <c r="Q44" s="79"/>
      <c r="R44" s="101">
        <f t="shared" si="17"/>
        <v>44.42672992</v>
      </c>
      <c r="S44" s="2"/>
      <c r="T44" s="2"/>
      <c r="U44" s="130"/>
      <c r="V44" s="60"/>
      <c r="W44" s="60"/>
      <c r="X44" s="2"/>
      <c r="Y44" s="2"/>
      <c r="Z44" s="2"/>
      <c r="AA44" s="2"/>
    </row>
    <row r="45" spans="1:29" ht="33.75" customHeight="1" x14ac:dyDescent="0.25">
      <c r="A45" s="91" t="s">
        <v>14</v>
      </c>
      <c r="B45" s="84">
        <v>24.065099999999994</v>
      </c>
      <c r="C45" s="39">
        <v>32.6419</v>
      </c>
      <c r="D45" s="39">
        <v>37.063000000000002</v>
      </c>
      <c r="E45" s="39">
        <v>54.780000000000008</v>
      </c>
      <c r="F45" s="39">
        <v>59.822200000000009</v>
      </c>
      <c r="G45" s="39">
        <v>47.703900000000004</v>
      </c>
      <c r="H45" s="39">
        <v>63.243199999999987</v>
      </c>
      <c r="I45" s="39">
        <v>53.547000000000004</v>
      </c>
      <c r="J45" s="101">
        <f t="shared" si="16"/>
        <v>372.86630000000002</v>
      </c>
      <c r="K45" s="2"/>
      <c r="L45" s="91" t="s">
        <v>14</v>
      </c>
      <c r="M45" s="79">
        <v>12.538315360000002</v>
      </c>
      <c r="N45" s="79">
        <v>17.686467039999997</v>
      </c>
      <c r="O45" s="79">
        <v>14.201947519999999</v>
      </c>
      <c r="P45" s="79"/>
      <c r="Q45" s="79"/>
      <c r="R45" s="101">
        <f t="shared" si="17"/>
        <v>44.42672992</v>
      </c>
      <c r="S45" s="2"/>
      <c r="T45" s="2"/>
      <c r="U45" s="60"/>
      <c r="V45" s="60"/>
      <c r="W45" s="60"/>
      <c r="X45" s="2"/>
      <c r="Y45" s="2"/>
      <c r="Z45" s="2"/>
      <c r="AA45" s="2"/>
    </row>
    <row r="46" spans="1:29" ht="33.75" customHeight="1" x14ac:dyDescent="0.25">
      <c r="A46" s="92" t="s">
        <v>11</v>
      </c>
      <c r="B46" s="81">
        <f t="shared" ref="B46:I46" si="18">SUM(B39:B45)</f>
        <v>164.12549999999999</v>
      </c>
      <c r="C46" s="28">
        <f t="shared" si="18"/>
        <v>223.00949999999997</v>
      </c>
      <c r="D46" s="28">
        <f t="shared" si="18"/>
        <v>255.11499999999995</v>
      </c>
      <c r="E46" s="28">
        <f t="shared" si="18"/>
        <v>377.30000000000007</v>
      </c>
      <c r="F46" s="28">
        <f t="shared" si="18"/>
        <v>413.51100000000008</v>
      </c>
      <c r="G46" s="28">
        <f t="shared" si="18"/>
        <v>330.31949999999995</v>
      </c>
      <c r="H46" s="28">
        <f t="shared" si="18"/>
        <v>438.81599999999997</v>
      </c>
      <c r="I46" s="28">
        <f t="shared" si="18"/>
        <v>371.73500000000007</v>
      </c>
      <c r="J46" s="101">
        <f t="shared" si="16"/>
        <v>2573.9315000000001</v>
      </c>
      <c r="L46" s="77" t="s">
        <v>11</v>
      </c>
      <c r="M46" s="81">
        <f>SUM(M39:M45)</f>
        <v>86.537499999999994</v>
      </c>
      <c r="N46" s="28">
        <f>SUM(N39:N45)</f>
        <v>121.51649999999999</v>
      </c>
      <c r="O46" s="28">
        <f>SUM(O39:O45)</f>
        <v>97.482000000000014</v>
      </c>
      <c r="P46" s="28">
        <f>SUM(P39:P45)</f>
        <v>0</v>
      </c>
      <c r="Q46" s="28">
        <f>SUM(Q39:Q45)</f>
        <v>0</v>
      </c>
      <c r="R46" s="101">
        <f t="shared" si="17"/>
        <v>305.536</v>
      </c>
      <c r="S46" s="61"/>
      <c r="T46" s="61"/>
      <c r="U46" s="2"/>
      <c r="V46" s="2"/>
      <c r="W46" s="2"/>
      <c r="X46" s="2"/>
      <c r="Y46" s="2"/>
      <c r="Z46" s="2"/>
      <c r="AA46" s="2"/>
    </row>
    <row r="47" spans="1:29" ht="33.75" customHeight="1" x14ac:dyDescent="0.25">
      <c r="A47" s="93" t="s">
        <v>20</v>
      </c>
      <c r="B47" s="82">
        <v>101.5</v>
      </c>
      <c r="C47" s="31">
        <v>100.5</v>
      </c>
      <c r="D47" s="31">
        <v>98.5</v>
      </c>
      <c r="E47" s="31">
        <v>98</v>
      </c>
      <c r="F47" s="31">
        <v>97</v>
      </c>
      <c r="G47" s="31">
        <v>96.5</v>
      </c>
      <c r="H47" s="31">
        <v>96</v>
      </c>
      <c r="I47" s="31">
        <v>95</v>
      </c>
      <c r="J47" s="102">
        <f>+((J46/J48)/7)*1000</f>
        <v>97.327818951826373</v>
      </c>
      <c r="L47" s="110" t="s">
        <v>20</v>
      </c>
      <c r="M47" s="82">
        <v>107.5</v>
      </c>
      <c r="N47" s="31">
        <v>106.5</v>
      </c>
      <c r="O47" s="31">
        <v>105.5</v>
      </c>
      <c r="P47" s="31"/>
      <c r="Q47" s="31"/>
      <c r="R47" s="102">
        <f>+((R46/R48)/7)*1000</f>
        <v>106.45853658536586</v>
      </c>
      <c r="S47" s="62"/>
      <c r="T47" s="62"/>
    </row>
    <row r="48" spans="1:29" ht="33.75" customHeight="1" x14ac:dyDescent="0.25">
      <c r="A48" s="94" t="s">
        <v>21</v>
      </c>
      <c r="B48" s="83">
        <v>231</v>
      </c>
      <c r="C48" s="35">
        <v>317</v>
      </c>
      <c r="D48" s="35">
        <v>370</v>
      </c>
      <c r="E48" s="35">
        <v>550</v>
      </c>
      <c r="F48" s="35">
        <v>609</v>
      </c>
      <c r="G48" s="35">
        <v>489</v>
      </c>
      <c r="H48" s="35">
        <v>653</v>
      </c>
      <c r="I48" s="35">
        <v>559</v>
      </c>
      <c r="J48" s="103">
        <f>SUM(B48:I48)</f>
        <v>3778</v>
      </c>
      <c r="K48" s="63"/>
      <c r="L48" s="94" t="s">
        <v>21</v>
      </c>
      <c r="M48" s="106">
        <v>115</v>
      </c>
      <c r="N48" s="64">
        <v>163</v>
      </c>
      <c r="O48" s="64">
        <v>132</v>
      </c>
      <c r="P48" s="64"/>
      <c r="Q48" s="64"/>
      <c r="R48" s="112">
        <f>SUM(M48:Q48)</f>
        <v>410</v>
      </c>
      <c r="S48" s="65"/>
      <c r="T48" s="65"/>
    </row>
    <row r="49" spans="1:30" ht="33.75" customHeight="1" x14ac:dyDescent="0.25">
      <c r="A49" s="95" t="s">
        <v>22</v>
      </c>
      <c r="B49" s="84">
        <f t="shared" ref="B49:I49" si="19">((B48*B47)*7/1000-B39-B40)/5</f>
        <v>24.065099999999994</v>
      </c>
      <c r="C49" s="39">
        <f t="shared" si="19"/>
        <v>32.6419</v>
      </c>
      <c r="D49" s="39">
        <f t="shared" si="19"/>
        <v>37.063000000000002</v>
      </c>
      <c r="E49" s="39">
        <f t="shared" si="19"/>
        <v>54.780000000000008</v>
      </c>
      <c r="F49" s="39">
        <f t="shared" si="19"/>
        <v>59.822200000000009</v>
      </c>
      <c r="G49" s="39">
        <f t="shared" si="19"/>
        <v>47.703900000000004</v>
      </c>
      <c r="H49" s="39">
        <f t="shared" si="19"/>
        <v>63.243199999999987</v>
      </c>
      <c r="I49" s="39">
        <f t="shared" si="19"/>
        <v>53.547000000000004</v>
      </c>
      <c r="J49" s="104">
        <f>((J46*1000)/J48)/7</f>
        <v>97.327818951826359</v>
      </c>
      <c r="L49" s="95" t="s">
        <v>22</v>
      </c>
      <c r="M49" s="84">
        <f t="shared" ref="M49:Q49" si="20">((M48*M47)*7/1000-M39-M40)/5</f>
        <v>12.538315360000002</v>
      </c>
      <c r="N49" s="39">
        <f t="shared" si="20"/>
        <v>17.686467039999997</v>
      </c>
      <c r="O49" s="39">
        <f t="shared" si="20"/>
        <v>14.201947519999999</v>
      </c>
      <c r="P49" s="39">
        <f t="shared" si="20"/>
        <v>0</v>
      </c>
      <c r="Q49" s="39">
        <f t="shared" si="20"/>
        <v>0</v>
      </c>
      <c r="R49" s="113">
        <f>((R46*1000)/R48)/7</f>
        <v>106.45853658536586</v>
      </c>
      <c r="S49" s="65"/>
      <c r="T49" s="65"/>
    </row>
    <row r="50" spans="1:30" ht="33.75" customHeight="1" x14ac:dyDescent="0.25">
      <c r="A50" s="96" t="s">
        <v>23</v>
      </c>
      <c r="B50" s="85">
        <f t="shared" ref="B50:I50" si="21">((B48*B47)*7)/1000</f>
        <v>164.12549999999999</v>
      </c>
      <c r="C50" s="43">
        <f t="shared" si="21"/>
        <v>223.0095</v>
      </c>
      <c r="D50" s="43">
        <f t="shared" si="21"/>
        <v>255.11500000000001</v>
      </c>
      <c r="E50" s="43">
        <f t="shared" si="21"/>
        <v>377.3</v>
      </c>
      <c r="F50" s="43">
        <f t="shared" si="21"/>
        <v>413.51100000000002</v>
      </c>
      <c r="G50" s="43">
        <f t="shared" si="21"/>
        <v>330.31950000000001</v>
      </c>
      <c r="H50" s="43">
        <f t="shared" si="21"/>
        <v>438.81599999999997</v>
      </c>
      <c r="I50" s="43">
        <f t="shared" si="21"/>
        <v>371.73500000000001</v>
      </c>
      <c r="J50" s="87"/>
      <c r="L50" s="96" t="s">
        <v>23</v>
      </c>
      <c r="M50" s="85">
        <f>((M48*M47)*7)/1000</f>
        <v>86.537499999999994</v>
      </c>
      <c r="N50" s="43">
        <f>((N48*N47)*7)/1000</f>
        <v>121.51649999999999</v>
      </c>
      <c r="O50" s="43">
        <f>((O48*O47)*7)/1000</f>
        <v>97.481999999999999</v>
      </c>
      <c r="P50" s="43">
        <f>((P48*P47)*7)/1000</f>
        <v>0</v>
      </c>
      <c r="Q50" s="43">
        <f>((Q48*Q47)*7)/1000</f>
        <v>0</v>
      </c>
      <c r="R50" s="114"/>
    </row>
    <row r="51" spans="1:30" ht="33.75" customHeight="1" thickBot="1" x14ac:dyDescent="0.3">
      <c r="A51" s="97" t="s">
        <v>24</v>
      </c>
      <c r="B51" s="86">
        <f t="shared" ref="B51:I51" si="22">+(B46/B48)/7*1000</f>
        <v>101.5</v>
      </c>
      <c r="C51" s="49">
        <f t="shared" si="22"/>
        <v>100.49999999999999</v>
      </c>
      <c r="D51" s="49">
        <f t="shared" si="22"/>
        <v>98.499999999999986</v>
      </c>
      <c r="E51" s="49">
        <f t="shared" si="22"/>
        <v>98.000000000000014</v>
      </c>
      <c r="F51" s="49">
        <f t="shared" si="22"/>
        <v>97.000000000000014</v>
      </c>
      <c r="G51" s="49">
        <f t="shared" si="22"/>
        <v>96.499999999999986</v>
      </c>
      <c r="H51" s="49">
        <f t="shared" si="22"/>
        <v>95.999999999999986</v>
      </c>
      <c r="I51" s="49">
        <f t="shared" si="22"/>
        <v>95.000000000000014</v>
      </c>
      <c r="J51" s="105"/>
      <c r="K51" s="52"/>
      <c r="L51" s="97" t="s">
        <v>24</v>
      </c>
      <c r="M51" s="86">
        <f>+(M46/M48)/7*1000</f>
        <v>107.5</v>
      </c>
      <c r="N51" s="49">
        <f>+(N46/N48)/7*1000</f>
        <v>106.5</v>
      </c>
      <c r="O51" s="49">
        <f>+(O46/O48)/7*1000</f>
        <v>105.50000000000003</v>
      </c>
      <c r="P51" s="49" t="e">
        <f>+(P46/P48)/7*1000</f>
        <v>#DIV/0!</v>
      </c>
      <c r="Q51" s="49" t="e">
        <f>+(Q46/Q48)/7*1000</f>
        <v>#DIV/0!</v>
      </c>
      <c r="R51" s="50"/>
      <c r="S51" s="53"/>
      <c r="T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41.806975999999999</v>
      </c>
      <c r="C58" s="79">
        <v>32.606860800000007</v>
      </c>
      <c r="D58" s="79">
        <v>26.045297600000005</v>
      </c>
      <c r="E58" s="79">
        <v>33.72135999999999</v>
      </c>
      <c r="F58" s="79"/>
      <c r="G58" s="79"/>
      <c r="H58" s="101">
        <f t="shared" ref="H58:H65" si="23">SUM(B58:G58)</f>
        <v>134.18049439999999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41.806975999999999</v>
      </c>
      <c r="C59" s="79">
        <v>32.606860800000007</v>
      </c>
      <c r="D59" s="79">
        <v>26.045297600000005</v>
      </c>
      <c r="E59" s="79">
        <v>33.72135999999999</v>
      </c>
      <c r="F59" s="79"/>
      <c r="G59" s="79"/>
      <c r="H59" s="101">
        <f t="shared" si="23"/>
        <v>134.18049439999999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44.469809600000005</v>
      </c>
      <c r="C60" s="24">
        <v>34.415855680000007</v>
      </c>
      <c r="D60" s="24">
        <v>27.884480960000001</v>
      </c>
      <c r="E60" s="24">
        <v>35.953855999999995</v>
      </c>
      <c r="F60" s="24"/>
      <c r="G60" s="24"/>
      <c r="H60" s="101">
        <f t="shared" si="23"/>
        <v>142.72400224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>
        <v>44.469809600000005</v>
      </c>
      <c r="C61" s="24">
        <v>34.415855680000007</v>
      </c>
      <c r="D61" s="24">
        <v>27.884480960000001</v>
      </c>
      <c r="E61" s="24">
        <v>35.953855999999995</v>
      </c>
      <c r="F61" s="24"/>
      <c r="G61" s="24"/>
      <c r="H61" s="101">
        <f t="shared" si="23"/>
        <v>142.72400224</v>
      </c>
      <c r="I61" s="73"/>
      <c r="J61" s="2"/>
      <c r="K61" s="56"/>
      <c r="L61" s="72"/>
      <c r="M61" s="72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44.469809600000005</v>
      </c>
      <c r="C62" s="24">
        <v>34.415855680000007</v>
      </c>
      <c r="D62" s="24">
        <v>27.884480960000001</v>
      </c>
      <c r="E62" s="24">
        <v>35.953855999999995</v>
      </c>
      <c r="F62" s="24"/>
      <c r="G62" s="79"/>
      <c r="H62" s="101">
        <f t="shared" si="23"/>
        <v>142.72400224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44.469809600000005</v>
      </c>
      <c r="C63" s="79">
        <v>34.415855680000007</v>
      </c>
      <c r="D63" s="79">
        <v>27.884480960000001</v>
      </c>
      <c r="E63" s="79">
        <v>35.953855999999995</v>
      </c>
      <c r="F63" s="79"/>
      <c r="G63" s="79"/>
      <c r="H63" s="101">
        <f t="shared" si="23"/>
        <v>142.72400224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44.469809600000005</v>
      </c>
      <c r="C64" s="79">
        <v>34.415855680000007</v>
      </c>
      <c r="D64" s="79">
        <v>27.884480960000001</v>
      </c>
      <c r="E64" s="79">
        <v>35.953855999999995</v>
      </c>
      <c r="F64" s="79"/>
      <c r="G64" s="79"/>
      <c r="H64" s="101">
        <f t="shared" si="23"/>
        <v>142.72400224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4">SUM(B58:B64)</f>
        <v>305.96300000000008</v>
      </c>
      <c r="C65" s="28">
        <f t="shared" si="24"/>
        <v>237.29300000000001</v>
      </c>
      <c r="D65" s="28">
        <f t="shared" si="24"/>
        <v>191.51300000000001</v>
      </c>
      <c r="E65" s="28">
        <f t="shared" si="24"/>
        <v>247.21199999999999</v>
      </c>
      <c r="F65" s="28">
        <f t="shared" si="24"/>
        <v>0</v>
      </c>
      <c r="G65" s="28">
        <f t="shared" si="24"/>
        <v>0</v>
      </c>
      <c r="H65" s="101">
        <f t="shared" si="23"/>
        <v>981.98100000000011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109</v>
      </c>
      <c r="C66" s="31">
        <v>109</v>
      </c>
      <c r="D66" s="31">
        <v>109</v>
      </c>
      <c r="E66" s="31">
        <v>109</v>
      </c>
      <c r="F66" s="31"/>
      <c r="G66" s="31"/>
      <c r="H66" s="102">
        <f>+((H65/H67)/7)*1000</f>
        <v>109.00000000000001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401</v>
      </c>
      <c r="C67" s="64">
        <v>311</v>
      </c>
      <c r="D67" s="64">
        <v>251</v>
      </c>
      <c r="E67" s="64">
        <v>324</v>
      </c>
      <c r="F67" s="64"/>
      <c r="G67" s="64"/>
      <c r="H67" s="112">
        <f>SUM(B67:G67)</f>
        <v>1287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:G68" si="25">((B67*B66)*7/1000-B58-B59)/5</f>
        <v>44.469809600000005</v>
      </c>
      <c r="C68" s="39">
        <f t="shared" si="25"/>
        <v>34.415855680000007</v>
      </c>
      <c r="D68" s="39">
        <f t="shared" si="25"/>
        <v>27.884480960000001</v>
      </c>
      <c r="E68" s="39">
        <f t="shared" si="25"/>
        <v>35.953855999999995</v>
      </c>
      <c r="F68" s="39">
        <f t="shared" si="25"/>
        <v>0</v>
      </c>
      <c r="G68" s="39">
        <f t="shared" si="25"/>
        <v>0</v>
      </c>
      <c r="H68" s="116">
        <f>((H65*1000)/H67)/7</f>
        <v>109.00000000000001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26">((B67*B66)*7)/1000</f>
        <v>305.96300000000002</v>
      </c>
      <c r="C69" s="43">
        <f t="shared" si="26"/>
        <v>237.29300000000001</v>
      </c>
      <c r="D69" s="43">
        <f t="shared" si="26"/>
        <v>191.51300000000001</v>
      </c>
      <c r="E69" s="43">
        <f t="shared" si="26"/>
        <v>247.21199999999999</v>
      </c>
      <c r="F69" s="43">
        <f t="shared" si="26"/>
        <v>0</v>
      </c>
      <c r="G69" s="43">
        <f t="shared" si="26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27">+(B65/B67)/7*1000</f>
        <v>109.00000000000003</v>
      </c>
      <c r="C70" s="49">
        <f t="shared" si="27"/>
        <v>109</v>
      </c>
      <c r="D70" s="49">
        <f t="shared" si="27"/>
        <v>109</v>
      </c>
      <c r="E70" s="49">
        <f t="shared" si="27"/>
        <v>109</v>
      </c>
      <c r="F70" s="49" t="e">
        <f t="shared" si="27"/>
        <v>#DIV/0!</v>
      </c>
      <c r="G70" s="49" t="e">
        <f t="shared" si="27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F15"/>
    <mergeCell ref="G15:N15"/>
    <mergeCell ref="O15:T15"/>
    <mergeCell ref="U15:AA15"/>
    <mergeCell ref="B36:I36"/>
    <mergeCell ref="M36:Q36"/>
    <mergeCell ref="J54:K54"/>
    <mergeCell ref="B55:G5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48" sqref="B48:I48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2" width="33.42578125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"/>
      <c r="Y3" s="2"/>
      <c r="Z3" s="2"/>
      <c r="AA3" s="2"/>
      <c r="AB3" s="2"/>
      <c r="AC3" s="213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213" t="s">
        <v>1</v>
      </c>
      <c r="B9" s="213"/>
      <c r="C9" s="213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213"/>
      <c r="B10" s="213"/>
      <c r="C10" s="2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213" t="s">
        <v>4</v>
      </c>
      <c r="B11" s="213"/>
      <c r="C11" s="213"/>
      <c r="D11" s="1"/>
      <c r="E11" s="214">
        <v>1</v>
      </c>
      <c r="F11" s="1"/>
      <c r="G11" s="1"/>
      <c r="H11" s="1"/>
      <c r="I11" s="1"/>
      <c r="J11" s="1"/>
      <c r="K11" s="579" t="s">
        <v>77</v>
      </c>
      <c r="L11" s="579"/>
      <c r="M11" s="215"/>
      <c r="N11" s="2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213"/>
      <c r="B12" s="213"/>
      <c r="C12" s="213"/>
      <c r="D12" s="1"/>
      <c r="E12" s="5"/>
      <c r="F12" s="1"/>
      <c r="G12" s="1"/>
      <c r="H12" s="1"/>
      <c r="I12" s="1"/>
      <c r="J12" s="1"/>
      <c r="K12" s="215"/>
      <c r="L12" s="215"/>
      <c r="M12" s="215"/>
      <c r="N12" s="2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213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5"/>
      <c r="M13" s="215"/>
      <c r="N13" s="215"/>
      <c r="O13" s="215"/>
      <c r="P13" s="215"/>
      <c r="Q13" s="215"/>
      <c r="R13" s="215"/>
      <c r="S13" s="215"/>
      <c r="T13" s="215"/>
      <c r="U13" s="215"/>
      <c r="V13" s="1"/>
      <c r="W13" s="1"/>
      <c r="X13" s="1"/>
    </row>
    <row r="14" spans="1:31" s="3" customFormat="1" ht="27" thickBot="1" x14ac:dyDescent="0.3">
      <c r="A14" s="2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>
        <v>33.86</v>
      </c>
      <c r="C18" s="24">
        <v>37.032800000000009</v>
      </c>
      <c r="D18" s="24">
        <v>43.645597920000007</v>
      </c>
      <c r="E18" s="181">
        <v>45.459896319999999</v>
      </c>
      <c r="F18" s="25">
        <v>48.255119999999998</v>
      </c>
      <c r="G18" s="79">
        <v>35.974400000000003</v>
      </c>
      <c r="H18" s="24">
        <v>32.503999999999998</v>
      </c>
      <c r="I18" s="24">
        <v>38.742902400000006</v>
      </c>
      <c r="J18" s="24">
        <v>50.40419039999999</v>
      </c>
      <c r="K18" s="24">
        <v>50.36468399999999</v>
      </c>
      <c r="L18" s="24">
        <v>57.689497599999996</v>
      </c>
      <c r="M18" s="181">
        <v>71.424000000000007</v>
      </c>
      <c r="N18" s="25">
        <v>54.231200000000001</v>
      </c>
      <c r="O18" s="79">
        <v>37.462299999999992</v>
      </c>
      <c r="P18" s="24">
        <v>62.8919</v>
      </c>
      <c r="Q18" s="24">
        <v>48.756071519999992</v>
      </c>
      <c r="R18" s="24">
        <v>49.636293600000002</v>
      </c>
      <c r="S18" s="24">
        <v>65.876000000000005</v>
      </c>
      <c r="T18" s="24">
        <v>55.596800000000009</v>
      </c>
      <c r="U18" s="23">
        <v>25.811400000000003</v>
      </c>
      <c r="V18" s="24">
        <v>19.919999999999998</v>
      </c>
      <c r="W18" s="24">
        <v>57.89374303999999</v>
      </c>
      <c r="X18" s="24">
        <v>53.379900479999989</v>
      </c>
      <c r="Y18" s="24">
        <v>62.175901599999996</v>
      </c>
      <c r="Z18" s="24">
        <v>57.227200000000003</v>
      </c>
      <c r="AA18" s="25">
        <v>73.066000000000003</v>
      </c>
      <c r="AB18" s="26">
        <f t="shared" ref="AB18:AB25" si="0">SUM(B18:AA18)</f>
        <v>1269.2817988800002</v>
      </c>
      <c r="AD18" s="2"/>
      <c r="AE18" s="20"/>
    </row>
    <row r="19" spans="1:31" ht="39.950000000000003" customHeight="1" x14ac:dyDescent="0.25">
      <c r="A19" s="171" t="s">
        <v>16</v>
      </c>
      <c r="B19" s="23">
        <v>33.86</v>
      </c>
      <c r="C19" s="24">
        <v>37.032800000000009</v>
      </c>
      <c r="D19" s="24">
        <v>43.645597920000007</v>
      </c>
      <c r="E19" s="24">
        <v>45.459896319999999</v>
      </c>
      <c r="F19" s="25">
        <v>48.255119999999998</v>
      </c>
      <c r="G19" s="79">
        <v>35.974400000000003</v>
      </c>
      <c r="H19" s="24">
        <v>32.503999999999998</v>
      </c>
      <c r="I19" s="24">
        <v>38.742902400000006</v>
      </c>
      <c r="J19" s="24">
        <v>50.40419039999999</v>
      </c>
      <c r="K19" s="24">
        <v>50.36468399999999</v>
      </c>
      <c r="L19" s="24">
        <v>57.689497599999996</v>
      </c>
      <c r="M19" s="181">
        <v>71.424000000000007</v>
      </c>
      <c r="N19" s="25">
        <v>54.231200000000001</v>
      </c>
      <c r="O19" s="79">
        <v>37.462299999999992</v>
      </c>
      <c r="P19" s="24">
        <v>62.8919</v>
      </c>
      <c r="Q19" s="24">
        <v>48.756071519999992</v>
      </c>
      <c r="R19" s="24">
        <v>49.636293600000002</v>
      </c>
      <c r="S19" s="24">
        <v>65.876000000000005</v>
      </c>
      <c r="T19" s="24">
        <v>55.596800000000009</v>
      </c>
      <c r="U19" s="23">
        <v>25.811400000000003</v>
      </c>
      <c r="V19" s="24">
        <v>19.919999999999998</v>
      </c>
      <c r="W19" s="24">
        <v>57.89374303999999</v>
      </c>
      <c r="X19" s="24">
        <v>53.379900479999989</v>
      </c>
      <c r="Y19" s="24">
        <v>62.175901599999996</v>
      </c>
      <c r="Z19" s="24">
        <v>57.227200000000003</v>
      </c>
      <c r="AA19" s="25">
        <v>73.066000000000003</v>
      </c>
      <c r="AB19" s="26">
        <f t="shared" si="0"/>
        <v>1269.2817988800002</v>
      </c>
      <c r="AD19" s="2"/>
      <c r="AE19" s="20"/>
    </row>
    <row r="20" spans="1:31" ht="39.75" customHeight="1" x14ac:dyDescent="0.25">
      <c r="A20" s="170" t="s">
        <v>17</v>
      </c>
      <c r="B20" s="76">
        <v>35.260000000000005</v>
      </c>
      <c r="C20" s="24">
        <v>38.855879999999999</v>
      </c>
      <c r="D20" s="24">
        <v>45.434660831999999</v>
      </c>
      <c r="E20" s="24">
        <v>47.991241471999999</v>
      </c>
      <c r="F20" s="25">
        <v>50.977952000000002</v>
      </c>
      <c r="G20" s="79">
        <v>37.740639999999999</v>
      </c>
      <c r="H20" s="24">
        <v>34.038400000000003</v>
      </c>
      <c r="I20" s="24">
        <v>40.656839040000001</v>
      </c>
      <c r="J20" s="24">
        <v>52.549423839999996</v>
      </c>
      <c r="K20" s="24">
        <v>52.508526399999994</v>
      </c>
      <c r="L20" s="24">
        <v>60.676400960000009</v>
      </c>
      <c r="M20" s="181">
        <v>75.254400000000004</v>
      </c>
      <c r="N20" s="25">
        <v>56.658519999999996</v>
      </c>
      <c r="O20" s="80">
        <v>39.138379999999998</v>
      </c>
      <c r="P20" s="24">
        <v>64.678439999999995</v>
      </c>
      <c r="Q20" s="24">
        <v>51.011371392000015</v>
      </c>
      <c r="R20" s="24">
        <v>52.32598256</v>
      </c>
      <c r="S20" s="24">
        <v>68.933599999999998</v>
      </c>
      <c r="T20" s="24">
        <v>57.561279999999989</v>
      </c>
      <c r="U20" s="76">
        <v>26.600440000000003</v>
      </c>
      <c r="V20" s="24">
        <v>20.706799999999998</v>
      </c>
      <c r="W20" s="24">
        <v>60.416902784000001</v>
      </c>
      <c r="X20" s="24">
        <v>55.650839808000001</v>
      </c>
      <c r="Y20" s="24">
        <v>65.363139360000019</v>
      </c>
      <c r="Z20" s="24">
        <v>60.110920000000007</v>
      </c>
      <c r="AA20" s="25">
        <v>76.92019999999998</v>
      </c>
      <c r="AB20" s="26">
        <f t="shared" si="0"/>
        <v>1328.0211804480002</v>
      </c>
      <c r="AD20" s="2"/>
      <c r="AE20" s="20"/>
    </row>
    <row r="21" spans="1:31" ht="39.950000000000003" customHeight="1" x14ac:dyDescent="0.25">
      <c r="A21" s="171" t="s">
        <v>18</v>
      </c>
      <c r="B21" s="76">
        <v>35.260000000000005</v>
      </c>
      <c r="C21" s="24">
        <v>38.855879999999999</v>
      </c>
      <c r="D21" s="24">
        <v>45.434660831999999</v>
      </c>
      <c r="E21" s="24">
        <v>47.991241471999999</v>
      </c>
      <c r="F21" s="25">
        <v>50.977952000000002</v>
      </c>
      <c r="G21" s="79">
        <v>37.740639999999999</v>
      </c>
      <c r="H21" s="24">
        <v>34.038400000000003</v>
      </c>
      <c r="I21" s="24">
        <v>40.656839040000001</v>
      </c>
      <c r="J21" s="24">
        <v>52.549423839999996</v>
      </c>
      <c r="K21" s="24">
        <v>52.508526399999994</v>
      </c>
      <c r="L21" s="24">
        <v>60.676400960000009</v>
      </c>
      <c r="M21" s="181">
        <v>75.254400000000004</v>
      </c>
      <c r="N21" s="25">
        <v>56.658519999999996</v>
      </c>
      <c r="O21" s="79">
        <v>39.138379999999998</v>
      </c>
      <c r="P21" s="24">
        <v>64.678439999999995</v>
      </c>
      <c r="Q21" s="24">
        <v>51.011371392000015</v>
      </c>
      <c r="R21" s="24">
        <v>52.32598256</v>
      </c>
      <c r="S21" s="24">
        <v>68.933599999999998</v>
      </c>
      <c r="T21" s="24">
        <v>57.561279999999989</v>
      </c>
      <c r="U21" s="23">
        <v>26.600440000000003</v>
      </c>
      <c r="V21" s="24">
        <v>20.706799999999998</v>
      </c>
      <c r="W21" s="24">
        <v>60.416902784000001</v>
      </c>
      <c r="X21" s="24">
        <v>55.650839808000001</v>
      </c>
      <c r="Y21" s="24">
        <v>65.363139360000019</v>
      </c>
      <c r="Z21" s="24">
        <v>60.110920000000007</v>
      </c>
      <c r="AA21" s="25">
        <v>76.92019999999998</v>
      </c>
      <c r="AB21" s="26">
        <f t="shared" si="0"/>
        <v>1328.0211804480002</v>
      </c>
      <c r="AD21" s="2"/>
      <c r="AE21" s="20"/>
    </row>
    <row r="22" spans="1:31" ht="39.950000000000003" customHeight="1" x14ac:dyDescent="0.25">
      <c r="A22" s="170" t="s">
        <v>19</v>
      </c>
      <c r="B22" s="23">
        <v>35.260000000000005</v>
      </c>
      <c r="C22" s="24">
        <v>38.855879999999999</v>
      </c>
      <c r="D22" s="24">
        <v>45.434660831999999</v>
      </c>
      <c r="E22" s="24">
        <v>47.991241471999999</v>
      </c>
      <c r="F22" s="25">
        <v>48.2</v>
      </c>
      <c r="G22" s="79">
        <v>37.740639999999999</v>
      </c>
      <c r="H22" s="24">
        <v>34.038400000000003</v>
      </c>
      <c r="I22" s="24">
        <v>40.656839040000001</v>
      </c>
      <c r="J22" s="24">
        <v>52.549423839999996</v>
      </c>
      <c r="K22" s="24">
        <v>52.508526399999994</v>
      </c>
      <c r="L22" s="24">
        <v>60.676400960000009</v>
      </c>
      <c r="M22" s="181">
        <v>75.254400000000004</v>
      </c>
      <c r="N22" s="25">
        <v>53</v>
      </c>
      <c r="O22" s="79">
        <v>39.138379999999998</v>
      </c>
      <c r="P22" s="24">
        <v>64.678439999999995</v>
      </c>
      <c r="Q22" s="24">
        <v>51.011371392000015</v>
      </c>
      <c r="R22" s="24">
        <v>52.32598256</v>
      </c>
      <c r="S22" s="24">
        <v>68.933599999999998</v>
      </c>
      <c r="T22" s="24">
        <v>57</v>
      </c>
      <c r="U22" s="23">
        <v>23.6</v>
      </c>
      <c r="V22" s="24">
        <v>20.706799999999998</v>
      </c>
      <c r="W22" s="24">
        <v>60.416902784000001</v>
      </c>
      <c r="X22" s="24">
        <v>55.650839808000001</v>
      </c>
      <c r="Y22" s="24">
        <v>65.363139360000019</v>
      </c>
      <c r="Z22" s="24">
        <v>60.110920000000007</v>
      </c>
      <c r="AA22" s="25">
        <v>75.900000000000006</v>
      </c>
      <c r="AB22" s="26">
        <f t="shared" si="0"/>
        <v>1317.0027884480003</v>
      </c>
      <c r="AD22" s="2"/>
      <c r="AE22" s="20"/>
    </row>
    <row r="23" spans="1:31" ht="39.950000000000003" customHeight="1" x14ac:dyDescent="0.25">
      <c r="A23" s="171" t="s">
        <v>13</v>
      </c>
      <c r="B23" s="23">
        <v>35.260000000000005</v>
      </c>
      <c r="C23" s="24">
        <v>38.855879999999999</v>
      </c>
      <c r="D23" s="24">
        <v>45.434660831999999</v>
      </c>
      <c r="E23" s="24">
        <v>47.991241471999999</v>
      </c>
      <c r="F23" s="25">
        <v>48.2</v>
      </c>
      <c r="G23" s="79">
        <v>37.740639999999999</v>
      </c>
      <c r="H23" s="24">
        <v>34.038400000000003</v>
      </c>
      <c r="I23" s="24">
        <v>40.656839040000001</v>
      </c>
      <c r="J23" s="24">
        <v>52.549423839999996</v>
      </c>
      <c r="K23" s="24">
        <v>52.508526399999994</v>
      </c>
      <c r="L23" s="24">
        <v>60.676400960000009</v>
      </c>
      <c r="M23" s="181">
        <v>75.254400000000004</v>
      </c>
      <c r="N23" s="25">
        <v>53</v>
      </c>
      <c r="O23" s="79">
        <v>39.138379999999998</v>
      </c>
      <c r="P23" s="24">
        <v>64.678439999999995</v>
      </c>
      <c r="Q23" s="24">
        <v>51.011371392000015</v>
      </c>
      <c r="R23" s="24">
        <v>52.32598256</v>
      </c>
      <c r="S23" s="24">
        <v>68.933599999999998</v>
      </c>
      <c r="T23" s="24">
        <v>57</v>
      </c>
      <c r="U23" s="23">
        <v>23.6</v>
      </c>
      <c r="V23" s="24">
        <v>20.706799999999998</v>
      </c>
      <c r="W23" s="24">
        <v>60.416902784000001</v>
      </c>
      <c r="X23" s="24">
        <v>55.650839808000001</v>
      </c>
      <c r="Y23" s="24">
        <v>65.363139360000019</v>
      </c>
      <c r="Z23" s="24">
        <v>60.110920000000007</v>
      </c>
      <c r="AA23" s="25">
        <v>75.900000000000006</v>
      </c>
      <c r="AB23" s="26">
        <f t="shared" si="0"/>
        <v>1317.0027884480003</v>
      </c>
      <c r="AD23" s="2"/>
      <c r="AE23" s="20"/>
    </row>
    <row r="24" spans="1:31" ht="39.950000000000003" customHeight="1" x14ac:dyDescent="0.25">
      <c r="A24" s="170" t="s">
        <v>14</v>
      </c>
      <c r="B24" s="23">
        <v>35.260000000000005</v>
      </c>
      <c r="C24" s="24">
        <v>38.855879999999999</v>
      </c>
      <c r="D24" s="24">
        <v>45.434660831999999</v>
      </c>
      <c r="E24" s="24">
        <v>47.991241471999999</v>
      </c>
      <c r="F24" s="25">
        <v>48.2</v>
      </c>
      <c r="G24" s="79">
        <v>37.740639999999999</v>
      </c>
      <c r="H24" s="24">
        <v>34.038400000000003</v>
      </c>
      <c r="I24" s="24">
        <v>40.656839040000001</v>
      </c>
      <c r="J24" s="24">
        <v>52.549423839999996</v>
      </c>
      <c r="K24" s="24">
        <v>52.508526399999994</v>
      </c>
      <c r="L24" s="24">
        <v>60.676400960000009</v>
      </c>
      <c r="M24" s="181">
        <v>75.254400000000004</v>
      </c>
      <c r="N24" s="25">
        <v>53</v>
      </c>
      <c r="O24" s="79">
        <v>39.138379999999998</v>
      </c>
      <c r="P24" s="24">
        <v>64.678439999999995</v>
      </c>
      <c r="Q24" s="24">
        <v>51.011371392000015</v>
      </c>
      <c r="R24" s="24">
        <v>52.32598256</v>
      </c>
      <c r="S24" s="24">
        <v>68.933599999999998</v>
      </c>
      <c r="T24" s="24">
        <v>57</v>
      </c>
      <c r="U24" s="23">
        <v>23.6</v>
      </c>
      <c r="V24" s="24">
        <v>20.706799999999998</v>
      </c>
      <c r="W24" s="24">
        <v>60.416902784000001</v>
      </c>
      <c r="X24" s="24">
        <v>55.650839808000001</v>
      </c>
      <c r="Y24" s="24">
        <v>65.363139360000019</v>
      </c>
      <c r="Z24" s="24">
        <v>60.110920000000007</v>
      </c>
      <c r="AA24" s="25">
        <v>75.900000000000006</v>
      </c>
      <c r="AB24" s="26">
        <f t="shared" si="0"/>
        <v>1317.0027884480003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244.01999999999998</v>
      </c>
      <c r="C25" s="28">
        <f t="shared" si="1"/>
        <v>268.34500000000003</v>
      </c>
      <c r="D25" s="28">
        <f>SUM(D18:D24)</f>
        <v>314.46450000000004</v>
      </c>
      <c r="E25" s="28">
        <f t="shared" ref="E25:K25" si="2">SUM(E18:E24)</f>
        <v>330.87600000000003</v>
      </c>
      <c r="F25" s="29">
        <f t="shared" si="2"/>
        <v>343.06614399999995</v>
      </c>
      <c r="G25" s="81">
        <f t="shared" si="2"/>
        <v>260.65199999999999</v>
      </c>
      <c r="H25" s="28">
        <f t="shared" si="2"/>
        <v>235.2</v>
      </c>
      <c r="I25" s="28">
        <f>SUM(I18:I24)</f>
        <v>280.77</v>
      </c>
      <c r="J25" s="28">
        <f t="shared" ref="J25" si="3">SUM(J18:J24)</f>
        <v>363.55549999999994</v>
      </c>
      <c r="K25" s="28">
        <f t="shared" si="2"/>
        <v>363.27199999999993</v>
      </c>
      <c r="L25" s="28">
        <f>SUM(L18:L24)</f>
        <v>418.76100000000008</v>
      </c>
      <c r="M25" s="28">
        <f>SUM(M18:M24)</f>
        <v>519.12000000000012</v>
      </c>
      <c r="N25" s="29">
        <f t="shared" ref="N25" si="4">SUM(N18:N24)</f>
        <v>380.77944000000002</v>
      </c>
      <c r="O25" s="81">
        <f>SUM(O18:O24)</f>
        <v>270.61649999999992</v>
      </c>
      <c r="P25" s="28">
        <f t="shared" ref="P25:T25" si="5">SUM(P18:P24)</f>
        <v>449.17600000000004</v>
      </c>
      <c r="Q25" s="28">
        <f t="shared" si="5"/>
        <v>352.56900000000002</v>
      </c>
      <c r="R25" s="28">
        <f t="shared" si="5"/>
        <v>360.90250000000003</v>
      </c>
      <c r="S25" s="28">
        <f t="shared" si="5"/>
        <v>476.42000000000007</v>
      </c>
      <c r="T25" s="28">
        <f t="shared" si="5"/>
        <v>397.31615999999997</v>
      </c>
      <c r="U25" s="27">
        <f>SUM(U18:U24)</f>
        <v>175.62368000000001</v>
      </c>
      <c r="V25" s="28">
        <f t="shared" ref="V25:AA25" si="6">SUM(V18:V24)</f>
        <v>143.374</v>
      </c>
      <c r="W25" s="28">
        <f t="shared" si="6"/>
        <v>417.87199999999996</v>
      </c>
      <c r="X25" s="28">
        <f t="shared" si="6"/>
        <v>385.01400000000001</v>
      </c>
      <c r="Y25" s="28">
        <f t="shared" si="6"/>
        <v>451.16750000000002</v>
      </c>
      <c r="Z25" s="28">
        <f t="shared" si="6"/>
        <v>415.00900000000007</v>
      </c>
      <c r="AA25" s="29">
        <f t="shared" si="6"/>
        <v>527.67239999999993</v>
      </c>
      <c r="AB25" s="26">
        <f t="shared" si="0"/>
        <v>9145.6143240000001</v>
      </c>
    </row>
    <row r="26" spans="1:31" s="2" customFormat="1" ht="36.75" customHeight="1" x14ac:dyDescent="0.25">
      <c r="A26" s="172" t="s">
        <v>20</v>
      </c>
      <c r="B26" s="30">
        <v>105</v>
      </c>
      <c r="C26" s="31">
        <v>102.5</v>
      </c>
      <c r="D26" s="31">
        <v>100.5</v>
      </c>
      <c r="E26" s="31">
        <v>101</v>
      </c>
      <c r="F26" s="32">
        <v>100</v>
      </c>
      <c r="G26" s="82">
        <v>107</v>
      </c>
      <c r="H26" s="31">
        <v>105</v>
      </c>
      <c r="I26" s="31">
        <v>105</v>
      </c>
      <c r="J26" s="31">
        <v>104.5</v>
      </c>
      <c r="K26" s="31">
        <v>104</v>
      </c>
      <c r="L26" s="31">
        <v>103.5</v>
      </c>
      <c r="M26" s="31">
        <v>103</v>
      </c>
      <c r="N26" s="32">
        <v>102.5</v>
      </c>
      <c r="O26" s="82">
        <v>106.5</v>
      </c>
      <c r="P26" s="31">
        <v>104</v>
      </c>
      <c r="Q26" s="31">
        <v>103</v>
      </c>
      <c r="R26" s="31">
        <v>102.5</v>
      </c>
      <c r="S26" s="31">
        <v>102.5</v>
      </c>
      <c r="T26" s="31">
        <v>100</v>
      </c>
      <c r="U26" s="30">
        <v>105.5</v>
      </c>
      <c r="V26" s="31">
        <v>104.5</v>
      </c>
      <c r="W26" s="31">
        <v>104</v>
      </c>
      <c r="X26" s="31">
        <v>103</v>
      </c>
      <c r="Y26" s="31">
        <v>101.5</v>
      </c>
      <c r="Z26" s="31">
        <v>101</v>
      </c>
      <c r="AA26" s="32">
        <v>99.5</v>
      </c>
      <c r="AB26" s="33">
        <f>+((AB25/AB27)/7)*1000</f>
        <v>103.29008870266424</v>
      </c>
    </row>
    <row r="27" spans="1:31" s="2" customFormat="1" ht="33" customHeight="1" x14ac:dyDescent="0.25">
      <c r="A27" s="173" t="s">
        <v>21</v>
      </c>
      <c r="B27" s="34">
        <v>332</v>
      </c>
      <c r="C27" s="35">
        <v>374</v>
      </c>
      <c r="D27" s="35">
        <v>447</v>
      </c>
      <c r="E27" s="35">
        <v>468</v>
      </c>
      <c r="F27" s="36">
        <v>474</v>
      </c>
      <c r="G27" s="83">
        <v>348</v>
      </c>
      <c r="H27" s="35">
        <v>320</v>
      </c>
      <c r="I27" s="35">
        <v>382</v>
      </c>
      <c r="J27" s="35">
        <v>497</v>
      </c>
      <c r="K27" s="35">
        <v>499</v>
      </c>
      <c r="L27" s="35">
        <v>578</v>
      </c>
      <c r="M27" s="35">
        <v>720</v>
      </c>
      <c r="N27" s="36">
        <v>510</v>
      </c>
      <c r="O27" s="83">
        <v>363</v>
      </c>
      <c r="P27" s="35">
        <v>617</v>
      </c>
      <c r="Q27" s="35">
        <v>489</v>
      </c>
      <c r="R27" s="35">
        <v>503</v>
      </c>
      <c r="S27" s="35">
        <v>664</v>
      </c>
      <c r="T27" s="35">
        <v>564</v>
      </c>
      <c r="U27" s="34">
        <v>222</v>
      </c>
      <c r="V27" s="35">
        <v>196</v>
      </c>
      <c r="W27" s="35">
        <v>574</v>
      </c>
      <c r="X27" s="35">
        <v>534</v>
      </c>
      <c r="Y27" s="35">
        <v>635</v>
      </c>
      <c r="Z27" s="35">
        <v>587</v>
      </c>
      <c r="AA27" s="36">
        <v>752</v>
      </c>
      <c r="AB27" s="37">
        <f>SUM(B27:AA27)</f>
        <v>12649</v>
      </c>
      <c r="AC27" s="2">
        <f>((AB25*1000)/AB27)/7</f>
        <v>103.29008870266425</v>
      </c>
    </row>
    <row r="28" spans="1:31" s="2" customFormat="1" ht="33" customHeight="1" x14ac:dyDescent="0.25">
      <c r="A28" s="174" t="s">
        <v>22</v>
      </c>
      <c r="B28" s="38">
        <f t="shared" ref="B28:AA28" si="7">((B27*B26)*7/1000-B18-B19)/5</f>
        <v>35.260000000000005</v>
      </c>
      <c r="C28" s="39">
        <f t="shared" si="7"/>
        <v>38.855879999999999</v>
      </c>
      <c r="D28" s="39">
        <f t="shared" si="7"/>
        <v>45.434660831999999</v>
      </c>
      <c r="E28" s="39">
        <f t="shared" si="7"/>
        <v>47.991241471999999</v>
      </c>
      <c r="F28" s="40">
        <f t="shared" si="7"/>
        <v>47.057952000000007</v>
      </c>
      <c r="G28" s="84">
        <f t="shared" si="7"/>
        <v>37.740639999999999</v>
      </c>
      <c r="H28" s="39">
        <f t="shared" si="7"/>
        <v>34.038400000000003</v>
      </c>
      <c r="I28" s="39">
        <f t="shared" si="7"/>
        <v>40.656839040000001</v>
      </c>
      <c r="J28" s="39">
        <f t="shared" si="7"/>
        <v>52.549423839999996</v>
      </c>
      <c r="K28" s="39">
        <f t="shared" si="7"/>
        <v>52.508526399999994</v>
      </c>
      <c r="L28" s="39">
        <f t="shared" si="7"/>
        <v>60.676400960000009</v>
      </c>
      <c r="M28" s="39">
        <f t="shared" si="7"/>
        <v>75.254400000000004</v>
      </c>
      <c r="N28" s="40">
        <f t="shared" si="7"/>
        <v>51.492519999999999</v>
      </c>
      <c r="O28" s="84">
        <f t="shared" si="7"/>
        <v>39.138379999999998</v>
      </c>
      <c r="P28" s="39">
        <f t="shared" si="7"/>
        <v>64.678439999999995</v>
      </c>
      <c r="Q28" s="39">
        <f t="shared" si="7"/>
        <v>51.011371392000015</v>
      </c>
      <c r="R28" s="39">
        <f t="shared" si="7"/>
        <v>52.32598256</v>
      </c>
      <c r="S28" s="39">
        <f t="shared" si="7"/>
        <v>68.933599999999998</v>
      </c>
      <c r="T28" s="39">
        <f t="shared" si="7"/>
        <v>56.721279999999993</v>
      </c>
      <c r="U28" s="38">
        <f t="shared" si="7"/>
        <v>22.464840000000002</v>
      </c>
      <c r="V28" s="39">
        <f t="shared" si="7"/>
        <v>20.706799999999998</v>
      </c>
      <c r="W28" s="39">
        <f t="shared" si="7"/>
        <v>60.416902784000001</v>
      </c>
      <c r="X28" s="39">
        <f t="shared" si="7"/>
        <v>55.650839808000001</v>
      </c>
      <c r="Y28" s="39">
        <f t="shared" si="7"/>
        <v>65.363139360000019</v>
      </c>
      <c r="Z28" s="39">
        <f t="shared" si="7"/>
        <v>60.110920000000007</v>
      </c>
      <c r="AA28" s="40">
        <f t="shared" si="7"/>
        <v>75.527199999999993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244.02</v>
      </c>
      <c r="C29" s="43">
        <f t="shared" si="8"/>
        <v>268.34500000000003</v>
      </c>
      <c r="D29" s="43">
        <f>((D27*D26)*7)/1000</f>
        <v>314.46449999999999</v>
      </c>
      <c r="E29" s="43">
        <f>((E27*E26)*7)/1000</f>
        <v>330.87599999999998</v>
      </c>
      <c r="F29" s="87">
        <f t="shared" ref="F29:K29" si="9">((F27*F26)*7)/1000</f>
        <v>331.8</v>
      </c>
      <c r="G29" s="85">
        <f t="shared" si="9"/>
        <v>260.65199999999999</v>
      </c>
      <c r="H29" s="43">
        <f t="shared" si="9"/>
        <v>235.2</v>
      </c>
      <c r="I29" s="43">
        <f>((I27*I26)*7)/1000</f>
        <v>280.77</v>
      </c>
      <c r="J29" s="43">
        <f>((J27*J26)*7)/1000</f>
        <v>363.55549999999999</v>
      </c>
      <c r="K29" s="43">
        <f t="shared" si="9"/>
        <v>363.27199999999999</v>
      </c>
      <c r="L29" s="43">
        <f>((L27*L26)*7)/1000</f>
        <v>418.76100000000002</v>
      </c>
      <c r="M29" s="43">
        <f>((M27*M26)*7)/1000</f>
        <v>519.12</v>
      </c>
      <c r="N29" s="87">
        <f>((N27*N26)*7)/1000</f>
        <v>365.92500000000001</v>
      </c>
      <c r="O29" s="85">
        <f>((O27*O26)*7)/1000</f>
        <v>270.61649999999997</v>
      </c>
      <c r="P29" s="43">
        <f>((P27*P26)*7)/1000</f>
        <v>449.17599999999999</v>
      </c>
      <c r="Q29" s="43">
        <f t="shared" ref="Q29:AA29" si="10">((Q27*Q26)*7)/1000</f>
        <v>352.56900000000002</v>
      </c>
      <c r="R29" s="43">
        <f t="shared" si="10"/>
        <v>360.90249999999997</v>
      </c>
      <c r="S29" s="43">
        <f t="shared" si="10"/>
        <v>476.42</v>
      </c>
      <c r="T29" s="43">
        <f t="shared" si="10"/>
        <v>394.8</v>
      </c>
      <c r="U29" s="44">
        <f t="shared" si="10"/>
        <v>163.947</v>
      </c>
      <c r="V29" s="45">
        <f t="shared" si="10"/>
        <v>143.374</v>
      </c>
      <c r="W29" s="45">
        <f t="shared" si="10"/>
        <v>417.87200000000001</v>
      </c>
      <c r="X29" s="45">
        <f t="shared" si="10"/>
        <v>385.01400000000001</v>
      </c>
      <c r="Y29" s="45">
        <f t="shared" si="10"/>
        <v>451.16750000000002</v>
      </c>
      <c r="Z29" s="45">
        <f t="shared" si="10"/>
        <v>415.00900000000001</v>
      </c>
      <c r="AA29" s="46">
        <f t="shared" si="10"/>
        <v>523.76800000000003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105</v>
      </c>
      <c r="C30" s="49">
        <f t="shared" si="11"/>
        <v>102.50000000000001</v>
      </c>
      <c r="D30" s="49">
        <f>+(D25/D27)/7*1000</f>
        <v>100.50000000000001</v>
      </c>
      <c r="E30" s="49">
        <f t="shared" ref="E30:K30" si="12">+(E25/E27)/7*1000</f>
        <v>101</v>
      </c>
      <c r="F30" s="50">
        <f t="shared" si="12"/>
        <v>103.39546232670283</v>
      </c>
      <c r="G30" s="86">
        <f t="shared" si="12"/>
        <v>107</v>
      </c>
      <c r="H30" s="49">
        <f t="shared" si="12"/>
        <v>105</v>
      </c>
      <c r="I30" s="49">
        <f>+(I25/I27)/7*1000</f>
        <v>105</v>
      </c>
      <c r="J30" s="49">
        <f t="shared" ref="J30" si="13">+(J25/J27)/7*1000</f>
        <v>104.5</v>
      </c>
      <c r="K30" s="49">
        <f t="shared" si="12"/>
        <v>103.99999999999999</v>
      </c>
      <c r="L30" s="49">
        <f>+(L25/L27)/7*1000</f>
        <v>103.50000000000003</v>
      </c>
      <c r="M30" s="49">
        <f>+(M25/M27)/7*1000</f>
        <v>103.00000000000003</v>
      </c>
      <c r="N30" s="50">
        <f t="shared" ref="N30" si="14">+(N25/N27)/7*1000</f>
        <v>106.66090756302522</v>
      </c>
      <c r="O30" s="86">
        <f>+(O25/O27)/7*1000</f>
        <v>106.49999999999996</v>
      </c>
      <c r="P30" s="49">
        <f t="shared" ref="P30:AA30" si="15">+(P25/P27)/7*1000</f>
        <v>104.00000000000001</v>
      </c>
      <c r="Q30" s="49">
        <f t="shared" si="15"/>
        <v>103.00000000000001</v>
      </c>
      <c r="R30" s="49">
        <f t="shared" si="15"/>
        <v>102.50000000000001</v>
      </c>
      <c r="S30" s="49">
        <f t="shared" si="15"/>
        <v>102.50000000000003</v>
      </c>
      <c r="T30" s="49">
        <f t="shared" si="15"/>
        <v>100.63732522796353</v>
      </c>
      <c r="U30" s="48">
        <f t="shared" si="15"/>
        <v>113.01395109395109</v>
      </c>
      <c r="V30" s="49">
        <f t="shared" si="15"/>
        <v>104.5</v>
      </c>
      <c r="W30" s="49">
        <f t="shared" si="15"/>
        <v>104</v>
      </c>
      <c r="X30" s="49">
        <f t="shared" si="15"/>
        <v>103</v>
      </c>
      <c r="Y30" s="49">
        <f t="shared" si="15"/>
        <v>101.5</v>
      </c>
      <c r="Z30" s="49">
        <f t="shared" si="15"/>
        <v>101</v>
      </c>
      <c r="AA30" s="50">
        <f t="shared" si="15"/>
        <v>100.24171732522795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3"/>
      <c r="I36" s="574"/>
      <c r="J36" s="99"/>
      <c r="K36" s="55" t="s">
        <v>27</v>
      </c>
      <c r="L36" s="107"/>
      <c r="M36" s="573" t="s">
        <v>26</v>
      </c>
      <c r="N36" s="573"/>
      <c r="O36" s="573"/>
      <c r="P36" s="573"/>
      <c r="Q36" s="574"/>
      <c r="R36" s="111"/>
      <c r="S36" s="56"/>
      <c r="T36" s="56"/>
      <c r="U36" s="216"/>
      <c r="V36" s="57"/>
      <c r="W36" s="3"/>
      <c r="X36" s="56"/>
      <c r="Y36" s="56"/>
      <c r="Z36" s="56"/>
      <c r="AA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5"/>
      <c r="J37" s="100" t="s">
        <v>11</v>
      </c>
      <c r="L37" s="108"/>
      <c r="M37" s="98"/>
      <c r="N37" s="15"/>
      <c r="O37" s="15"/>
      <c r="P37" s="15"/>
      <c r="Q37" s="15"/>
      <c r="R37" s="100" t="s">
        <v>11</v>
      </c>
      <c r="S37" s="59"/>
      <c r="T37" s="59"/>
      <c r="U37" s="130"/>
      <c r="V37" s="3"/>
      <c r="W37" s="57"/>
      <c r="X37" s="3"/>
      <c r="Y37" s="56"/>
      <c r="Z37" s="56"/>
      <c r="AA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100"/>
      <c r="L38" s="109" t="s">
        <v>12</v>
      </c>
      <c r="M38" s="98">
        <v>1</v>
      </c>
      <c r="N38" s="58">
        <v>2</v>
      </c>
      <c r="O38" s="58">
        <v>3</v>
      </c>
      <c r="P38" s="58">
        <v>4</v>
      </c>
      <c r="Q38" s="58">
        <v>5</v>
      </c>
      <c r="R38" s="100"/>
      <c r="S38" s="59"/>
      <c r="T38" s="59"/>
      <c r="U38" s="132"/>
      <c r="V38" s="60"/>
      <c r="W38" s="60"/>
      <c r="X38" s="2"/>
      <c r="Y38" s="2"/>
      <c r="Z38" s="2"/>
      <c r="AA38" s="2"/>
    </row>
    <row r="39" spans="1:29" ht="33.75" customHeight="1" x14ac:dyDescent="0.25">
      <c r="A39" s="91" t="s">
        <v>15</v>
      </c>
      <c r="B39" s="23">
        <v>24.065099999999994</v>
      </c>
      <c r="C39" s="79">
        <v>32.6419</v>
      </c>
      <c r="D39" s="79">
        <v>37.063000000000002</v>
      </c>
      <c r="E39" s="79">
        <v>54.780000000000008</v>
      </c>
      <c r="F39" s="79">
        <v>59.822200000000009</v>
      </c>
      <c r="G39" s="79">
        <v>47.703900000000004</v>
      </c>
      <c r="H39" s="79">
        <v>63.243199999999987</v>
      </c>
      <c r="I39" s="79">
        <v>53.547000000000004</v>
      </c>
      <c r="J39" s="101">
        <f t="shared" ref="J39:J46" si="16">SUM(B39:I39)</f>
        <v>372.86630000000002</v>
      </c>
      <c r="K39" s="2"/>
      <c r="L39" s="91" t="s">
        <v>15</v>
      </c>
      <c r="M39" s="79">
        <v>12.538315360000002</v>
      </c>
      <c r="N39" s="79">
        <v>17.686467039999997</v>
      </c>
      <c r="O39" s="79">
        <v>14.201947519999999</v>
      </c>
      <c r="P39" s="79"/>
      <c r="Q39" s="79"/>
      <c r="R39" s="101">
        <f t="shared" ref="R39:R46" si="17">SUM(M39:Q39)</f>
        <v>44.42672992</v>
      </c>
      <c r="S39" s="2"/>
      <c r="T39" s="2"/>
      <c r="U39" s="130"/>
      <c r="V39" s="60"/>
      <c r="W39" s="60"/>
      <c r="X39" s="2"/>
      <c r="Y39" s="2"/>
      <c r="Z39" s="2"/>
      <c r="AA39" s="2"/>
    </row>
    <row r="40" spans="1:29" ht="33.75" customHeight="1" x14ac:dyDescent="0.25">
      <c r="A40" s="92" t="s">
        <v>16</v>
      </c>
      <c r="B40" s="23">
        <v>24.065099999999994</v>
      </c>
      <c r="C40" s="79">
        <v>32.6419</v>
      </c>
      <c r="D40" s="79">
        <v>37.063000000000002</v>
      </c>
      <c r="E40" s="79">
        <v>54.780000000000008</v>
      </c>
      <c r="F40" s="79">
        <v>59.822200000000009</v>
      </c>
      <c r="G40" s="79">
        <v>47.703900000000004</v>
      </c>
      <c r="H40" s="79">
        <v>63.243199999999987</v>
      </c>
      <c r="I40" s="79">
        <v>53.547000000000004</v>
      </c>
      <c r="J40" s="101">
        <f t="shared" si="16"/>
        <v>372.86630000000002</v>
      </c>
      <c r="K40" s="2"/>
      <c r="L40" s="92" t="s">
        <v>16</v>
      </c>
      <c r="M40" s="79">
        <v>12.538315360000002</v>
      </c>
      <c r="N40" s="79">
        <v>17.686467039999997</v>
      </c>
      <c r="O40" s="79">
        <v>14.201947519999999</v>
      </c>
      <c r="P40" s="79"/>
      <c r="Q40" s="79"/>
      <c r="R40" s="101">
        <f t="shared" si="17"/>
        <v>44.42672992</v>
      </c>
      <c r="S40" s="2"/>
      <c r="T40" s="2"/>
      <c r="U40" s="130"/>
      <c r="V40" s="60"/>
      <c r="W40" s="60"/>
      <c r="X40" s="2"/>
      <c r="Y40" s="2"/>
      <c r="Z40" s="2"/>
      <c r="AA40" s="2"/>
    </row>
    <row r="41" spans="1:29" ht="33.75" customHeight="1" x14ac:dyDescent="0.25">
      <c r="A41" s="91" t="s">
        <v>17</v>
      </c>
      <c r="B41" s="84">
        <v>24.654359999999997</v>
      </c>
      <c r="C41" s="39">
        <v>33.542240000000007</v>
      </c>
      <c r="D41" s="39">
        <v>38.269800000000011</v>
      </c>
      <c r="E41" s="39">
        <v>57.012999999999991</v>
      </c>
      <c r="F41" s="39">
        <v>62.610019999999999</v>
      </c>
      <c r="G41" s="39">
        <v>50.063039999999994</v>
      </c>
      <c r="H41" s="39">
        <v>66.122720000000001</v>
      </c>
      <c r="I41" s="39">
        <v>56.058599999999991</v>
      </c>
      <c r="J41" s="101">
        <f t="shared" si="16"/>
        <v>388.33377999999999</v>
      </c>
      <c r="K41" s="2"/>
      <c r="L41" s="91" t="s">
        <v>17</v>
      </c>
      <c r="M41" s="80">
        <v>13.016673856000001</v>
      </c>
      <c r="N41" s="24">
        <v>18.100213184000001</v>
      </c>
      <c r="O41" s="24">
        <v>14.739620991999999</v>
      </c>
      <c r="P41" s="24"/>
      <c r="Q41" s="24"/>
      <c r="R41" s="101">
        <f t="shared" si="17"/>
        <v>45.856508032000001</v>
      </c>
      <c r="S41" s="2"/>
      <c r="T41" s="2"/>
      <c r="U41" s="130"/>
      <c r="V41" s="60"/>
      <c r="W41" s="60"/>
      <c r="X41" s="2"/>
      <c r="Y41" s="2"/>
      <c r="Z41" s="2"/>
      <c r="AA41" s="2"/>
    </row>
    <row r="42" spans="1:29" ht="33.75" customHeight="1" x14ac:dyDescent="0.25">
      <c r="A42" s="92" t="s">
        <v>18</v>
      </c>
      <c r="B42" s="84">
        <v>24.654359999999997</v>
      </c>
      <c r="C42" s="39">
        <v>33.542240000000007</v>
      </c>
      <c r="D42" s="39">
        <v>38.269800000000011</v>
      </c>
      <c r="E42" s="39">
        <v>57.012999999999991</v>
      </c>
      <c r="F42" s="39">
        <v>62.610019999999999</v>
      </c>
      <c r="G42" s="39">
        <v>50.063039999999994</v>
      </c>
      <c r="H42" s="39">
        <v>66.122720000000001</v>
      </c>
      <c r="I42" s="39">
        <v>56.058599999999991</v>
      </c>
      <c r="J42" s="101">
        <f t="shared" si="16"/>
        <v>388.33377999999999</v>
      </c>
      <c r="K42" s="2"/>
      <c r="L42" s="92" t="s">
        <v>18</v>
      </c>
      <c r="M42" s="79">
        <v>13.016673856000001</v>
      </c>
      <c r="N42" s="79">
        <v>18.100213184000001</v>
      </c>
      <c r="O42" s="79">
        <v>14.739620991999999</v>
      </c>
      <c r="P42" s="79"/>
      <c r="Q42" s="79"/>
      <c r="R42" s="101">
        <f t="shared" si="17"/>
        <v>45.856508032000001</v>
      </c>
      <c r="S42" s="2"/>
      <c r="T42" s="2"/>
      <c r="U42" s="130"/>
      <c r="V42" s="60"/>
      <c r="W42" s="60"/>
      <c r="X42" s="2"/>
      <c r="Y42" s="2"/>
      <c r="Z42" s="2"/>
      <c r="AA42" s="2"/>
    </row>
    <row r="43" spans="1:29" ht="33.75" customHeight="1" x14ac:dyDescent="0.25">
      <c r="A43" s="91" t="s">
        <v>19</v>
      </c>
      <c r="B43" s="84">
        <v>24.654359999999997</v>
      </c>
      <c r="C43" s="39">
        <v>33.542240000000007</v>
      </c>
      <c r="D43" s="39">
        <v>38.269800000000011</v>
      </c>
      <c r="E43" s="39">
        <v>57.012999999999991</v>
      </c>
      <c r="F43" s="39">
        <v>62.610019999999999</v>
      </c>
      <c r="G43" s="39">
        <v>50.063039999999994</v>
      </c>
      <c r="H43" s="39">
        <v>66.122720000000001</v>
      </c>
      <c r="I43" s="39">
        <v>55.6</v>
      </c>
      <c r="J43" s="101">
        <f t="shared" si="16"/>
        <v>387.87518</v>
      </c>
      <c r="K43" s="2"/>
      <c r="L43" s="91" t="s">
        <v>19</v>
      </c>
      <c r="M43" s="79">
        <v>13.016673856000001</v>
      </c>
      <c r="N43" s="79">
        <v>18.100213184000001</v>
      </c>
      <c r="O43" s="79">
        <v>14.739620991999999</v>
      </c>
      <c r="P43" s="79"/>
      <c r="Q43" s="79"/>
      <c r="R43" s="101">
        <f t="shared" si="17"/>
        <v>45.856508032000001</v>
      </c>
      <c r="S43" s="2"/>
      <c r="T43" s="2"/>
      <c r="U43" s="130"/>
      <c r="V43" s="60"/>
      <c r="W43" s="60"/>
      <c r="X43" s="2"/>
      <c r="Y43" s="2"/>
      <c r="Z43" s="2"/>
      <c r="AA43" s="2"/>
    </row>
    <row r="44" spans="1:29" ht="33.75" customHeight="1" x14ac:dyDescent="0.25">
      <c r="A44" s="92" t="s">
        <v>13</v>
      </c>
      <c r="B44" s="84">
        <v>24.654359999999997</v>
      </c>
      <c r="C44" s="39">
        <v>33.542240000000007</v>
      </c>
      <c r="D44" s="39">
        <v>38.269800000000011</v>
      </c>
      <c r="E44" s="39">
        <v>57.012999999999991</v>
      </c>
      <c r="F44" s="39">
        <v>62.610019999999999</v>
      </c>
      <c r="G44" s="39">
        <v>50.063039999999994</v>
      </c>
      <c r="H44" s="39">
        <v>66.122720000000001</v>
      </c>
      <c r="I44" s="39">
        <v>55.6</v>
      </c>
      <c r="J44" s="101">
        <f t="shared" si="16"/>
        <v>387.87518</v>
      </c>
      <c r="K44" s="2"/>
      <c r="L44" s="92" t="s">
        <v>13</v>
      </c>
      <c r="M44" s="79">
        <v>13.016673856000001</v>
      </c>
      <c r="N44" s="79">
        <v>18.100213184000001</v>
      </c>
      <c r="O44" s="79">
        <v>14.739620991999999</v>
      </c>
      <c r="P44" s="79"/>
      <c r="Q44" s="79"/>
      <c r="R44" s="101">
        <f t="shared" si="17"/>
        <v>45.856508032000001</v>
      </c>
      <c r="S44" s="2"/>
      <c r="T44" s="2"/>
      <c r="U44" s="130"/>
      <c r="V44" s="60"/>
      <c r="W44" s="60"/>
      <c r="X44" s="2"/>
      <c r="Y44" s="2"/>
      <c r="Z44" s="2"/>
      <c r="AA44" s="2"/>
    </row>
    <row r="45" spans="1:29" ht="33.75" customHeight="1" x14ac:dyDescent="0.25">
      <c r="A45" s="91" t="s">
        <v>14</v>
      </c>
      <c r="B45" s="84">
        <v>24.654359999999997</v>
      </c>
      <c r="C45" s="39">
        <v>33.542240000000007</v>
      </c>
      <c r="D45" s="39">
        <v>38.269800000000011</v>
      </c>
      <c r="E45" s="39">
        <v>57.012999999999991</v>
      </c>
      <c r="F45" s="39">
        <v>62.610019999999999</v>
      </c>
      <c r="G45" s="39">
        <v>50.063039999999994</v>
      </c>
      <c r="H45" s="39">
        <v>66.122720000000001</v>
      </c>
      <c r="I45" s="39">
        <v>55.6</v>
      </c>
      <c r="J45" s="101">
        <f t="shared" si="16"/>
        <v>387.87518</v>
      </c>
      <c r="K45" s="2"/>
      <c r="L45" s="91" t="s">
        <v>14</v>
      </c>
      <c r="M45" s="79">
        <v>13.016673856000001</v>
      </c>
      <c r="N45" s="79">
        <v>18.100213184000001</v>
      </c>
      <c r="O45" s="79">
        <v>14.739620991999999</v>
      </c>
      <c r="P45" s="79"/>
      <c r="Q45" s="79"/>
      <c r="R45" s="101">
        <f t="shared" si="17"/>
        <v>45.856508032000001</v>
      </c>
      <c r="S45" s="2"/>
      <c r="T45" s="2"/>
      <c r="U45" s="60"/>
      <c r="V45" s="60"/>
      <c r="W45" s="60"/>
      <c r="X45" s="2"/>
      <c r="Y45" s="2"/>
      <c r="Z45" s="2"/>
      <c r="AA45" s="2"/>
    </row>
    <row r="46" spans="1:29" ht="33.75" customHeight="1" x14ac:dyDescent="0.25">
      <c r="A46" s="92" t="s">
        <v>11</v>
      </c>
      <c r="B46" s="81">
        <f t="shared" ref="B46:I46" si="18">SUM(B39:B45)</f>
        <v>171.40199999999999</v>
      </c>
      <c r="C46" s="28">
        <f t="shared" si="18"/>
        <v>232.995</v>
      </c>
      <c r="D46" s="28">
        <f t="shared" si="18"/>
        <v>265.47500000000002</v>
      </c>
      <c r="E46" s="28">
        <f t="shared" si="18"/>
        <v>394.62499999999994</v>
      </c>
      <c r="F46" s="28">
        <f t="shared" si="18"/>
        <v>432.69450000000006</v>
      </c>
      <c r="G46" s="28">
        <f t="shared" si="18"/>
        <v>345.72300000000001</v>
      </c>
      <c r="H46" s="28">
        <f t="shared" si="18"/>
        <v>457.1</v>
      </c>
      <c r="I46" s="28">
        <f t="shared" si="18"/>
        <v>386.01120000000003</v>
      </c>
      <c r="J46" s="101">
        <f t="shared" si="16"/>
        <v>2686.0257000000001</v>
      </c>
      <c r="L46" s="77" t="s">
        <v>11</v>
      </c>
      <c r="M46" s="81">
        <f>SUM(M39:M45)</f>
        <v>90.16</v>
      </c>
      <c r="N46" s="28">
        <f>SUM(N39:N45)</f>
        <v>125.87399999999998</v>
      </c>
      <c r="O46" s="28">
        <f>SUM(O39:O45)</f>
        <v>102.10199999999999</v>
      </c>
      <c r="P46" s="28">
        <f>SUM(P39:P45)</f>
        <v>0</v>
      </c>
      <c r="Q46" s="28">
        <f>SUM(Q39:Q45)</f>
        <v>0</v>
      </c>
      <c r="R46" s="101">
        <f t="shared" si="17"/>
        <v>318.13599999999997</v>
      </c>
      <c r="S46" s="61"/>
      <c r="T46" s="61"/>
      <c r="U46" s="2"/>
      <c r="V46" s="2"/>
      <c r="W46" s="2"/>
      <c r="X46" s="2"/>
      <c r="Y46" s="2"/>
      <c r="Z46" s="2"/>
      <c r="AA46" s="2"/>
    </row>
    <row r="47" spans="1:29" ht="33.75" customHeight="1" x14ac:dyDescent="0.25">
      <c r="A47" s="93" t="s">
        <v>20</v>
      </c>
      <c r="B47" s="82">
        <v>106</v>
      </c>
      <c r="C47" s="31">
        <v>105</v>
      </c>
      <c r="D47" s="31">
        <v>102.5</v>
      </c>
      <c r="E47" s="31">
        <v>102.5</v>
      </c>
      <c r="F47" s="31">
        <v>101.5</v>
      </c>
      <c r="G47" s="31">
        <v>101</v>
      </c>
      <c r="H47" s="31">
        <v>100</v>
      </c>
      <c r="I47" s="31">
        <v>99</v>
      </c>
      <c r="J47" s="102">
        <f>+((J46/J48)/7)*1000</f>
        <v>101.70102230131386</v>
      </c>
      <c r="L47" s="110" t="s">
        <v>20</v>
      </c>
      <c r="M47" s="82">
        <v>112</v>
      </c>
      <c r="N47" s="31">
        <v>111</v>
      </c>
      <c r="O47" s="31">
        <v>110.5</v>
      </c>
      <c r="P47" s="31"/>
      <c r="Q47" s="31"/>
      <c r="R47" s="102">
        <f>+((R46/R48)/7)*1000</f>
        <v>111.11980440097798</v>
      </c>
      <c r="S47" s="62"/>
      <c r="T47" s="62"/>
    </row>
    <row r="48" spans="1:29" ht="33.75" customHeight="1" x14ac:dyDescent="0.25">
      <c r="A48" s="94" t="s">
        <v>21</v>
      </c>
      <c r="B48" s="83">
        <v>231</v>
      </c>
      <c r="C48" s="35">
        <v>317</v>
      </c>
      <c r="D48" s="35">
        <v>370</v>
      </c>
      <c r="E48" s="35">
        <v>550</v>
      </c>
      <c r="F48" s="35">
        <v>609</v>
      </c>
      <c r="G48" s="35">
        <v>489</v>
      </c>
      <c r="H48" s="35">
        <v>653</v>
      </c>
      <c r="I48" s="35">
        <v>554</v>
      </c>
      <c r="J48" s="103">
        <f>SUM(B48:I48)</f>
        <v>3773</v>
      </c>
      <c r="K48" s="63"/>
      <c r="L48" s="94" t="s">
        <v>21</v>
      </c>
      <c r="M48" s="106">
        <v>115</v>
      </c>
      <c r="N48" s="64">
        <v>162</v>
      </c>
      <c r="O48" s="64">
        <v>132</v>
      </c>
      <c r="P48" s="64"/>
      <c r="Q48" s="64"/>
      <c r="R48" s="112">
        <f>SUM(M48:Q48)</f>
        <v>409</v>
      </c>
      <c r="S48" s="65"/>
      <c r="T48" s="65"/>
    </row>
    <row r="49" spans="1:30" ht="33.75" customHeight="1" x14ac:dyDescent="0.25">
      <c r="A49" s="95" t="s">
        <v>22</v>
      </c>
      <c r="B49" s="84">
        <f t="shared" ref="B49:I49" si="19">((B48*B47)*7/1000-B39-B40)/5</f>
        <v>24.654359999999997</v>
      </c>
      <c r="C49" s="39">
        <f t="shared" si="19"/>
        <v>33.542240000000007</v>
      </c>
      <c r="D49" s="39">
        <f t="shared" si="19"/>
        <v>38.269800000000011</v>
      </c>
      <c r="E49" s="39">
        <f t="shared" si="19"/>
        <v>57.012999999999991</v>
      </c>
      <c r="F49" s="39">
        <f t="shared" si="19"/>
        <v>62.610019999999999</v>
      </c>
      <c r="G49" s="39">
        <f t="shared" si="19"/>
        <v>50.063039999999994</v>
      </c>
      <c r="H49" s="39">
        <f t="shared" si="19"/>
        <v>66.122720000000001</v>
      </c>
      <c r="I49" s="39">
        <f t="shared" si="19"/>
        <v>55.365599999999993</v>
      </c>
      <c r="J49" s="104">
        <f>((J46*1000)/J48)/7</f>
        <v>101.70102230131386</v>
      </c>
      <c r="L49" s="95" t="s">
        <v>22</v>
      </c>
      <c r="M49" s="84">
        <f t="shared" ref="M49:Q49" si="20">((M48*M47)*7/1000-M39-M40)/5</f>
        <v>13.016673856000001</v>
      </c>
      <c r="N49" s="39">
        <f t="shared" si="20"/>
        <v>18.100213184000001</v>
      </c>
      <c r="O49" s="39">
        <f t="shared" si="20"/>
        <v>14.739620991999999</v>
      </c>
      <c r="P49" s="39">
        <f t="shared" si="20"/>
        <v>0</v>
      </c>
      <c r="Q49" s="39">
        <f t="shared" si="20"/>
        <v>0</v>
      </c>
      <c r="R49" s="113">
        <f>((R46*1000)/R48)/7</f>
        <v>111.11980440097797</v>
      </c>
      <c r="S49" s="65"/>
      <c r="T49" s="65"/>
    </row>
    <row r="50" spans="1:30" ht="33.75" customHeight="1" x14ac:dyDescent="0.25">
      <c r="A50" s="96" t="s">
        <v>23</v>
      </c>
      <c r="B50" s="85">
        <f t="shared" ref="B50:I50" si="21">((B48*B47)*7)/1000</f>
        <v>171.40199999999999</v>
      </c>
      <c r="C50" s="43">
        <f t="shared" si="21"/>
        <v>232.995</v>
      </c>
      <c r="D50" s="43">
        <f t="shared" si="21"/>
        <v>265.47500000000002</v>
      </c>
      <c r="E50" s="43">
        <f t="shared" si="21"/>
        <v>394.625</v>
      </c>
      <c r="F50" s="43">
        <f t="shared" si="21"/>
        <v>432.69450000000001</v>
      </c>
      <c r="G50" s="43">
        <f t="shared" si="21"/>
        <v>345.72300000000001</v>
      </c>
      <c r="H50" s="43">
        <f t="shared" si="21"/>
        <v>457.1</v>
      </c>
      <c r="I50" s="43">
        <f t="shared" si="21"/>
        <v>383.92200000000003</v>
      </c>
      <c r="J50" s="87"/>
      <c r="L50" s="96" t="s">
        <v>23</v>
      </c>
      <c r="M50" s="85">
        <f>((M48*M47)*7)/1000</f>
        <v>90.16</v>
      </c>
      <c r="N50" s="43">
        <f>((N48*N47)*7)/1000</f>
        <v>125.874</v>
      </c>
      <c r="O50" s="43">
        <f>((O48*O47)*7)/1000</f>
        <v>102.102</v>
      </c>
      <c r="P50" s="43">
        <f>((P48*P47)*7)/1000</f>
        <v>0</v>
      </c>
      <c r="Q50" s="43">
        <f>((Q48*Q47)*7)/1000</f>
        <v>0</v>
      </c>
      <c r="R50" s="114"/>
    </row>
    <row r="51" spans="1:30" ht="33.75" customHeight="1" thickBot="1" x14ac:dyDescent="0.3">
      <c r="A51" s="97" t="s">
        <v>24</v>
      </c>
      <c r="B51" s="86">
        <f t="shared" ref="B51:I51" si="22">+(B46/B48)/7*1000</f>
        <v>106</v>
      </c>
      <c r="C51" s="49">
        <f t="shared" si="22"/>
        <v>105</v>
      </c>
      <c r="D51" s="49">
        <f t="shared" si="22"/>
        <v>102.50000000000001</v>
      </c>
      <c r="E51" s="49">
        <f t="shared" si="22"/>
        <v>102.5</v>
      </c>
      <c r="F51" s="49">
        <f t="shared" si="22"/>
        <v>101.50000000000001</v>
      </c>
      <c r="G51" s="49">
        <f t="shared" si="22"/>
        <v>101</v>
      </c>
      <c r="H51" s="49">
        <f t="shared" si="22"/>
        <v>100</v>
      </c>
      <c r="I51" s="49">
        <f t="shared" si="22"/>
        <v>99.538731304796286</v>
      </c>
      <c r="J51" s="105"/>
      <c r="K51" s="52"/>
      <c r="L51" s="97" t="s">
        <v>24</v>
      </c>
      <c r="M51" s="86">
        <f>+(M46/M48)/7*1000</f>
        <v>111.99999999999999</v>
      </c>
      <c r="N51" s="49">
        <f>+(N46/N48)/7*1000</f>
        <v>110.99999999999999</v>
      </c>
      <c r="O51" s="49">
        <f>+(O46/O48)/7*1000</f>
        <v>110.5</v>
      </c>
      <c r="P51" s="49" t="e">
        <f>+(P46/P48)/7*1000</f>
        <v>#DIV/0!</v>
      </c>
      <c r="Q51" s="49" t="e">
        <f>+(Q46/Q48)/7*1000</f>
        <v>#DIV/0!</v>
      </c>
      <c r="R51" s="50"/>
      <c r="S51" s="53"/>
      <c r="T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59</v>
      </c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44.469809600000005</v>
      </c>
      <c r="C58" s="79">
        <v>34.415855680000007</v>
      </c>
      <c r="D58" s="79">
        <v>27.884480960000001</v>
      </c>
      <c r="E58" s="79">
        <v>35.953855999999995</v>
      </c>
      <c r="F58" s="79"/>
      <c r="G58" s="79"/>
      <c r="H58" s="101">
        <f t="shared" ref="H58:H65" si="23">SUM(B58:G58)</f>
        <v>142.72400224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44.469809600000005</v>
      </c>
      <c r="C59" s="79">
        <v>34.415855680000007</v>
      </c>
      <c r="D59" s="79">
        <v>27.884480960000001</v>
      </c>
      <c r="E59" s="79">
        <v>35.953855999999995</v>
      </c>
      <c r="F59" s="79"/>
      <c r="G59" s="79"/>
      <c r="H59" s="101">
        <f t="shared" si="23"/>
        <v>142.72400224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46.612076159999994</v>
      </c>
      <c r="C60" s="24">
        <v>36.304657727999995</v>
      </c>
      <c r="D60" s="24">
        <v>29.081507616000003</v>
      </c>
      <c r="E60" s="24">
        <v>37.395357599999997</v>
      </c>
      <c r="F60" s="24"/>
      <c r="G60" s="24"/>
      <c r="H60" s="101">
        <f t="shared" si="23"/>
        <v>149.39359910399997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80">
        <v>46.612076159999994</v>
      </c>
      <c r="C61" s="24">
        <v>36.304657727999995</v>
      </c>
      <c r="D61" s="24">
        <v>29.081507616000003</v>
      </c>
      <c r="E61" s="24">
        <v>37.395357599999997</v>
      </c>
      <c r="F61" s="24"/>
      <c r="G61" s="24"/>
      <c r="H61" s="101">
        <f t="shared" si="23"/>
        <v>149.39359910399997</v>
      </c>
      <c r="I61" s="73"/>
      <c r="J61" s="2"/>
      <c r="K61" s="56"/>
      <c r="L61" s="72"/>
      <c r="M61" s="72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46.612076159999994</v>
      </c>
      <c r="C62" s="24">
        <v>36.304657727999995</v>
      </c>
      <c r="D62" s="24">
        <v>29.081507616000003</v>
      </c>
      <c r="E62" s="24">
        <v>37.395357599999997</v>
      </c>
      <c r="F62" s="24"/>
      <c r="G62" s="79"/>
      <c r="H62" s="101">
        <f t="shared" si="23"/>
        <v>149.39359910399997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46.612076159999994</v>
      </c>
      <c r="C63" s="79">
        <v>36.304657727999995</v>
      </c>
      <c r="D63" s="79">
        <v>29.081507616000003</v>
      </c>
      <c r="E63" s="79">
        <v>37.395357599999997</v>
      </c>
      <c r="F63" s="79"/>
      <c r="G63" s="79"/>
      <c r="H63" s="101">
        <f t="shared" si="23"/>
        <v>149.39359910399997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46.612076159999994</v>
      </c>
      <c r="C64" s="79">
        <v>36.304657727999995</v>
      </c>
      <c r="D64" s="79">
        <v>29.081507616000003</v>
      </c>
      <c r="E64" s="79">
        <v>37.395357599999997</v>
      </c>
      <c r="F64" s="79"/>
      <c r="G64" s="79"/>
      <c r="H64" s="101">
        <f t="shared" si="23"/>
        <v>149.39359910399997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4">SUM(B58:B64)</f>
        <v>322</v>
      </c>
      <c r="C65" s="28">
        <f t="shared" si="24"/>
        <v>250.35499999999999</v>
      </c>
      <c r="D65" s="28">
        <f t="shared" si="24"/>
        <v>201.17650000000003</v>
      </c>
      <c r="E65" s="28">
        <f t="shared" si="24"/>
        <v>258.8845</v>
      </c>
      <c r="F65" s="28">
        <f t="shared" si="24"/>
        <v>0</v>
      </c>
      <c r="G65" s="28">
        <f t="shared" si="24"/>
        <v>0</v>
      </c>
      <c r="H65" s="101">
        <f t="shared" si="23"/>
        <v>1032.4160000000002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115</v>
      </c>
      <c r="C66" s="31">
        <v>115</v>
      </c>
      <c r="D66" s="31">
        <v>114.5</v>
      </c>
      <c r="E66" s="31">
        <v>114.5</v>
      </c>
      <c r="F66" s="31"/>
      <c r="G66" s="31"/>
      <c r="H66" s="102">
        <f>+((H65/H67)/7)*1000</f>
        <v>114.77665369649807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400</v>
      </c>
      <c r="C67" s="64">
        <v>311</v>
      </c>
      <c r="D67" s="64">
        <v>251</v>
      </c>
      <c r="E67" s="64">
        <v>323</v>
      </c>
      <c r="F67" s="64"/>
      <c r="G67" s="64"/>
      <c r="H67" s="112">
        <f>SUM(B67:G67)</f>
        <v>1285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:G68" si="25">((B67*B66)*7/1000-B58-B59)/5</f>
        <v>46.612076159999994</v>
      </c>
      <c r="C68" s="39">
        <f t="shared" si="25"/>
        <v>36.304657727999995</v>
      </c>
      <c r="D68" s="39">
        <f t="shared" si="25"/>
        <v>29.081507616000003</v>
      </c>
      <c r="E68" s="39">
        <f t="shared" si="25"/>
        <v>37.395357599999997</v>
      </c>
      <c r="F68" s="39">
        <f t="shared" si="25"/>
        <v>0</v>
      </c>
      <c r="G68" s="39">
        <f t="shared" si="25"/>
        <v>0</v>
      </c>
      <c r="H68" s="116">
        <f>((H65*1000)/H67)/7</f>
        <v>114.77665369649807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26">((B67*B66)*7)/1000</f>
        <v>322</v>
      </c>
      <c r="C69" s="43">
        <f t="shared" si="26"/>
        <v>250.35499999999999</v>
      </c>
      <c r="D69" s="43">
        <f t="shared" si="26"/>
        <v>201.1765</v>
      </c>
      <c r="E69" s="43">
        <f t="shared" si="26"/>
        <v>258.8845</v>
      </c>
      <c r="F69" s="43">
        <f t="shared" si="26"/>
        <v>0</v>
      </c>
      <c r="G69" s="43">
        <f t="shared" si="26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27">+(B65/B67)/7*1000</f>
        <v>115</v>
      </c>
      <c r="C70" s="49">
        <f t="shared" si="27"/>
        <v>114.99999999999999</v>
      </c>
      <c r="D70" s="49">
        <f t="shared" si="27"/>
        <v>114.50000000000001</v>
      </c>
      <c r="E70" s="49">
        <f t="shared" si="27"/>
        <v>114.5</v>
      </c>
      <c r="F70" s="49" t="e">
        <f t="shared" si="27"/>
        <v>#DIV/0!</v>
      </c>
      <c r="G70" s="49" t="e">
        <f t="shared" si="27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F15"/>
    <mergeCell ref="G15:N15"/>
    <mergeCell ref="O15:T15"/>
    <mergeCell ref="U15:AA15"/>
    <mergeCell ref="B36:I36"/>
    <mergeCell ref="M36:Q36"/>
    <mergeCell ref="J54:K54"/>
    <mergeCell ref="B55:G5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C9" zoomScale="30" zoomScaleNormal="30" workbookViewId="0">
      <selection activeCell="U54" sqref="U54"/>
    </sheetView>
  </sheetViews>
  <sheetFormatPr baseColWidth="10" defaultRowHeight="15" x14ac:dyDescent="0.25"/>
  <cols>
    <col min="1" max="1" width="52.42578125" style="19" bestFit="1" customWidth="1"/>
    <col min="2" max="2" width="23" style="19" bestFit="1" customWidth="1"/>
    <col min="3" max="9" width="21.5703125" style="19" customWidth="1"/>
    <col min="10" max="10" width="28.28515625" style="19" bestFit="1" customWidth="1"/>
    <col min="11" max="12" width="33.42578125" style="19" bestFit="1" customWidth="1"/>
    <col min="13" max="24" width="21.5703125" style="19" customWidth="1"/>
    <col min="25" max="28" width="21.28515625" style="19" customWidth="1"/>
    <col min="29" max="29" width="22.28515625" style="19" customWidth="1"/>
    <col min="30" max="31" width="11.42578125" style="19"/>
    <col min="32" max="32" width="14.85546875" style="19" bestFit="1" customWidth="1"/>
    <col min="33" max="257" width="11.42578125" style="19"/>
    <col min="258" max="258" width="34.42578125" style="19" customWidth="1"/>
    <col min="259" max="260" width="19.42578125" style="19" bestFit="1" customWidth="1"/>
    <col min="261" max="261" width="19.7109375" style="19" customWidth="1"/>
    <col min="262" max="263" width="20.42578125" style="19" customWidth="1"/>
    <col min="264" max="265" width="19.7109375" style="19" customWidth="1"/>
    <col min="266" max="266" width="25.28515625" style="19" customWidth="1"/>
    <col min="267" max="267" width="26" style="19" customWidth="1"/>
    <col min="268" max="268" width="22.28515625" style="19" customWidth="1"/>
    <col min="269" max="269" width="24.85546875" style="19" customWidth="1"/>
    <col min="270" max="270" width="21.140625" style="19" customWidth="1"/>
    <col min="271" max="271" width="21.42578125" style="19" customWidth="1"/>
    <col min="272" max="272" width="27.85546875" style="19" customWidth="1"/>
    <col min="273" max="273" width="23.42578125" style="19" customWidth="1"/>
    <col min="274" max="274" width="21.42578125" style="19" customWidth="1"/>
    <col min="275" max="277" width="20.7109375" style="19" customWidth="1"/>
    <col min="278" max="278" width="32.28515625" style="19" bestFit="1" customWidth="1"/>
    <col min="279" max="279" width="20.7109375" style="19" customWidth="1"/>
    <col min="280" max="280" width="22" style="19" customWidth="1"/>
    <col min="281" max="284" width="21.28515625" style="19" customWidth="1"/>
    <col min="285" max="285" width="22.28515625" style="19" customWidth="1"/>
    <col min="286" max="287" width="11.42578125" style="19"/>
    <col min="288" max="288" width="14.85546875" style="19" bestFit="1" customWidth="1"/>
    <col min="289" max="513" width="11.42578125" style="19"/>
    <col min="514" max="514" width="34.42578125" style="19" customWidth="1"/>
    <col min="515" max="516" width="19.42578125" style="19" bestFit="1" customWidth="1"/>
    <col min="517" max="517" width="19.7109375" style="19" customWidth="1"/>
    <col min="518" max="519" width="20.42578125" style="19" customWidth="1"/>
    <col min="520" max="521" width="19.7109375" style="19" customWidth="1"/>
    <col min="522" max="522" width="25.28515625" style="19" customWidth="1"/>
    <col min="523" max="523" width="26" style="19" customWidth="1"/>
    <col min="524" max="524" width="22.28515625" style="19" customWidth="1"/>
    <col min="525" max="525" width="24.85546875" style="19" customWidth="1"/>
    <col min="526" max="526" width="21.140625" style="19" customWidth="1"/>
    <col min="527" max="527" width="21.42578125" style="19" customWidth="1"/>
    <col min="528" max="528" width="27.85546875" style="19" customWidth="1"/>
    <col min="529" max="529" width="23.42578125" style="19" customWidth="1"/>
    <col min="530" max="530" width="21.42578125" style="19" customWidth="1"/>
    <col min="531" max="533" width="20.7109375" style="19" customWidth="1"/>
    <col min="534" max="534" width="32.28515625" style="19" bestFit="1" customWidth="1"/>
    <col min="535" max="535" width="20.7109375" style="19" customWidth="1"/>
    <col min="536" max="536" width="22" style="19" customWidth="1"/>
    <col min="537" max="540" width="21.28515625" style="19" customWidth="1"/>
    <col min="541" max="541" width="22.28515625" style="19" customWidth="1"/>
    <col min="542" max="543" width="11.42578125" style="19"/>
    <col min="544" max="544" width="14.85546875" style="19" bestFit="1" customWidth="1"/>
    <col min="545" max="769" width="11.42578125" style="19"/>
    <col min="770" max="770" width="34.42578125" style="19" customWidth="1"/>
    <col min="771" max="772" width="19.42578125" style="19" bestFit="1" customWidth="1"/>
    <col min="773" max="773" width="19.7109375" style="19" customWidth="1"/>
    <col min="774" max="775" width="20.42578125" style="19" customWidth="1"/>
    <col min="776" max="777" width="19.7109375" style="19" customWidth="1"/>
    <col min="778" max="778" width="25.28515625" style="19" customWidth="1"/>
    <col min="779" max="779" width="26" style="19" customWidth="1"/>
    <col min="780" max="780" width="22.28515625" style="19" customWidth="1"/>
    <col min="781" max="781" width="24.85546875" style="19" customWidth="1"/>
    <col min="782" max="782" width="21.140625" style="19" customWidth="1"/>
    <col min="783" max="783" width="21.42578125" style="19" customWidth="1"/>
    <col min="784" max="784" width="27.85546875" style="19" customWidth="1"/>
    <col min="785" max="785" width="23.42578125" style="19" customWidth="1"/>
    <col min="786" max="786" width="21.42578125" style="19" customWidth="1"/>
    <col min="787" max="789" width="20.7109375" style="19" customWidth="1"/>
    <col min="790" max="790" width="32.28515625" style="19" bestFit="1" customWidth="1"/>
    <col min="791" max="791" width="20.7109375" style="19" customWidth="1"/>
    <col min="792" max="792" width="22" style="19" customWidth="1"/>
    <col min="793" max="796" width="21.28515625" style="19" customWidth="1"/>
    <col min="797" max="797" width="22.28515625" style="19" customWidth="1"/>
    <col min="798" max="799" width="11.42578125" style="19"/>
    <col min="800" max="800" width="14.85546875" style="19" bestFit="1" customWidth="1"/>
    <col min="801" max="1025" width="11.42578125" style="19"/>
    <col min="1026" max="1026" width="34.42578125" style="19" customWidth="1"/>
    <col min="1027" max="1028" width="19.42578125" style="19" bestFit="1" customWidth="1"/>
    <col min="1029" max="1029" width="19.7109375" style="19" customWidth="1"/>
    <col min="1030" max="1031" width="20.42578125" style="19" customWidth="1"/>
    <col min="1032" max="1033" width="19.7109375" style="19" customWidth="1"/>
    <col min="1034" max="1034" width="25.28515625" style="19" customWidth="1"/>
    <col min="1035" max="1035" width="26" style="19" customWidth="1"/>
    <col min="1036" max="1036" width="22.28515625" style="19" customWidth="1"/>
    <col min="1037" max="1037" width="24.85546875" style="19" customWidth="1"/>
    <col min="1038" max="1038" width="21.140625" style="19" customWidth="1"/>
    <col min="1039" max="1039" width="21.42578125" style="19" customWidth="1"/>
    <col min="1040" max="1040" width="27.85546875" style="19" customWidth="1"/>
    <col min="1041" max="1041" width="23.42578125" style="19" customWidth="1"/>
    <col min="1042" max="1042" width="21.42578125" style="19" customWidth="1"/>
    <col min="1043" max="1045" width="20.7109375" style="19" customWidth="1"/>
    <col min="1046" max="1046" width="32.28515625" style="19" bestFit="1" customWidth="1"/>
    <col min="1047" max="1047" width="20.7109375" style="19" customWidth="1"/>
    <col min="1048" max="1048" width="22" style="19" customWidth="1"/>
    <col min="1049" max="1052" width="21.28515625" style="19" customWidth="1"/>
    <col min="1053" max="1053" width="22.28515625" style="19" customWidth="1"/>
    <col min="1054" max="1055" width="11.42578125" style="19"/>
    <col min="1056" max="1056" width="14.85546875" style="19" bestFit="1" customWidth="1"/>
    <col min="1057" max="1281" width="11.42578125" style="19"/>
    <col min="1282" max="1282" width="34.42578125" style="19" customWidth="1"/>
    <col min="1283" max="1284" width="19.42578125" style="19" bestFit="1" customWidth="1"/>
    <col min="1285" max="1285" width="19.7109375" style="19" customWidth="1"/>
    <col min="1286" max="1287" width="20.42578125" style="19" customWidth="1"/>
    <col min="1288" max="1289" width="19.7109375" style="19" customWidth="1"/>
    <col min="1290" max="1290" width="25.28515625" style="19" customWidth="1"/>
    <col min="1291" max="1291" width="26" style="19" customWidth="1"/>
    <col min="1292" max="1292" width="22.28515625" style="19" customWidth="1"/>
    <col min="1293" max="1293" width="24.85546875" style="19" customWidth="1"/>
    <col min="1294" max="1294" width="21.140625" style="19" customWidth="1"/>
    <col min="1295" max="1295" width="21.42578125" style="19" customWidth="1"/>
    <col min="1296" max="1296" width="27.85546875" style="19" customWidth="1"/>
    <col min="1297" max="1297" width="23.42578125" style="19" customWidth="1"/>
    <col min="1298" max="1298" width="21.42578125" style="19" customWidth="1"/>
    <col min="1299" max="1301" width="20.7109375" style="19" customWidth="1"/>
    <col min="1302" max="1302" width="32.28515625" style="19" bestFit="1" customWidth="1"/>
    <col min="1303" max="1303" width="20.7109375" style="19" customWidth="1"/>
    <col min="1304" max="1304" width="22" style="19" customWidth="1"/>
    <col min="1305" max="1308" width="21.28515625" style="19" customWidth="1"/>
    <col min="1309" max="1309" width="22.28515625" style="19" customWidth="1"/>
    <col min="1310" max="1311" width="11.42578125" style="19"/>
    <col min="1312" max="1312" width="14.85546875" style="19" bestFit="1" customWidth="1"/>
    <col min="1313" max="1537" width="11.42578125" style="19"/>
    <col min="1538" max="1538" width="34.42578125" style="19" customWidth="1"/>
    <col min="1539" max="1540" width="19.42578125" style="19" bestFit="1" customWidth="1"/>
    <col min="1541" max="1541" width="19.7109375" style="19" customWidth="1"/>
    <col min="1542" max="1543" width="20.42578125" style="19" customWidth="1"/>
    <col min="1544" max="1545" width="19.7109375" style="19" customWidth="1"/>
    <col min="1546" max="1546" width="25.28515625" style="19" customWidth="1"/>
    <col min="1547" max="1547" width="26" style="19" customWidth="1"/>
    <col min="1548" max="1548" width="22.28515625" style="19" customWidth="1"/>
    <col min="1549" max="1549" width="24.85546875" style="19" customWidth="1"/>
    <col min="1550" max="1550" width="21.140625" style="19" customWidth="1"/>
    <col min="1551" max="1551" width="21.42578125" style="19" customWidth="1"/>
    <col min="1552" max="1552" width="27.85546875" style="19" customWidth="1"/>
    <col min="1553" max="1553" width="23.42578125" style="19" customWidth="1"/>
    <col min="1554" max="1554" width="21.42578125" style="19" customWidth="1"/>
    <col min="1555" max="1557" width="20.7109375" style="19" customWidth="1"/>
    <col min="1558" max="1558" width="32.28515625" style="19" bestFit="1" customWidth="1"/>
    <col min="1559" max="1559" width="20.7109375" style="19" customWidth="1"/>
    <col min="1560" max="1560" width="22" style="19" customWidth="1"/>
    <col min="1561" max="1564" width="21.28515625" style="19" customWidth="1"/>
    <col min="1565" max="1565" width="22.28515625" style="19" customWidth="1"/>
    <col min="1566" max="1567" width="11.42578125" style="19"/>
    <col min="1568" max="1568" width="14.85546875" style="19" bestFit="1" customWidth="1"/>
    <col min="1569" max="1793" width="11.42578125" style="19"/>
    <col min="1794" max="1794" width="34.42578125" style="19" customWidth="1"/>
    <col min="1795" max="1796" width="19.42578125" style="19" bestFit="1" customWidth="1"/>
    <col min="1797" max="1797" width="19.7109375" style="19" customWidth="1"/>
    <col min="1798" max="1799" width="20.42578125" style="19" customWidth="1"/>
    <col min="1800" max="1801" width="19.7109375" style="19" customWidth="1"/>
    <col min="1802" max="1802" width="25.28515625" style="19" customWidth="1"/>
    <col min="1803" max="1803" width="26" style="19" customWidth="1"/>
    <col min="1804" max="1804" width="22.28515625" style="19" customWidth="1"/>
    <col min="1805" max="1805" width="24.85546875" style="19" customWidth="1"/>
    <col min="1806" max="1806" width="21.140625" style="19" customWidth="1"/>
    <col min="1807" max="1807" width="21.42578125" style="19" customWidth="1"/>
    <col min="1808" max="1808" width="27.85546875" style="19" customWidth="1"/>
    <col min="1809" max="1809" width="23.42578125" style="19" customWidth="1"/>
    <col min="1810" max="1810" width="21.42578125" style="19" customWidth="1"/>
    <col min="1811" max="1813" width="20.7109375" style="19" customWidth="1"/>
    <col min="1814" max="1814" width="32.28515625" style="19" bestFit="1" customWidth="1"/>
    <col min="1815" max="1815" width="20.7109375" style="19" customWidth="1"/>
    <col min="1816" max="1816" width="22" style="19" customWidth="1"/>
    <col min="1817" max="1820" width="21.28515625" style="19" customWidth="1"/>
    <col min="1821" max="1821" width="22.28515625" style="19" customWidth="1"/>
    <col min="1822" max="1823" width="11.42578125" style="19"/>
    <col min="1824" max="1824" width="14.85546875" style="19" bestFit="1" customWidth="1"/>
    <col min="1825" max="2049" width="11.42578125" style="19"/>
    <col min="2050" max="2050" width="34.42578125" style="19" customWidth="1"/>
    <col min="2051" max="2052" width="19.42578125" style="19" bestFit="1" customWidth="1"/>
    <col min="2053" max="2053" width="19.7109375" style="19" customWidth="1"/>
    <col min="2054" max="2055" width="20.42578125" style="19" customWidth="1"/>
    <col min="2056" max="2057" width="19.7109375" style="19" customWidth="1"/>
    <col min="2058" max="2058" width="25.28515625" style="19" customWidth="1"/>
    <col min="2059" max="2059" width="26" style="19" customWidth="1"/>
    <col min="2060" max="2060" width="22.28515625" style="19" customWidth="1"/>
    <col min="2061" max="2061" width="24.85546875" style="19" customWidth="1"/>
    <col min="2062" max="2062" width="21.140625" style="19" customWidth="1"/>
    <col min="2063" max="2063" width="21.42578125" style="19" customWidth="1"/>
    <col min="2064" max="2064" width="27.85546875" style="19" customWidth="1"/>
    <col min="2065" max="2065" width="23.42578125" style="19" customWidth="1"/>
    <col min="2066" max="2066" width="21.42578125" style="19" customWidth="1"/>
    <col min="2067" max="2069" width="20.7109375" style="19" customWidth="1"/>
    <col min="2070" max="2070" width="32.28515625" style="19" bestFit="1" customWidth="1"/>
    <col min="2071" max="2071" width="20.7109375" style="19" customWidth="1"/>
    <col min="2072" max="2072" width="22" style="19" customWidth="1"/>
    <col min="2073" max="2076" width="21.28515625" style="19" customWidth="1"/>
    <col min="2077" max="2077" width="22.28515625" style="19" customWidth="1"/>
    <col min="2078" max="2079" width="11.42578125" style="19"/>
    <col min="2080" max="2080" width="14.85546875" style="19" bestFit="1" customWidth="1"/>
    <col min="2081" max="2305" width="11.42578125" style="19"/>
    <col min="2306" max="2306" width="34.42578125" style="19" customWidth="1"/>
    <col min="2307" max="2308" width="19.42578125" style="19" bestFit="1" customWidth="1"/>
    <col min="2309" max="2309" width="19.7109375" style="19" customWidth="1"/>
    <col min="2310" max="2311" width="20.42578125" style="19" customWidth="1"/>
    <col min="2312" max="2313" width="19.7109375" style="19" customWidth="1"/>
    <col min="2314" max="2314" width="25.28515625" style="19" customWidth="1"/>
    <col min="2315" max="2315" width="26" style="19" customWidth="1"/>
    <col min="2316" max="2316" width="22.28515625" style="19" customWidth="1"/>
    <col min="2317" max="2317" width="24.85546875" style="19" customWidth="1"/>
    <col min="2318" max="2318" width="21.140625" style="19" customWidth="1"/>
    <col min="2319" max="2319" width="21.42578125" style="19" customWidth="1"/>
    <col min="2320" max="2320" width="27.85546875" style="19" customWidth="1"/>
    <col min="2321" max="2321" width="23.42578125" style="19" customWidth="1"/>
    <col min="2322" max="2322" width="21.42578125" style="19" customWidth="1"/>
    <col min="2323" max="2325" width="20.7109375" style="19" customWidth="1"/>
    <col min="2326" max="2326" width="32.28515625" style="19" bestFit="1" customWidth="1"/>
    <col min="2327" max="2327" width="20.7109375" style="19" customWidth="1"/>
    <col min="2328" max="2328" width="22" style="19" customWidth="1"/>
    <col min="2329" max="2332" width="21.28515625" style="19" customWidth="1"/>
    <col min="2333" max="2333" width="22.28515625" style="19" customWidth="1"/>
    <col min="2334" max="2335" width="11.42578125" style="19"/>
    <col min="2336" max="2336" width="14.85546875" style="19" bestFit="1" customWidth="1"/>
    <col min="2337" max="2561" width="11.42578125" style="19"/>
    <col min="2562" max="2562" width="34.42578125" style="19" customWidth="1"/>
    <col min="2563" max="2564" width="19.42578125" style="19" bestFit="1" customWidth="1"/>
    <col min="2565" max="2565" width="19.7109375" style="19" customWidth="1"/>
    <col min="2566" max="2567" width="20.42578125" style="19" customWidth="1"/>
    <col min="2568" max="2569" width="19.7109375" style="19" customWidth="1"/>
    <col min="2570" max="2570" width="25.28515625" style="19" customWidth="1"/>
    <col min="2571" max="2571" width="26" style="19" customWidth="1"/>
    <col min="2572" max="2572" width="22.28515625" style="19" customWidth="1"/>
    <col min="2573" max="2573" width="24.85546875" style="19" customWidth="1"/>
    <col min="2574" max="2574" width="21.140625" style="19" customWidth="1"/>
    <col min="2575" max="2575" width="21.42578125" style="19" customWidth="1"/>
    <col min="2576" max="2576" width="27.85546875" style="19" customWidth="1"/>
    <col min="2577" max="2577" width="23.42578125" style="19" customWidth="1"/>
    <col min="2578" max="2578" width="21.42578125" style="19" customWidth="1"/>
    <col min="2579" max="2581" width="20.7109375" style="19" customWidth="1"/>
    <col min="2582" max="2582" width="32.28515625" style="19" bestFit="1" customWidth="1"/>
    <col min="2583" max="2583" width="20.7109375" style="19" customWidth="1"/>
    <col min="2584" max="2584" width="22" style="19" customWidth="1"/>
    <col min="2585" max="2588" width="21.28515625" style="19" customWidth="1"/>
    <col min="2589" max="2589" width="22.28515625" style="19" customWidth="1"/>
    <col min="2590" max="2591" width="11.42578125" style="19"/>
    <col min="2592" max="2592" width="14.85546875" style="19" bestFit="1" customWidth="1"/>
    <col min="2593" max="2817" width="11.42578125" style="19"/>
    <col min="2818" max="2818" width="34.42578125" style="19" customWidth="1"/>
    <col min="2819" max="2820" width="19.42578125" style="19" bestFit="1" customWidth="1"/>
    <col min="2821" max="2821" width="19.7109375" style="19" customWidth="1"/>
    <col min="2822" max="2823" width="20.42578125" style="19" customWidth="1"/>
    <col min="2824" max="2825" width="19.7109375" style="19" customWidth="1"/>
    <col min="2826" max="2826" width="25.28515625" style="19" customWidth="1"/>
    <col min="2827" max="2827" width="26" style="19" customWidth="1"/>
    <col min="2828" max="2828" width="22.28515625" style="19" customWidth="1"/>
    <col min="2829" max="2829" width="24.85546875" style="19" customWidth="1"/>
    <col min="2830" max="2830" width="21.140625" style="19" customWidth="1"/>
    <col min="2831" max="2831" width="21.42578125" style="19" customWidth="1"/>
    <col min="2832" max="2832" width="27.85546875" style="19" customWidth="1"/>
    <col min="2833" max="2833" width="23.42578125" style="19" customWidth="1"/>
    <col min="2834" max="2834" width="21.42578125" style="19" customWidth="1"/>
    <col min="2835" max="2837" width="20.7109375" style="19" customWidth="1"/>
    <col min="2838" max="2838" width="32.28515625" style="19" bestFit="1" customWidth="1"/>
    <col min="2839" max="2839" width="20.7109375" style="19" customWidth="1"/>
    <col min="2840" max="2840" width="22" style="19" customWidth="1"/>
    <col min="2841" max="2844" width="21.28515625" style="19" customWidth="1"/>
    <col min="2845" max="2845" width="22.28515625" style="19" customWidth="1"/>
    <col min="2846" max="2847" width="11.42578125" style="19"/>
    <col min="2848" max="2848" width="14.85546875" style="19" bestFit="1" customWidth="1"/>
    <col min="2849" max="3073" width="11.42578125" style="19"/>
    <col min="3074" max="3074" width="34.42578125" style="19" customWidth="1"/>
    <col min="3075" max="3076" width="19.42578125" style="19" bestFit="1" customWidth="1"/>
    <col min="3077" max="3077" width="19.7109375" style="19" customWidth="1"/>
    <col min="3078" max="3079" width="20.42578125" style="19" customWidth="1"/>
    <col min="3080" max="3081" width="19.7109375" style="19" customWidth="1"/>
    <col min="3082" max="3082" width="25.28515625" style="19" customWidth="1"/>
    <col min="3083" max="3083" width="26" style="19" customWidth="1"/>
    <col min="3084" max="3084" width="22.28515625" style="19" customWidth="1"/>
    <col min="3085" max="3085" width="24.85546875" style="19" customWidth="1"/>
    <col min="3086" max="3086" width="21.140625" style="19" customWidth="1"/>
    <col min="3087" max="3087" width="21.42578125" style="19" customWidth="1"/>
    <col min="3088" max="3088" width="27.85546875" style="19" customWidth="1"/>
    <col min="3089" max="3089" width="23.42578125" style="19" customWidth="1"/>
    <col min="3090" max="3090" width="21.42578125" style="19" customWidth="1"/>
    <col min="3091" max="3093" width="20.7109375" style="19" customWidth="1"/>
    <col min="3094" max="3094" width="32.28515625" style="19" bestFit="1" customWidth="1"/>
    <col min="3095" max="3095" width="20.7109375" style="19" customWidth="1"/>
    <col min="3096" max="3096" width="22" style="19" customWidth="1"/>
    <col min="3097" max="3100" width="21.28515625" style="19" customWidth="1"/>
    <col min="3101" max="3101" width="22.28515625" style="19" customWidth="1"/>
    <col min="3102" max="3103" width="11.42578125" style="19"/>
    <col min="3104" max="3104" width="14.85546875" style="19" bestFit="1" customWidth="1"/>
    <col min="3105" max="3329" width="11.42578125" style="19"/>
    <col min="3330" max="3330" width="34.42578125" style="19" customWidth="1"/>
    <col min="3331" max="3332" width="19.42578125" style="19" bestFit="1" customWidth="1"/>
    <col min="3333" max="3333" width="19.7109375" style="19" customWidth="1"/>
    <col min="3334" max="3335" width="20.42578125" style="19" customWidth="1"/>
    <col min="3336" max="3337" width="19.7109375" style="19" customWidth="1"/>
    <col min="3338" max="3338" width="25.28515625" style="19" customWidth="1"/>
    <col min="3339" max="3339" width="26" style="19" customWidth="1"/>
    <col min="3340" max="3340" width="22.28515625" style="19" customWidth="1"/>
    <col min="3341" max="3341" width="24.85546875" style="19" customWidth="1"/>
    <col min="3342" max="3342" width="21.140625" style="19" customWidth="1"/>
    <col min="3343" max="3343" width="21.42578125" style="19" customWidth="1"/>
    <col min="3344" max="3344" width="27.85546875" style="19" customWidth="1"/>
    <col min="3345" max="3345" width="23.42578125" style="19" customWidth="1"/>
    <col min="3346" max="3346" width="21.42578125" style="19" customWidth="1"/>
    <col min="3347" max="3349" width="20.7109375" style="19" customWidth="1"/>
    <col min="3350" max="3350" width="32.28515625" style="19" bestFit="1" customWidth="1"/>
    <col min="3351" max="3351" width="20.7109375" style="19" customWidth="1"/>
    <col min="3352" max="3352" width="22" style="19" customWidth="1"/>
    <col min="3353" max="3356" width="21.28515625" style="19" customWidth="1"/>
    <col min="3357" max="3357" width="22.28515625" style="19" customWidth="1"/>
    <col min="3358" max="3359" width="11.42578125" style="19"/>
    <col min="3360" max="3360" width="14.85546875" style="19" bestFit="1" customWidth="1"/>
    <col min="3361" max="3585" width="11.42578125" style="19"/>
    <col min="3586" max="3586" width="34.42578125" style="19" customWidth="1"/>
    <col min="3587" max="3588" width="19.42578125" style="19" bestFit="1" customWidth="1"/>
    <col min="3589" max="3589" width="19.7109375" style="19" customWidth="1"/>
    <col min="3590" max="3591" width="20.42578125" style="19" customWidth="1"/>
    <col min="3592" max="3593" width="19.7109375" style="19" customWidth="1"/>
    <col min="3594" max="3594" width="25.28515625" style="19" customWidth="1"/>
    <col min="3595" max="3595" width="26" style="19" customWidth="1"/>
    <col min="3596" max="3596" width="22.28515625" style="19" customWidth="1"/>
    <col min="3597" max="3597" width="24.85546875" style="19" customWidth="1"/>
    <col min="3598" max="3598" width="21.140625" style="19" customWidth="1"/>
    <col min="3599" max="3599" width="21.42578125" style="19" customWidth="1"/>
    <col min="3600" max="3600" width="27.85546875" style="19" customWidth="1"/>
    <col min="3601" max="3601" width="23.42578125" style="19" customWidth="1"/>
    <col min="3602" max="3602" width="21.42578125" style="19" customWidth="1"/>
    <col min="3603" max="3605" width="20.7109375" style="19" customWidth="1"/>
    <col min="3606" max="3606" width="32.28515625" style="19" bestFit="1" customWidth="1"/>
    <col min="3607" max="3607" width="20.7109375" style="19" customWidth="1"/>
    <col min="3608" max="3608" width="22" style="19" customWidth="1"/>
    <col min="3609" max="3612" width="21.28515625" style="19" customWidth="1"/>
    <col min="3613" max="3613" width="22.28515625" style="19" customWidth="1"/>
    <col min="3614" max="3615" width="11.42578125" style="19"/>
    <col min="3616" max="3616" width="14.85546875" style="19" bestFit="1" customWidth="1"/>
    <col min="3617" max="3841" width="11.42578125" style="19"/>
    <col min="3842" max="3842" width="34.42578125" style="19" customWidth="1"/>
    <col min="3843" max="3844" width="19.42578125" style="19" bestFit="1" customWidth="1"/>
    <col min="3845" max="3845" width="19.7109375" style="19" customWidth="1"/>
    <col min="3846" max="3847" width="20.42578125" style="19" customWidth="1"/>
    <col min="3848" max="3849" width="19.7109375" style="19" customWidth="1"/>
    <col min="3850" max="3850" width="25.28515625" style="19" customWidth="1"/>
    <col min="3851" max="3851" width="26" style="19" customWidth="1"/>
    <col min="3852" max="3852" width="22.28515625" style="19" customWidth="1"/>
    <col min="3853" max="3853" width="24.85546875" style="19" customWidth="1"/>
    <col min="3854" max="3854" width="21.140625" style="19" customWidth="1"/>
    <col min="3855" max="3855" width="21.42578125" style="19" customWidth="1"/>
    <col min="3856" max="3856" width="27.85546875" style="19" customWidth="1"/>
    <col min="3857" max="3857" width="23.42578125" style="19" customWidth="1"/>
    <col min="3858" max="3858" width="21.42578125" style="19" customWidth="1"/>
    <col min="3859" max="3861" width="20.7109375" style="19" customWidth="1"/>
    <col min="3862" max="3862" width="32.28515625" style="19" bestFit="1" customWidth="1"/>
    <col min="3863" max="3863" width="20.7109375" style="19" customWidth="1"/>
    <col min="3864" max="3864" width="22" style="19" customWidth="1"/>
    <col min="3865" max="3868" width="21.28515625" style="19" customWidth="1"/>
    <col min="3869" max="3869" width="22.28515625" style="19" customWidth="1"/>
    <col min="3870" max="3871" width="11.42578125" style="19"/>
    <col min="3872" max="3872" width="14.85546875" style="19" bestFit="1" customWidth="1"/>
    <col min="3873" max="4097" width="11.42578125" style="19"/>
    <col min="4098" max="4098" width="34.42578125" style="19" customWidth="1"/>
    <col min="4099" max="4100" width="19.42578125" style="19" bestFit="1" customWidth="1"/>
    <col min="4101" max="4101" width="19.7109375" style="19" customWidth="1"/>
    <col min="4102" max="4103" width="20.42578125" style="19" customWidth="1"/>
    <col min="4104" max="4105" width="19.7109375" style="19" customWidth="1"/>
    <col min="4106" max="4106" width="25.28515625" style="19" customWidth="1"/>
    <col min="4107" max="4107" width="26" style="19" customWidth="1"/>
    <col min="4108" max="4108" width="22.28515625" style="19" customWidth="1"/>
    <col min="4109" max="4109" width="24.85546875" style="19" customWidth="1"/>
    <col min="4110" max="4110" width="21.140625" style="19" customWidth="1"/>
    <col min="4111" max="4111" width="21.42578125" style="19" customWidth="1"/>
    <col min="4112" max="4112" width="27.85546875" style="19" customWidth="1"/>
    <col min="4113" max="4113" width="23.42578125" style="19" customWidth="1"/>
    <col min="4114" max="4114" width="21.42578125" style="19" customWidth="1"/>
    <col min="4115" max="4117" width="20.7109375" style="19" customWidth="1"/>
    <col min="4118" max="4118" width="32.28515625" style="19" bestFit="1" customWidth="1"/>
    <col min="4119" max="4119" width="20.7109375" style="19" customWidth="1"/>
    <col min="4120" max="4120" width="22" style="19" customWidth="1"/>
    <col min="4121" max="4124" width="21.28515625" style="19" customWidth="1"/>
    <col min="4125" max="4125" width="22.28515625" style="19" customWidth="1"/>
    <col min="4126" max="4127" width="11.42578125" style="19"/>
    <col min="4128" max="4128" width="14.85546875" style="19" bestFit="1" customWidth="1"/>
    <col min="4129" max="4353" width="11.42578125" style="19"/>
    <col min="4354" max="4354" width="34.42578125" style="19" customWidth="1"/>
    <col min="4355" max="4356" width="19.42578125" style="19" bestFit="1" customWidth="1"/>
    <col min="4357" max="4357" width="19.7109375" style="19" customWidth="1"/>
    <col min="4358" max="4359" width="20.42578125" style="19" customWidth="1"/>
    <col min="4360" max="4361" width="19.7109375" style="19" customWidth="1"/>
    <col min="4362" max="4362" width="25.28515625" style="19" customWidth="1"/>
    <col min="4363" max="4363" width="26" style="19" customWidth="1"/>
    <col min="4364" max="4364" width="22.28515625" style="19" customWidth="1"/>
    <col min="4365" max="4365" width="24.85546875" style="19" customWidth="1"/>
    <col min="4366" max="4366" width="21.140625" style="19" customWidth="1"/>
    <col min="4367" max="4367" width="21.42578125" style="19" customWidth="1"/>
    <col min="4368" max="4368" width="27.85546875" style="19" customWidth="1"/>
    <col min="4369" max="4369" width="23.42578125" style="19" customWidth="1"/>
    <col min="4370" max="4370" width="21.42578125" style="19" customWidth="1"/>
    <col min="4371" max="4373" width="20.7109375" style="19" customWidth="1"/>
    <col min="4374" max="4374" width="32.28515625" style="19" bestFit="1" customWidth="1"/>
    <col min="4375" max="4375" width="20.7109375" style="19" customWidth="1"/>
    <col min="4376" max="4376" width="22" style="19" customWidth="1"/>
    <col min="4377" max="4380" width="21.28515625" style="19" customWidth="1"/>
    <col min="4381" max="4381" width="22.28515625" style="19" customWidth="1"/>
    <col min="4382" max="4383" width="11.42578125" style="19"/>
    <col min="4384" max="4384" width="14.85546875" style="19" bestFit="1" customWidth="1"/>
    <col min="4385" max="4609" width="11.42578125" style="19"/>
    <col min="4610" max="4610" width="34.42578125" style="19" customWidth="1"/>
    <col min="4611" max="4612" width="19.42578125" style="19" bestFit="1" customWidth="1"/>
    <col min="4613" max="4613" width="19.7109375" style="19" customWidth="1"/>
    <col min="4614" max="4615" width="20.42578125" style="19" customWidth="1"/>
    <col min="4616" max="4617" width="19.7109375" style="19" customWidth="1"/>
    <col min="4618" max="4618" width="25.28515625" style="19" customWidth="1"/>
    <col min="4619" max="4619" width="26" style="19" customWidth="1"/>
    <col min="4620" max="4620" width="22.28515625" style="19" customWidth="1"/>
    <col min="4621" max="4621" width="24.85546875" style="19" customWidth="1"/>
    <col min="4622" max="4622" width="21.140625" style="19" customWidth="1"/>
    <col min="4623" max="4623" width="21.42578125" style="19" customWidth="1"/>
    <col min="4624" max="4624" width="27.85546875" style="19" customWidth="1"/>
    <col min="4625" max="4625" width="23.42578125" style="19" customWidth="1"/>
    <col min="4626" max="4626" width="21.42578125" style="19" customWidth="1"/>
    <col min="4627" max="4629" width="20.7109375" style="19" customWidth="1"/>
    <col min="4630" max="4630" width="32.28515625" style="19" bestFit="1" customWidth="1"/>
    <col min="4631" max="4631" width="20.7109375" style="19" customWidth="1"/>
    <col min="4632" max="4632" width="22" style="19" customWidth="1"/>
    <col min="4633" max="4636" width="21.28515625" style="19" customWidth="1"/>
    <col min="4637" max="4637" width="22.28515625" style="19" customWidth="1"/>
    <col min="4638" max="4639" width="11.42578125" style="19"/>
    <col min="4640" max="4640" width="14.85546875" style="19" bestFit="1" customWidth="1"/>
    <col min="4641" max="4865" width="11.42578125" style="19"/>
    <col min="4866" max="4866" width="34.42578125" style="19" customWidth="1"/>
    <col min="4867" max="4868" width="19.42578125" style="19" bestFit="1" customWidth="1"/>
    <col min="4869" max="4869" width="19.7109375" style="19" customWidth="1"/>
    <col min="4870" max="4871" width="20.42578125" style="19" customWidth="1"/>
    <col min="4872" max="4873" width="19.7109375" style="19" customWidth="1"/>
    <col min="4874" max="4874" width="25.28515625" style="19" customWidth="1"/>
    <col min="4875" max="4875" width="26" style="19" customWidth="1"/>
    <col min="4876" max="4876" width="22.28515625" style="19" customWidth="1"/>
    <col min="4877" max="4877" width="24.85546875" style="19" customWidth="1"/>
    <col min="4878" max="4878" width="21.140625" style="19" customWidth="1"/>
    <col min="4879" max="4879" width="21.42578125" style="19" customWidth="1"/>
    <col min="4880" max="4880" width="27.85546875" style="19" customWidth="1"/>
    <col min="4881" max="4881" width="23.42578125" style="19" customWidth="1"/>
    <col min="4882" max="4882" width="21.42578125" style="19" customWidth="1"/>
    <col min="4883" max="4885" width="20.7109375" style="19" customWidth="1"/>
    <col min="4886" max="4886" width="32.28515625" style="19" bestFit="1" customWidth="1"/>
    <col min="4887" max="4887" width="20.7109375" style="19" customWidth="1"/>
    <col min="4888" max="4888" width="22" style="19" customWidth="1"/>
    <col min="4889" max="4892" width="21.28515625" style="19" customWidth="1"/>
    <col min="4893" max="4893" width="22.28515625" style="19" customWidth="1"/>
    <col min="4894" max="4895" width="11.42578125" style="19"/>
    <col min="4896" max="4896" width="14.85546875" style="19" bestFit="1" customWidth="1"/>
    <col min="4897" max="5121" width="11.42578125" style="19"/>
    <col min="5122" max="5122" width="34.42578125" style="19" customWidth="1"/>
    <col min="5123" max="5124" width="19.42578125" style="19" bestFit="1" customWidth="1"/>
    <col min="5125" max="5125" width="19.7109375" style="19" customWidth="1"/>
    <col min="5126" max="5127" width="20.42578125" style="19" customWidth="1"/>
    <col min="5128" max="5129" width="19.7109375" style="19" customWidth="1"/>
    <col min="5130" max="5130" width="25.28515625" style="19" customWidth="1"/>
    <col min="5131" max="5131" width="26" style="19" customWidth="1"/>
    <col min="5132" max="5132" width="22.28515625" style="19" customWidth="1"/>
    <col min="5133" max="5133" width="24.85546875" style="19" customWidth="1"/>
    <col min="5134" max="5134" width="21.140625" style="19" customWidth="1"/>
    <col min="5135" max="5135" width="21.42578125" style="19" customWidth="1"/>
    <col min="5136" max="5136" width="27.85546875" style="19" customWidth="1"/>
    <col min="5137" max="5137" width="23.42578125" style="19" customWidth="1"/>
    <col min="5138" max="5138" width="21.42578125" style="19" customWidth="1"/>
    <col min="5139" max="5141" width="20.7109375" style="19" customWidth="1"/>
    <col min="5142" max="5142" width="32.28515625" style="19" bestFit="1" customWidth="1"/>
    <col min="5143" max="5143" width="20.7109375" style="19" customWidth="1"/>
    <col min="5144" max="5144" width="22" style="19" customWidth="1"/>
    <col min="5145" max="5148" width="21.28515625" style="19" customWidth="1"/>
    <col min="5149" max="5149" width="22.28515625" style="19" customWidth="1"/>
    <col min="5150" max="5151" width="11.42578125" style="19"/>
    <col min="5152" max="5152" width="14.85546875" style="19" bestFit="1" customWidth="1"/>
    <col min="5153" max="5377" width="11.42578125" style="19"/>
    <col min="5378" max="5378" width="34.42578125" style="19" customWidth="1"/>
    <col min="5379" max="5380" width="19.42578125" style="19" bestFit="1" customWidth="1"/>
    <col min="5381" max="5381" width="19.7109375" style="19" customWidth="1"/>
    <col min="5382" max="5383" width="20.42578125" style="19" customWidth="1"/>
    <col min="5384" max="5385" width="19.7109375" style="19" customWidth="1"/>
    <col min="5386" max="5386" width="25.28515625" style="19" customWidth="1"/>
    <col min="5387" max="5387" width="26" style="19" customWidth="1"/>
    <col min="5388" max="5388" width="22.28515625" style="19" customWidth="1"/>
    <col min="5389" max="5389" width="24.85546875" style="19" customWidth="1"/>
    <col min="5390" max="5390" width="21.140625" style="19" customWidth="1"/>
    <col min="5391" max="5391" width="21.42578125" style="19" customWidth="1"/>
    <col min="5392" max="5392" width="27.85546875" style="19" customWidth="1"/>
    <col min="5393" max="5393" width="23.42578125" style="19" customWidth="1"/>
    <col min="5394" max="5394" width="21.42578125" style="19" customWidth="1"/>
    <col min="5395" max="5397" width="20.7109375" style="19" customWidth="1"/>
    <col min="5398" max="5398" width="32.28515625" style="19" bestFit="1" customWidth="1"/>
    <col min="5399" max="5399" width="20.7109375" style="19" customWidth="1"/>
    <col min="5400" max="5400" width="22" style="19" customWidth="1"/>
    <col min="5401" max="5404" width="21.28515625" style="19" customWidth="1"/>
    <col min="5405" max="5405" width="22.28515625" style="19" customWidth="1"/>
    <col min="5406" max="5407" width="11.42578125" style="19"/>
    <col min="5408" max="5408" width="14.85546875" style="19" bestFit="1" customWidth="1"/>
    <col min="5409" max="5633" width="11.42578125" style="19"/>
    <col min="5634" max="5634" width="34.42578125" style="19" customWidth="1"/>
    <col min="5635" max="5636" width="19.42578125" style="19" bestFit="1" customWidth="1"/>
    <col min="5637" max="5637" width="19.7109375" style="19" customWidth="1"/>
    <col min="5638" max="5639" width="20.42578125" style="19" customWidth="1"/>
    <col min="5640" max="5641" width="19.7109375" style="19" customWidth="1"/>
    <col min="5642" max="5642" width="25.28515625" style="19" customWidth="1"/>
    <col min="5643" max="5643" width="26" style="19" customWidth="1"/>
    <col min="5644" max="5644" width="22.28515625" style="19" customWidth="1"/>
    <col min="5645" max="5645" width="24.85546875" style="19" customWidth="1"/>
    <col min="5646" max="5646" width="21.140625" style="19" customWidth="1"/>
    <col min="5647" max="5647" width="21.42578125" style="19" customWidth="1"/>
    <col min="5648" max="5648" width="27.85546875" style="19" customWidth="1"/>
    <col min="5649" max="5649" width="23.42578125" style="19" customWidth="1"/>
    <col min="5650" max="5650" width="21.42578125" style="19" customWidth="1"/>
    <col min="5651" max="5653" width="20.7109375" style="19" customWidth="1"/>
    <col min="5654" max="5654" width="32.28515625" style="19" bestFit="1" customWidth="1"/>
    <col min="5655" max="5655" width="20.7109375" style="19" customWidth="1"/>
    <col min="5656" max="5656" width="22" style="19" customWidth="1"/>
    <col min="5657" max="5660" width="21.28515625" style="19" customWidth="1"/>
    <col min="5661" max="5661" width="22.28515625" style="19" customWidth="1"/>
    <col min="5662" max="5663" width="11.42578125" style="19"/>
    <col min="5664" max="5664" width="14.85546875" style="19" bestFit="1" customWidth="1"/>
    <col min="5665" max="5889" width="11.42578125" style="19"/>
    <col min="5890" max="5890" width="34.42578125" style="19" customWidth="1"/>
    <col min="5891" max="5892" width="19.42578125" style="19" bestFit="1" customWidth="1"/>
    <col min="5893" max="5893" width="19.7109375" style="19" customWidth="1"/>
    <col min="5894" max="5895" width="20.42578125" style="19" customWidth="1"/>
    <col min="5896" max="5897" width="19.7109375" style="19" customWidth="1"/>
    <col min="5898" max="5898" width="25.28515625" style="19" customWidth="1"/>
    <col min="5899" max="5899" width="26" style="19" customWidth="1"/>
    <col min="5900" max="5900" width="22.28515625" style="19" customWidth="1"/>
    <col min="5901" max="5901" width="24.85546875" style="19" customWidth="1"/>
    <col min="5902" max="5902" width="21.140625" style="19" customWidth="1"/>
    <col min="5903" max="5903" width="21.42578125" style="19" customWidth="1"/>
    <col min="5904" max="5904" width="27.85546875" style="19" customWidth="1"/>
    <col min="5905" max="5905" width="23.42578125" style="19" customWidth="1"/>
    <col min="5906" max="5906" width="21.42578125" style="19" customWidth="1"/>
    <col min="5907" max="5909" width="20.7109375" style="19" customWidth="1"/>
    <col min="5910" max="5910" width="32.28515625" style="19" bestFit="1" customWidth="1"/>
    <col min="5911" max="5911" width="20.7109375" style="19" customWidth="1"/>
    <col min="5912" max="5912" width="22" style="19" customWidth="1"/>
    <col min="5913" max="5916" width="21.28515625" style="19" customWidth="1"/>
    <col min="5917" max="5917" width="22.28515625" style="19" customWidth="1"/>
    <col min="5918" max="5919" width="11.42578125" style="19"/>
    <col min="5920" max="5920" width="14.85546875" style="19" bestFit="1" customWidth="1"/>
    <col min="5921" max="6145" width="11.42578125" style="19"/>
    <col min="6146" max="6146" width="34.42578125" style="19" customWidth="1"/>
    <col min="6147" max="6148" width="19.42578125" style="19" bestFit="1" customWidth="1"/>
    <col min="6149" max="6149" width="19.7109375" style="19" customWidth="1"/>
    <col min="6150" max="6151" width="20.42578125" style="19" customWidth="1"/>
    <col min="6152" max="6153" width="19.7109375" style="19" customWidth="1"/>
    <col min="6154" max="6154" width="25.28515625" style="19" customWidth="1"/>
    <col min="6155" max="6155" width="26" style="19" customWidth="1"/>
    <col min="6156" max="6156" width="22.28515625" style="19" customWidth="1"/>
    <col min="6157" max="6157" width="24.85546875" style="19" customWidth="1"/>
    <col min="6158" max="6158" width="21.140625" style="19" customWidth="1"/>
    <col min="6159" max="6159" width="21.42578125" style="19" customWidth="1"/>
    <col min="6160" max="6160" width="27.85546875" style="19" customWidth="1"/>
    <col min="6161" max="6161" width="23.42578125" style="19" customWidth="1"/>
    <col min="6162" max="6162" width="21.42578125" style="19" customWidth="1"/>
    <col min="6163" max="6165" width="20.7109375" style="19" customWidth="1"/>
    <col min="6166" max="6166" width="32.28515625" style="19" bestFit="1" customWidth="1"/>
    <col min="6167" max="6167" width="20.7109375" style="19" customWidth="1"/>
    <col min="6168" max="6168" width="22" style="19" customWidth="1"/>
    <col min="6169" max="6172" width="21.28515625" style="19" customWidth="1"/>
    <col min="6173" max="6173" width="22.28515625" style="19" customWidth="1"/>
    <col min="6174" max="6175" width="11.42578125" style="19"/>
    <col min="6176" max="6176" width="14.85546875" style="19" bestFit="1" customWidth="1"/>
    <col min="6177" max="6401" width="11.42578125" style="19"/>
    <col min="6402" max="6402" width="34.42578125" style="19" customWidth="1"/>
    <col min="6403" max="6404" width="19.42578125" style="19" bestFit="1" customWidth="1"/>
    <col min="6405" max="6405" width="19.7109375" style="19" customWidth="1"/>
    <col min="6406" max="6407" width="20.42578125" style="19" customWidth="1"/>
    <col min="6408" max="6409" width="19.7109375" style="19" customWidth="1"/>
    <col min="6410" max="6410" width="25.28515625" style="19" customWidth="1"/>
    <col min="6411" max="6411" width="26" style="19" customWidth="1"/>
    <col min="6412" max="6412" width="22.28515625" style="19" customWidth="1"/>
    <col min="6413" max="6413" width="24.85546875" style="19" customWidth="1"/>
    <col min="6414" max="6414" width="21.140625" style="19" customWidth="1"/>
    <col min="6415" max="6415" width="21.42578125" style="19" customWidth="1"/>
    <col min="6416" max="6416" width="27.85546875" style="19" customWidth="1"/>
    <col min="6417" max="6417" width="23.42578125" style="19" customWidth="1"/>
    <col min="6418" max="6418" width="21.42578125" style="19" customWidth="1"/>
    <col min="6419" max="6421" width="20.7109375" style="19" customWidth="1"/>
    <col min="6422" max="6422" width="32.28515625" style="19" bestFit="1" customWidth="1"/>
    <col min="6423" max="6423" width="20.7109375" style="19" customWidth="1"/>
    <col min="6424" max="6424" width="22" style="19" customWidth="1"/>
    <col min="6425" max="6428" width="21.28515625" style="19" customWidth="1"/>
    <col min="6429" max="6429" width="22.28515625" style="19" customWidth="1"/>
    <col min="6430" max="6431" width="11.42578125" style="19"/>
    <col min="6432" max="6432" width="14.85546875" style="19" bestFit="1" customWidth="1"/>
    <col min="6433" max="6657" width="11.42578125" style="19"/>
    <col min="6658" max="6658" width="34.42578125" style="19" customWidth="1"/>
    <col min="6659" max="6660" width="19.42578125" style="19" bestFit="1" customWidth="1"/>
    <col min="6661" max="6661" width="19.7109375" style="19" customWidth="1"/>
    <col min="6662" max="6663" width="20.42578125" style="19" customWidth="1"/>
    <col min="6664" max="6665" width="19.7109375" style="19" customWidth="1"/>
    <col min="6666" max="6666" width="25.28515625" style="19" customWidth="1"/>
    <col min="6667" max="6667" width="26" style="19" customWidth="1"/>
    <col min="6668" max="6668" width="22.28515625" style="19" customWidth="1"/>
    <col min="6669" max="6669" width="24.85546875" style="19" customWidth="1"/>
    <col min="6670" max="6670" width="21.140625" style="19" customWidth="1"/>
    <col min="6671" max="6671" width="21.42578125" style="19" customWidth="1"/>
    <col min="6672" max="6672" width="27.85546875" style="19" customWidth="1"/>
    <col min="6673" max="6673" width="23.42578125" style="19" customWidth="1"/>
    <col min="6674" max="6674" width="21.42578125" style="19" customWidth="1"/>
    <col min="6675" max="6677" width="20.7109375" style="19" customWidth="1"/>
    <col min="6678" max="6678" width="32.28515625" style="19" bestFit="1" customWidth="1"/>
    <col min="6679" max="6679" width="20.7109375" style="19" customWidth="1"/>
    <col min="6680" max="6680" width="22" style="19" customWidth="1"/>
    <col min="6681" max="6684" width="21.28515625" style="19" customWidth="1"/>
    <col min="6685" max="6685" width="22.28515625" style="19" customWidth="1"/>
    <col min="6686" max="6687" width="11.42578125" style="19"/>
    <col min="6688" max="6688" width="14.85546875" style="19" bestFit="1" customWidth="1"/>
    <col min="6689" max="6913" width="11.42578125" style="19"/>
    <col min="6914" max="6914" width="34.42578125" style="19" customWidth="1"/>
    <col min="6915" max="6916" width="19.42578125" style="19" bestFit="1" customWidth="1"/>
    <col min="6917" max="6917" width="19.7109375" style="19" customWidth="1"/>
    <col min="6918" max="6919" width="20.42578125" style="19" customWidth="1"/>
    <col min="6920" max="6921" width="19.7109375" style="19" customWidth="1"/>
    <col min="6922" max="6922" width="25.28515625" style="19" customWidth="1"/>
    <col min="6923" max="6923" width="26" style="19" customWidth="1"/>
    <col min="6924" max="6924" width="22.28515625" style="19" customWidth="1"/>
    <col min="6925" max="6925" width="24.85546875" style="19" customWidth="1"/>
    <col min="6926" max="6926" width="21.140625" style="19" customWidth="1"/>
    <col min="6927" max="6927" width="21.42578125" style="19" customWidth="1"/>
    <col min="6928" max="6928" width="27.85546875" style="19" customWidth="1"/>
    <col min="6929" max="6929" width="23.42578125" style="19" customWidth="1"/>
    <col min="6930" max="6930" width="21.42578125" style="19" customWidth="1"/>
    <col min="6931" max="6933" width="20.7109375" style="19" customWidth="1"/>
    <col min="6934" max="6934" width="32.28515625" style="19" bestFit="1" customWidth="1"/>
    <col min="6935" max="6935" width="20.7109375" style="19" customWidth="1"/>
    <col min="6936" max="6936" width="22" style="19" customWidth="1"/>
    <col min="6937" max="6940" width="21.28515625" style="19" customWidth="1"/>
    <col min="6941" max="6941" width="22.28515625" style="19" customWidth="1"/>
    <col min="6942" max="6943" width="11.42578125" style="19"/>
    <col min="6944" max="6944" width="14.85546875" style="19" bestFit="1" customWidth="1"/>
    <col min="6945" max="7169" width="11.42578125" style="19"/>
    <col min="7170" max="7170" width="34.42578125" style="19" customWidth="1"/>
    <col min="7171" max="7172" width="19.42578125" style="19" bestFit="1" customWidth="1"/>
    <col min="7173" max="7173" width="19.7109375" style="19" customWidth="1"/>
    <col min="7174" max="7175" width="20.42578125" style="19" customWidth="1"/>
    <col min="7176" max="7177" width="19.7109375" style="19" customWidth="1"/>
    <col min="7178" max="7178" width="25.28515625" style="19" customWidth="1"/>
    <col min="7179" max="7179" width="26" style="19" customWidth="1"/>
    <col min="7180" max="7180" width="22.28515625" style="19" customWidth="1"/>
    <col min="7181" max="7181" width="24.85546875" style="19" customWidth="1"/>
    <col min="7182" max="7182" width="21.140625" style="19" customWidth="1"/>
    <col min="7183" max="7183" width="21.42578125" style="19" customWidth="1"/>
    <col min="7184" max="7184" width="27.85546875" style="19" customWidth="1"/>
    <col min="7185" max="7185" width="23.42578125" style="19" customWidth="1"/>
    <col min="7186" max="7186" width="21.42578125" style="19" customWidth="1"/>
    <col min="7187" max="7189" width="20.7109375" style="19" customWidth="1"/>
    <col min="7190" max="7190" width="32.28515625" style="19" bestFit="1" customWidth="1"/>
    <col min="7191" max="7191" width="20.7109375" style="19" customWidth="1"/>
    <col min="7192" max="7192" width="22" style="19" customWidth="1"/>
    <col min="7193" max="7196" width="21.28515625" style="19" customWidth="1"/>
    <col min="7197" max="7197" width="22.28515625" style="19" customWidth="1"/>
    <col min="7198" max="7199" width="11.42578125" style="19"/>
    <col min="7200" max="7200" width="14.85546875" style="19" bestFit="1" customWidth="1"/>
    <col min="7201" max="7425" width="11.42578125" style="19"/>
    <col min="7426" max="7426" width="34.42578125" style="19" customWidth="1"/>
    <col min="7427" max="7428" width="19.42578125" style="19" bestFit="1" customWidth="1"/>
    <col min="7429" max="7429" width="19.7109375" style="19" customWidth="1"/>
    <col min="7430" max="7431" width="20.42578125" style="19" customWidth="1"/>
    <col min="7432" max="7433" width="19.7109375" style="19" customWidth="1"/>
    <col min="7434" max="7434" width="25.28515625" style="19" customWidth="1"/>
    <col min="7435" max="7435" width="26" style="19" customWidth="1"/>
    <col min="7436" max="7436" width="22.28515625" style="19" customWidth="1"/>
    <col min="7437" max="7437" width="24.85546875" style="19" customWidth="1"/>
    <col min="7438" max="7438" width="21.140625" style="19" customWidth="1"/>
    <col min="7439" max="7439" width="21.42578125" style="19" customWidth="1"/>
    <col min="7440" max="7440" width="27.85546875" style="19" customWidth="1"/>
    <col min="7441" max="7441" width="23.42578125" style="19" customWidth="1"/>
    <col min="7442" max="7442" width="21.42578125" style="19" customWidth="1"/>
    <col min="7443" max="7445" width="20.7109375" style="19" customWidth="1"/>
    <col min="7446" max="7446" width="32.28515625" style="19" bestFit="1" customWidth="1"/>
    <col min="7447" max="7447" width="20.7109375" style="19" customWidth="1"/>
    <col min="7448" max="7448" width="22" style="19" customWidth="1"/>
    <col min="7449" max="7452" width="21.28515625" style="19" customWidth="1"/>
    <col min="7453" max="7453" width="22.28515625" style="19" customWidth="1"/>
    <col min="7454" max="7455" width="11.42578125" style="19"/>
    <col min="7456" max="7456" width="14.85546875" style="19" bestFit="1" customWidth="1"/>
    <col min="7457" max="7681" width="11.42578125" style="19"/>
    <col min="7682" max="7682" width="34.42578125" style="19" customWidth="1"/>
    <col min="7683" max="7684" width="19.42578125" style="19" bestFit="1" customWidth="1"/>
    <col min="7685" max="7685" width="19.7109375" style="19" customWidth="1"/>
    <col min="7686" max="7687" width="20.42578125" style="19" customWidth="1"/>
    <col min="7688" max="7689" width="19.7109375" style="19" customWidth="1"/>
    <col min="7690" max="7690" width="25.28515625" style="19" customWidth="1"/>
    <col min="7691" max="7691" width="26" style="19" customWidth="1"/>
    <col min="7692" max="7692" width="22.28515625" style="19" customWidth="1"/>
    <col min="7693" max="7693" width="24.85546875" style="19" customWidth="1"/>
    <col min="7694" max="7694" width="21.140625" style="19" customWidth="1"/>
    <col min="7695" max="7695" width="21.42578125" style="19" customWidth="1"/>
    <col min="7696" max="7696" width="27.85546875" style="19" customWidth="1"/>
    <col min="7697" max="7697" width="23.42578125" style="19" customWidth="1"/>
    <col min="7698" max="7698" width="21.42578125" style="19" customWidth="1"/>
    <col min="7699" max="7701" width="20.7109375" style="19" customWidth="1"/>
    <col min="7702" max="7702" width="32.28515625" style="19" bestFit="1" customWidth="1"/>
    <col min="7703" max="7703" width="20.7109375" style="19" customWidth="1"/>
    <col min="7704" max="7704" width="22" style="19" customWidth="1"/>
    <col min="7705" max="7708" width="21.28515625" style="19" customWidth="1"/>
    <col min="7709" max="7709" width="22.28515625" style="19" customWidth="1"/>
    <col min="7710" max="7711" width="11.42578125" style="19"/>
    <col min="7712" max="7712" width="14.85546875" style="19" bestFit="1" customWidth="1"/>
    <col min="7713" max="7937" width="11.42578125" style="19"/>
    <col min="7938" max="7938" width="34.42578125" style="19" customWidth="1"/>
    <col min="7939" max="7940" width="19.42578125" style="19" bestFit="1" customWidth="1"/>
    <col min="7941" max="7941" width="19.7109375" style="19" customWidth="1"/>
    <col min="7942" max="7943" width="20.42578125" style="19" customWidth="1"/>
    <col min="7944" max="7945" width="19.7109375" style="19" customWidth="1"/>
    <col min="7946" max="7946" width="25.28515625" style="19" customWidth="1"/>
    <col min="7947" max="7947" width="26" style="19" customWidth="1"/>
    <col min="7948" max="7948" width="22.28515625" style="19" customWidth="1"/>
    <col min="7949" max="7949" width="24.85546875" style="19" customWidth="1"/>
    <col min="7950" max="7950" width="21.140625" style="19" customWidth="1"/>
    <col min="7951" max="7951" width="21.42578125" style="19" customWidth="1"/>
    <col min="7952" max="7952" width="27.85546875" style="19" customWidth="1"/>
    <col min="7953" max="7953" width="23.42578125" style="19" customWidth="1"/>
    <col min="7954" max="7954" width="21.42578125" style="19" customWidth="1"/>
    <col min="7955" max="7957" width="20.7109375" style="19" customWidth="1"/>
    <col min="7958" max="7958" width="32.28515625" style="19" bestFit="1" customWidth="1"/>
    <col min="7959" max="7959" width="20.7109375" style="19" customWidth="1"/>
    <col min="7960" max="7960" width="22" style="19" customWidth="1"/>
    <col min="7961" max="7964" width="21.28515625" style="19" customWidth="1"/>
    <col min="7965" max="7965" width="22.28515625" style="19" customWidth="1"/>
    <col min="7966" max="7967" width="11.42578125" style="19"/>
    <col min="7968" max="7968" width="14.85546875" style="19" bestFit="1" customWidth="1"/>
    <col min="7969" max="8193" width="11.42578125" style="19"/>
    <col min="8194" max="8194" width="34.42578125" style="19" customWidth="1"/>
    <col min="8195" max="8196" width="19.42578125" style="19" bestFit="1" customWidth="1"/>
    <col min="8197" max="8197" width="19.7109375" style="19" customWidth="1"/>
    <col min="8198" max="8199" width="20.42578125" style="19" customWidth="1"/>
    <col min="8200" max="8201" width="19.7109375" style="19" customWidth="1"/>
    <col min="8202" max="8202" width="25.28515625" style="19" customWidth="1"/>
    <col min="8203" max="8203" width="26" style="19" customWidth="1"/>
    <col min="8204" max="8204" width="22.28515625" style="19" customWidth="1"/>
    <col min="8205" max="8205" width="24.85546875" style="19" customWidth="1"/>
    <col min="8206" max="8206" width="21.140625" style="19" customWidth="1"/>
    <col min="8207" max="8207" width="21.42578125" style="19" customWidth="1"/>
    <col min="8208" max="8208" width="27.85546875" style="19" customWidth="1"/>
    <col min="8209" max="8209" width="23.42578125" style="19" customWidth="1"/>
    <col min="8210" max="8210" width="21.42578125" style="19" customWidth="1"/>
    <col min="8211" max="8213" width="20.7109375" style="19" customWidth="1"/>
    <col min="8214" max="8214" width="32.28515625" style="19" bestFit="1" customWidth="1"/>
    <col min="8215" max="8215" width="20.7109375" style="19" customWidth="1"/>
    <col min="8216" max="8216" width="22" style="19" customWidth="1"/>
    <col min="8217" max="8220" width="21.28515625" style="19" customWidth="1"/>
    <col min="8221" max="8221" width="22.28515625" style="19" customWidth="1"/>
    <col min="8222" max="8223" width="11.42578125" style="19"/>
    <col min="8224" max="8224" width="14.85546875" style="19" bestFit="1" customWidth="1"/>
    <col min="8225" max="8449" width="11.42578125" style="19"/>
    <col min="8450" max="8450" width="34.42578125" style="19" customWidth="1"/>
    <col min="8451" max="8452" width="19.42578125" style="19" bestFit="1" customWidth="1"/>
    <col min="8453" max="8453" width="19.7109375" style="19" customWidth="1"/>
    <col min="8454" max="8455" width="20.42578125" style="19" customWidth="1"/>
    <col min="8456" max="8457" width="19.7109375" style="19" customWidth="1"/>
    <col min="8458" max="8458" width="25.28515625" style="19" customWidth="1"/>
    <col min="8459" max="8459" width="26" style="19" customWidth="1"/>
    <col min="8460" max="8460" width="22.28515625" style="19" customWidth="1"/>
    <col min="8461" max="8461" width="24.85546875" style="19" customWidth="1"/>
    <col min="8462" max="8462" width="21.140625" style="19" customWidth="1"/>
    <col min="8463" max="8463" width="21.42578125" style="19" customWidth="1"/>
    <col min="8464" max="8464" width="27.85546875" style="19" customWidth="1"/>
    <col min="8465" max="8465" width="23.42578125" style="19" customWidth="1"/>
    <col min="8466" max="8466" width="21.42578125" style="19" customWidth="1"/>
    <col min="8467" max="8469" width="20.7109375" style="19" customWidth="1"/>
    <col min="8470" max="8470" width="32.28515625" style="19" bestFit="1" customWidth="1"/>
    <col min="8471" max="8471" width="20.7109375" style="19" customWidth="1"/>
    <col min="8472" max="8472" width="22" style="19" customWidth="1"/>
    <col min="8473" max="8476" width="21.28515625" style="19" customWidth="1"/>
    <col min="8477" max="8477" width="22.28515625" style="19" customWidth="1"/>
    <col min="8478" max="8479" width="11.42578125" style="19"/>
    <col min="8480" max="8480" width="14.85546875" style="19" bestFit="1" customWidth="1"/>
    <col min="8481" max="8705" width="11.42578125" style="19"/>
    <col min="8706" max="8706" width="34.42578125" style="19" customWidth="1"/>
    <col min="8707" max="8708" width="19.42578125" style="19" bestFit="1" customWidth="1"/>
    <col min="8709" max="8709" width="19.7109375" style="19" customWidth="1"/>
    <col min="8710" max="8711" width="20.42578125" style="19" customWidth="1"/>
    <col min="8712" max="8713" width="19.7109375" style="19" customWidth="1"/>
    <col min="8714" max="8714" width="25.28515625" style="19" customWidth="1"/>
    <col min="8715" max="8715" width="26" style="19" customWidth="1"/>
    <col min="8716" max="8716" width="22.28515625" style="19" customWidth="1"/>
    <col min="8717" max="8717" width="24.85546875" style="19" customWidth="1"/>
    <col min="8718" max="8718" width="21.140625" style="19" customWidth="1"/>
    <col min="8719" max="8719" width="21.42578125" style="19" customWidth="1"/>
    <col min="8720" max="8720" width="27.85546875" style="19" customWidth="1"/>
    <col min="8721" max="8721" width="23.42578125" style="19" customWidth="1"/>
    <col min="8722" max="8722" width="21.42578125" style="19" customWidth="1"/>
    <col min="8723" max="8725" width="20.7109375" style="19" customWidth="1"/>
    <col min="8726" max="8726" width="32.28515625" style="19" bestFit="1" customWidth="1"/>
    <col min="8727" max="8727" width="20.7109375" style="19" customWidth="1"/>
    <col min="8728" max="8728" width="22" style="19" customWidth="1"/>
    <col min="8729" max="8732" width="21.28515625" style="19" customWidth="1"/>
    <col min="8733" max="8733" width="22.28515625" style="19" customWidth="1"/>
    <col min="8734" max="8735" width="11.42578125" style="19"/>
    <col min="8736" max="8736" width="14.85546875" style="19" bestFit="1" customWidth="1"/>
    <col min="8737" max="8961" width="11.42578125" style="19"/>
    <col min="8962" max="8962" width="34.42578125" style="19" customWidth="1"/>
    <col min="8963" max="8964" width="19.42578125" style="19" bestFit="1" customWidth="1"/>
    <col min="8965" max="8965" width="19.7109375" style="19" customWidth="1"/>
    <col min="8966" max="8967" width="20.42578125" style="19" customWidth="1"/>
    <col min="8968" max="8969" width="19.7109375" style="19" customWidth="1"/>
    <col min="8970" max="8970" width="25.28515625" style="19" customWidth="1"/>
    <col min="8971" max="8971" width="26" style="19" customWidth="1"/>
    <col min="8972" max="8972" width="22.28515625" style="19" customWidth="1"/>
    <col min="8973" max="8973" width="24.85546875" style="19" customWidth="1"/>
    <col min="8974" max="8974" width="21.140625" style="19" customWidth="1"/>
    <col min="8975" max="8975" width="21.42578125" style="19" customWidth="1"/>
    <col min="8976" max="8976" width="27.85546875" style="19" customWidth="1"/>
    <col min="8977" max="8977" width="23.42578125" style="19" customWidth="1"/>
    <col min="8978" max="8978" width="21.42578125" style="19" customWidth="1"/>
    <col min="8979" max="8981" width="20.7109375" style="19" customWidth="1"/>
    <col min="8982" max="8982" width="32.28515625" style="19" bestFit="1" customWidth="1"/>
    <col min="8983" max="8983" width="20.7109375" style="19" customWidth="1"/>
    <col min="8984" max="8984" width="22" style="19" customWidth="1"/>
    <col min="8985" max="8988" width="21.28515625" style="19" customWidth="1"/>
    <col min="8989" max="8989" width="22.28515625" style="19" customWidth="1"/>
    <col min="8990" max="8991" width="11.42578125" style="19"/>
    <col min="8992" max="8992" width="14.85546875" style="19" bestFit="1" customWidth="1"/>
    <col min="8993" max="9217" width="11.42578125" style="19"/>
    <col min="9218" max="9218" width="34.42578125" style="19" customWidth="1"/>
    <col min="9219" max="9220" width="19.42578125" style="19" bestFit="1" customWidth="1"/>
    <col min="9221" max="9221" width="19.7109375" style="19" customWidth="1"/>
    <col min="9222" max="9223" width="20.42578125" style="19" customWidth="1"/>
    <col min="9224" max="9225" width="19.7109375" style="19" customWidth="1"/>
    <col min="9226" max="9226" width="25.28515625" style="19" customWidth="1"/>
    <col min="9227" max="9227" width="26" style="19" customWidth="1"/>
    <col min="9228" max="9228" width="22.28515625" style="19" customWidth="1"/>
    <col min="9229" max="9229" width="24.85546875" style="19" customWidth="1"/>
    <col min="9230" max="9230" width="21.140625" style="19" customWidth="1"/>
    <col min="9231" max="9231" width="21.42578125" style="19" customWidth="1"/>
    <col min="9232" max="9232" width="27.85546875" style="19" customWidth="1"/>
    <col min="9233" max="9233" width="23.42578125" style="19" customWidth="1"/>
    <col min="9234" max="9234" width="21.42578125" style="19" customWidth="1"/>
    <col min="9235" max="9237" width="20.7109375" style="19" customWidth="1"/>
    <col min="9238" max="9238" width="32.28515625" style="19" bestFit="1" customWidth="1"/>
    <col min="9239" max="9239" width="20.7109375" style="19" customWidth="1"/>
    <col min="9240" max="9240" width="22" style="19" customWidth="1"/>
    <col min="9241" max="9244" width="21.28515625" style="19" customWidth="1"/>
    <col min="9245" max="9245" width="22.28515625" style="19" customWidth="1"/>
    <col min="9246" max="9247" width="11.42578125" style="19"/>
    <col min="9248" max="9248" width="14.85546875" style="19" bestFit="1" customWidth="1"/>
    <col min="9249" max="9473" width="11.42578125" style="19"/>
    <col min="9474" max="9474" width="34.42578125" style="19" customWidth="1"/>
    <col min="9475" max="9476" width="19.42578125" style="19" bestFit="1" customWidth="1"/>
    <col min="9477" max="9477" width="19.7109375" style="19" customWidth="1"/>
    <col min="9478" max="9479" width="20.42578125" style="19" customWidth="1"/>
    <col min="9480" max="9481" width="19.7109375" style="19" customWidth="1"/>
    <col min="9482" max="9482" width="25.28515625" style="19" customWidth="1"/>
    <col min="9483" max="9483" width="26" style="19" customWidth="1"/>
    <col min="9484" max="9484" width="22.28515625" style="19" customWidth="1"/>
    <col min="9485" max="9485" width="24.85546875" style="19" customWidth="1"/>
    <col min="9486" max="9486" width="21.140625" style="19" customWidth="1"/>
    <col min="9487" max="9487" width="21.42578125" style="19" customWidth="1"/>
    <col min="9488" max="9488" width="27.85546875" style="19" customWidth="1"/>
    <col min="9489" max="9489" width="23.42578125" style="19" customWidth="1"/>
    <col min="9490" max="9490" width="21.42578125" style="19" customWidth="1"/>
    <col min="9491" max="9493" width="20.7109375" style="19" customWidth="1"/>
    <col min="9494" max="9494" width="32.28515625" style="19" bestFit="1" customWidth="1"/>
    <col min="9495" max="9495" width="20.7109375" style="19" customWidth="1"/>
    <col min="9496" max="9496" width="22" style="19" customWidth="1"/>
    <col min="9497" max="9500" width="21.28515625" style="19" customWidth="1"/>
    <col min="9501" max="9501" width="22.28515625" style="19" customWidth="1"/>
    <col min="9502" max="9503" width="11.42578125" style="19"/>
    <col min="9504" max="9504" width="14.85546875" style="19" bestFit="1" customWidth="1"/>
    <col min="9505" max="9729" width="11.42578125" style="19"/>
    <col min="9730" max="9730" width="34.42578125" style="19" customWidth="1"/>
    <col min="9731" max="9732" width="19.42578125" style="19" bestFit="1" customWidth="1"/>
    <col min="9733" max="9733" width="19.7109375" style="19" customWidth="1"/>
    <col min="9734" max="9735" width="20.42578125" style="19" customWidth="1"/>
    <col min="9736" max="9737" width="19.7109375" style="19" customWidth="1"/>
    <col min="9738" max="9738" width="25.28515625" style="19" customWidth="1"/>
    <col min="9739" max="9739" width="26" style="19" customWidth="1"/>
    <col min="9740" max="9740" width="22.28515625" style="19" customWidth="1"/>
    <col min="9741" max="9741" width="24.85546875" style="19" customWidth="1"/>
    <col min="9742" max="9742" width="21.140625" style="19" customWidth="1"/>
    <col min="9743" max="9743" width="21.42578125" style="19" customWidth="1"/>
    <col min="9744" max="9744" width="27.85546875" style="19" customWidth="1"/>
    <col min="9745" max="9745" width="23.42578125" style="19" customWidth="1"/>
    <col min="9746" max="9746" width="21.42578125" style="19" customWidth="1"/>
    <col min="9747" max="9749" width="20.7109375" style="19" customWidth="1"/>
    <col min="9750" max="9750" width="32.28515625" style="19" bestFit="1" customWidth="1"/>
    <col min="9751" max="9751" width="20.7109375" style="19" customWidth="1"/>
    <col min="9752" max="9752" width="22" style="19" customWidth="1"/>
    <col min="9753" max="9756" width="21.28515625" style="19" customWidth="1"/>
    <col min="9757" max="9757" width="22.28515625" style="19" customWidth="1"/>
    <col min="9758" max="9759" width="11.42578125" style="19"/>
    <col min="9760" max="9760" width="14.85546875" style="19" bestFit="1" customWidth="1"/>
    <col min="9761" max="9985" width="11.42578125" style="19"/>
    <col min="9986" max="9986" width="34.42578125" style="19" customWidth="1"/>
    <col min="9987" max="9988" width="19.42578125" style="19" bestFit="1" customWidth="1"/>
    <col min="9989" max="9989" width="19.7109375" style="19" customWidth="1"/>
    <col min="9990" max="9991" width="20.42578125" style="19" customWidth="1"/>
    <col min="9992" max="9993" width="19.7109375" style="19" customWidth="1"/>
    <col min="9994" max="9994" width="25.28515625" style="19" customWidth="1"/>
    <col min="9995" max="9995" width="26" style="19" customWidth="1"/>
    <col min="9996" max="9996" width="22.28515625" style="19" customWidth="1"/>
    <col min="9997" max="9997" width="24.85546875" style="19" customWidth="1"/>
    <col min="9998" max="9998" width="21.140625" style="19" customWidth="1"/>
    <col min="9999" max="9999" width="21.42578125" style="19" customWidth="1"/>
    <col min="10000" max="10000" width="27.85546875" style="19" customWidth="1"/>
    <col min="10001" max="10001" width="23.42578125" style="19" customWidth="1"/>
    <col min="10002" max="10002" width="21.42578125" style="19" customWidth="1"/>
    <col min="10003" max="10005" width="20.7109375" style="19" customWidth="1"/>
    <col min="10006" max="10006" width="32.28515625" style="19" bestFit="1" customWidth="1"/>
    <col min="10007" max="10007" width="20.7109375" style="19" customWidth="1"/>
    <col min="10008" max="10008" width="22" style="19" customWidth="1"/>
    <col min="10009" max="10012" width="21.28515625" style="19" customWidth="1"/>
    <col min="10013" max="10013" width="22.28515625" style="19" customWidth="1"/>
    <col min="10014" max="10015" width="11.42578125" style="19"/>
    <col min="10016" max="10016" width="14.85546875" style="19" bestFit="1" customWidth="1"/>
    <col min="10017" max="10241" width="11.42578125" style="19"/>
    <col min="10242" max="10242" width="34.42578125" style="19" customWidth="1"/>
    <col min="10243" max="10244" width="19.42578125" style="19" bestFit="1" customWidth="1"/>
    <col min="10245" max="10245" width="19.7109375" style="19" customWidth="1"/>
    <col min="10246" max="10247" width="20.42578125" style="19" customWidth="1"/>
    <col min="10248" max="10249" width="19.7109375" style="19" customWidth="1"/>
    <col min="10250" max="10250" width="25.28515625" style="19" customWidth="1"/>
    <col min="10251" max="10251" width="26" style="19" customWidth="1"/>
    <col min="10252" max="10252" width="22.28515625" style="19" customWidth="1"/>
    <col min="10253" max="10253" width="24.85546875" style="19" customWidth="1"/>
    <col min="10254" max="10254" width="21.140625" style="19" customWidth="1"/>
    <col min="10255" max="10255" width="21.42578125" style="19" customWidth="1"/>
    <col min="10256" max="10256" width="27.85546875" style="19" customWidth="1"/>
    <col min="10257" max="10257" width="23.42578125" style="19" customWidth="1"/>
    <col min="10258" max="10258" width="21.42578125" style="19" customWidth="1"/>
    <col min="10259" max="10261" width="20.7109375" style="19" customWidth="1"/>
    <col min="10262" max="10262" width="32.28515625" style="19" bestFit="1" customWidth="1"/>
    <col min="10263" max="10263" width="20.7109375" style="19" customWidth="1"/>
    <col min="10264" max="10264" width="22" style="19" customWidth="1"/>
    <col min="10265" max="10268" width="21.28515625" style="19" customWidth="1"/>
    <col min="10269" max="10269" width="22.28515625" style="19" customWidth="1"/>
    <col min="10270" max="10271" width="11.42578125" style="19"/>
    <col min="10272" max="10272" width="14.85546875" style="19" bestFit="1" customWidth="1"/>
    <col min="10273" max="10497" width="11.42578125" style="19"/>
    <col min="10498" max="10498" width="34.42578125" style="19" customWidth="1"/>
    <col min="10499" max="10500" width="19.42578125" style="19" bestFit="1" customWidth="1"/>
    <col min="10501" max="10501" width="19.7109375" style="19" customWidth="1"/>
    <col min="10502" max="10503" width="20.42578125" style="19" customWidth="1"/>
    <col min="10504" max="10505" width="19.7109375" style="19" customWidth="1"/>
    <col min="10506" max="10506" width="25.28515625" style="19" customWidth="1"/>
    <col min="10507" max="10507" width="26" style="19" customWidth="1"/>
    <col min="10508" max="10508" width="22.28515625" style="19" customWidth="1"/>
    <col min="10509" max="10509" width="24.85546875" style="19" customWidth="1"/>
    <col min="10510" max="10510" width="21.140625" style="19" customWidth="1"/>
    <col min="10511" max="10511" width="21.42578125" style="19" customWidth="1"/>
    <col min="10512" max="10512" width="27.85546875" style="19" customWidth="1"/>
    <col min="10513" max="10513" width="23.42578125" style="19" customWidth="1"/>
    <col min="10514" max="10514" width="21.42578125" style="19" customWidth="1"/>
    <col min="10515" max="10517" width="20.7109375" style="19" customWidth="1"/>
    <col min="10518" max="10518" width="32.28515625" style="19" bestFit="1" customWidth="1"/>
    <col min="10519" max="10519" width="20.7109375" style="19" customWidth="1"/>
    <col min="10520" max="10520" width="22" style="19" customWidth="1"/>
    <col min="10521" max="10524" width="21.28515625" style="19" customWidth="1"/>
    <col min="10525" max="10525" width="22.28515625" style="19" customWidth="1"/>
    <col min="10526" max="10527" width="11.42578125" style="19"/>
    <col min="10528" max="10528" width="14.85546875" style="19" bestFit="1" customWidth="1"/>
    <col min="10529" max="10753" width="11.42578125" style="19"/>
    <col min="10754" max="10754" width="34.42578125" style="19" customWidth="1"/>
    <col min="10755" max="10756" width="19.42578125" style="19" bestFit="1" customWidth="1"/>
    <col min="10757" max="10757" width="19.7109375" style="19" customWidth="1"/>
    <col min="10758" max="10759" width="20.42578125" style="19" customWidth="1"/>
    <col min="10760" max="10761" width="19.7109375" style="19" customWidth="1"/>
    <col min="10762" max="10762" width="25.28515625" style="19" customWidth="1"/>
    <col min="10763" max="10763" width="26" style="19" customWidth="1"/>
    <col min="10764" max="10764" width="22.28515625" style="19" customWidth="1"/>
    <col min="10765" max="10765" width="24.85546875" style="19" customWidth="1"/>
    <col min="10766" max="10766" width="21.140625" style="19" customWidth="1"/>
    <col min="10767" max="10767" width="21.42578125" style="19" customWidth="1"/>
    <col min="10768" max="10768" width="27.85546875" style="19" customWidth="1"/>
    <col min="10769" max="10769" width="23.42578125" style="19" customWidth="1"/>
    <col min="10770" max="10770" width="21.42578125" style="19" customWidth="1"/>
    <col min="10771" max="10773" width="20.7109375" style="19" customWidth="1"/>
    <col min="10774" max="10774" width="32.28515625" style="19" bestFit="1" customWidth="1"/>
    <col min="10775" max="10775" width="20.7109375" style="19" customWidth="1"/>
    <col min="10776" max="10776" width="22" style="19" customWidth="1"/>
    <col min="10777" max="10780" width="21.28515625" style="19" customWidth="1"/>
    <col min="10781" max="10781" width="22.28515625" style="19" customWidth="1"/>
    <col min="10782" max="10783" width="11.42578125" style="19"/>
    <col min="10784" max="10784" width="14.85546875" style="19" bestFit="1" customWidth="1"/>
    <col min="10785" max="11009" width="11.42578125" style="19"/>
    <col min="11010" max="11010" width="34.42578125" style="19" customWidth="1"/>
    <col min="11011" max="11012" width="19.42578125" style="19" bestFit="1" customWidth="1"/>
    <col min="11013" max="11013" width="19.7109375" style="19" customWidth="1"/>
    <col min="11014" max="11015" width="20.42578125" style="19" customWidth="1"/>
    <col min="11016" max="11017" width="19.7109375" style="19" customWidth="1"/>
    <col min="11018" max="11018" width="25.28515625" style="19" customWidth="1"/>
    <col min="11019" max="11019" width="26" style="19" customWidth="1"/>
    <col min="11020" max="11020" width="22.28515625" style="19" customWidth="1"/>
    <col min="11021" max="11021" width="24.85546875" style="19" customWidth="1"/>
    <col min="11022" max="11022" width="21.140625" style="19" customWidth="1"/>
    <col min="11023" max="11023" width="21.42578125" style="19" customWidth="1"/>
    <col min="11024" max="11024" width="27.85546875" style="19" customWidth="1"/>
    <col min="11025" max="11025" width="23.42578125" style="19" customWidth="1"/>
    <col min="11026" max="11026" width="21.42578125" style="19" customWidth="1"/>
    <col min="11027" max="11029" width="20.7109375" style="19" customWidth="1"/>
    <col min="11030" max="11030" width="32.28515625" style="19" bestFit="1" customWidth="1"/>
    <col min="11031" max="11031" width="20.7109375" style="19" customWidth="1"/>
    <col min="11032" max="11032" width="22" style="19" customWidth="1"/>
    <col min="11033" max="11036" width="21.28515625" style="19" customWidth="1"/>
    <col min="11037" max="11037" width="22.28515625" style="19" customWidth="1"/>
    <col min="11038" max="11039" width="11.42578125" style="19"/>
    <col min="11040" max="11040" width="14.85546875" style="19" bestFit="1" customWidth="1"/>
    <col min="11041" max="11265" width="11.42578125" style="19"/>
    <col min="11266" max="11266" width="34.42578125" style="19" customWidth="1"/>
    <col min="11267" max="11268" width="19.42578125" style="19" bestFit="1" customWidth="1"/>
    <col min="11269" max="11269" width="19.7109375" style="19" customWidth="1"/>
    <col min="11270" max="11271" width="20.42578125" style="19" customWidth="1"/>
    <col min="11272" max="11273" width="19.7109375" style="19" customWidth="1"/>
    <col min="11274" max="11274" width="25.28515625" style="19" customWidth="1"/>
    <col min="11275" max="11275" width="26" style="19" customWidth="1"/>
    <col min="11276" max="11276" width="22.28515625" style="19" customWidth="1"/>
    <col min="11277" max="11277" width="24.85546875" style="19" customWidth="1"/>
    <col min="11278" max="11278" width="21.140625" style="19" customWidth="1"/>
    <col min="11279" max="11279" width="21.42578125" style="19" customWidth="1"/>
    <col min="11280" max="11280" width="27.85546875" style="19" customWidth="1"/>
    <col min="11281" max="11281" width="23.42578125" style="19" customWidth="1"/>
    <col min="11282" max="11282" width="21.42578125" style="19" customWidth="1"/>
    <col min="11283" max="11285" width="20.7109375" style="19" customWidth="1"/>
    <col min="11286" max="11286" width="32.28515625" style="19" bestFit="1" customWidth="1"/>
    <col min="11287" max="11287" width="20.7109375" style="19" customWidth="1"/>
    <col min="11288" max="11288" width="22" style="19" customWidth="1"/>
    <col min="11289" max="11292" width="21.28515625" style="19" customWidth="1"/>
    <col min="11293" max="11293" width="22.28515625" style="19" customWidth="1"/>
    <col min="11294" max="11295" width="11.42578125" style="19"/>
    <col min="11296" max="11296" width="14.85546875" style="19" bestFit="1" customWidth="1"/>
    <col min="11297" max="11521" width="11.42578125" style="19"/>
    <col min="11522" max="11522" width="34.42578125" style="19" customWidth="1"/>
    <col min="11523" max="11524" width="19.42578125" style="19" bestFit="1" customWidth="1"/>
    <col min="11525" max="11525" width="19.7109375" style="19" customWidth="1"/>
    <col min="11526" max="11527" width="20.42578125" style="19" customWidth="1"/>
    <col min="11528" max="11529" width="19.7109375" style="19" customWidth="1"/>
    <col min="11530" max="11530" width="25.28515625" style="19" customWidth="1"/>
    <col min="11531" max="11531" width="26" style="19" customWidth="1"/>
    <col min="11532" max="11532" width="22.28515625" style="19" customWidth="1"/>
    <col min="11533" max="11533" width="24.85546875" style="19" customWidth="1"/>
    <col min="11534" max="11534" width="21.140625" style="19" customWidth="1"/>
    <col min="11535" max="11535" width="21.42578125" style="19" customWidth="1"/>
    <col min="11536" max="11536" width="27.85546875" style="19" customWidth="1"/>
    <col min="11537" max="11537" width="23.42578125" style="19" customWidth="1"/>
    <col min="11538" max="11538" width="21.42578125" style="19" customWidth="1"/>
    <col min="11539" max="11541" width="20.7109375" style="19" customWidth="1"/>
    <col min="11542" max="11542" width="32.28515625" style="19" bestFit="1" customWidth="1"/>
    <col min="11543" max="11543" width="20.7109375" style="19" customWidth="1"/>
    <col min="11544" max="11544" width="22" style="19" customWidth="1"/>
    <col min="11545" max="11548" width="21.28515625" style="19" customWidth="1"/>
    <col min="11549" max="11549" width="22.28515625" style="19" customWidth="1"/>
    <col min="11550" max="11551" width="11.42578125" style="19"/>
    <col min="11552" max="11552" width="14.85546875" style="19" bestFit="1" customWidth="1"/>
    <col min="11553" max="11777" width="11.42578125" style="19"/>
    <col min="11778" max="11778" width="34.42578125" style="19" customWidth="1"/>
    <col min="11779" max="11780" width="19.42578125" style="19" bestFit="1" customWidth="1"/>
    <col min="11781" max="11781" width="19.7109375" style="19" customWidth="1"/>
    <col min="11782" max="11783" width="20.42578125" style="19" customWidth="1"/>
    <col min="11784" max="11785" width="19.7109375" style="19" customWidth="1"/>
    <col min="11786" max="11786" width="25.28515625" style="19" customWidth="1"/>
    <col min="11787" max="11787" width="26" style="19" customWidth="1"/>
    <col min="11788" max="11788" width="22.28515625" style="19" customWidth="1"/>
    <col min="11789" max="11789" width="24.85546875" style="19" customWidth="1"/>
    <col min="11790" max="11790" width="21.140625" style="19" customWidth="1"/>
    <col min="11791" max="11791" width="21.42578125" style="19" customWidth="1"/>
    <col min="11792" max="11792" width="27.85546875" style="19" customWidth="1"/>
    <col min="11793" max="11793" width="23.42578125" style="19" customWidth="1"/>
    <col min="11794" max="11794" width="21.42578125" style="19" customWidth="1"/>
    <col min="11795" max="11797" width="20.7109375" style="19" customWidth="1"/>
    <col min="11798" max="11798" width="32.28515625" style="19" bestFit="1" customWidth="1"/>
    <col min="11799" max="11799" width="20.7109375" style="19" customWidth="1"/>
    <col min="11800" max="11800" width="22" style="19" customWidth="1"/>
    <col min="11801" max="11804" width="21.28515625" style="19" customWidth="1"/>
    <col min="11805" max="11805" width="22.28515625" style="19" customWidth="1"/>
    <col min="11806" max="11807" width="11.42578125" style="19"/>
    <col min="11808" max="11808" width="14.85546875" style="19" bestFit="1" customWidth="1"/>
    <col min="11809" max="12033" width="11.42578125" style="19"/>
    <col min="12034" max="12034" width="34.42578125" style="19" customWidth="1"/>
    <col min="12035" max="12036" width="19.42578125" style="19" bestFit="1" customWidth="1"/>
    <col min="12037" max="12037" width="19.7109375" style="19" customWidth="1"/>
    <col min="12038" max="12039" width="20.42578125" style="19" customWidth="1"/>
    <col min="12040" max="12041" width="19.7109375" style="19" customWidth="1"/>
    <col min="12042" max="12042" width="25.28515625" style="19" customWidth="1"/>
    <col min="12043" max="12043" width="26" style="19" customWidth="1"/>
    <col min="12044" max="12044" width="22.28515625" style="19" customWidth="1"/>
    <col min="12045" max="12045" width="24.85546875" style="19" customWidth="1"/>
    <col min="12046" max="12046" width="21.140625" style="19" customWidth="1"/>
    <col min="12047" max="12047" width="21.42578125" style="19" customWidth="1"/>
    <col min="12048" max="12048" width="27.85546875" style="19" customWidth="1"/>
    <col min="12049" max="12049" width="23.42578125" style="19" customWidth="1"/>
    <col min="12050" max="12050" width="21.42578125" style="19" customWidth="1"/>
    <col min="12051" max="12053" width="20.7109375" style="19" customWidth="1"/>
    <col min="12054" max="12054" width="32.28515625" style="19" bestFit="1" customWidth="1"/>
    <col min="12055" max="12055" width="20.7109375" style="19" customWidth="1"/>
    <col min="12056" max="12056" width="22" style="19" customWidth="1"/>
    <col min="12057" max="12060" width="21.28515625" style="19" customWidth="1"/>
    <col min="12061" max="12061" width="22.28515625" style="19" customWidth="1"/>
    <col min="12062" max="12063" width="11.42578125" style="19"/>
    <col min="12064" max="12064" width="14.85546875" style="19" bestFit="1" customWidth="1"/>
    <col min="12065" max="12289" width="11.42578125" style="19"/>
    <col min="12290" max="12290" width="34.42578125" style="19" customWidth="1"/>
    <col min="12291" max="12292" width="19.42578125" style="19" bestFit="1" customWidth="1"/>
    <col min="12293" max="12293" width="19.7109375" style="19" customWidth="1"/>
    <col min="12294" max="12295" width="20.42578125" style="19" customWidth="1"/>
    <col min="12296" max="12297" width="19.7109375" style="19" customWidth="1"/>
    <col min="12298" max="12298" width="25.28515625" style="19" customWidth="1"/>
    <col min="12299" max="12299" width="26" style="19" customWidth="1"/>
    <col min="12300" max="12300" width="22.28515625" style="19" customWidth="1"/>
    <col min="12301" max="12301" width="24.85546875" style="19" customWidth="1"/>
    <col min="12302" max="12302" width="21.140625" style="19" customWidth="1"/>
    <col min="12303" max="12303" width="21.42578125" style="19" customWidth="1"/>
    <col min="12304" max="12304" width="27.85546875" style="19" customWidth="1"/>
    <col min="12305" max="12305" width="23.42578125" style="19" customWidth="1"/>
    <col min="12306" max="12306" width="21.42578125" style="19" customWidth="1"/>
    <col min="12307" max="12309" width="20.7109375" style="19" customWidth="1"/>
    <col min="12310" max="12310" width="32.28515625" style="19" bestFit="1" customWidth="1"/>
    <col min="12311" max="12311" width="20.7109375" style="19" customWidth="1"/>
    <col min="12312" max="12312" width="22" style="19" customWidth="1"/>
    <col min="12313" max="12316" width="21.28515625" style="19" customWidth="1"/>
    <col min="12317" max="12317" width="22.28515625" style="19" customWidth="1"/>
    <col min="12318" max="12319" width="11.42578125" style="19"/>
    <col min="12320" max="12320" width="14.85546875" style="19" bestFit="1" customWidth="1"/>
    <col min="12321" max="12545" width="11.42578125" style="19"/>
    <col min="12546" max="12546" width="34.42578125" style="19" customWidth="1"/>
    <col min="12547" max="12548" width="19.42578125" style="19" bestFit="1" customWidth="1"/>
    <col min="12549" max="12549" width="19.7109375" style="19" customWidth="1"/>
    <col min="12550" max="12551" width="20.42578125" style="19" customWidth="1"/>
    <col min="12552" max="12553" width="19.7109375" style="19" customWidth="1"/>
    <col min="12554" max="12554" width="25.28515625" style="19" customWidth="1"/>
    <col min="12555" max="12555" width="26" style="19" customWidth="1"/>
    <col min="12556" max="12556" width="22.28515625" style="19" customWidth="1"/>
    <col min="12557" max="12557" width="24.85546875" style="19" customWidth="1"/>
    <col min="12558" max="12558" width="21.140625" style="19" customWidth="1"/>
    <col min="12559" max="12559" width="21.42578125" style="19" customWidth="1"/>
    <col min="12560" max="12560" width="27.85546875" style="19" customWidth="1"/>
    <col min="12561" max="12561" width="23.42578125" style="19" customWidth="1"/>
    <col min="12562" max="12562" width="21.42578125" style="19" customWidth="1"/>
    <col min="12563" max="12565" width="20.7109375" style="19" customWidth="1"/>
    <col min="12566" max="12566" width="32.28515625" style="19" bestFit="1" customWidth="1"/>
    <col min="12567" max="12567" width="20.7109375" style="19" customWidth="1"/>
    <col min="12568" max="12568" width="22" style="19" customWidth="1"/>
    <col min="12569" max="12572" width="21.28515625" style="19" customWidth="1"/>
    <col min="12573" max="12573" width="22.28515625" style="19" customWidth="1"/>
    <col min="12574" max="12575" width="11.42578125" style="19"/>
    <col min="12576" max="12576" width="14.85546875" style="19" bestFit="1" customWidth="1"/>
    <col min="12577" max="12801" width="11.42578125" style="19"/>
    <col min="12802" max="12802" width="34.42578125" style="19" customWidth="1"/>
    <col min="12803" max="12804" width="19.42578125" style="19" bestFit="1" customWidth="1"/>
    <col min="12805" max="12805" width="19.7109375" style="19" customWidth="1"/>
    <col min="12806" max="12807" width="20.42578125" style="19" customWidth="1"/>
    <col min="12808" max="12809" width="19.7109375" style="19" customWidth="1"/>
    <col min="12810" max="12810" width="25.28515625" style="19" customWidth="1"/>
    <col min="12811" max="12811" width="26" style="19" customWidth="1"/>
    <col min="12812" max="12812" width="22.28515625" style="19" customWidth="1"/>
    <col min="12813" max="12813" width="24.85546875" style="19" customWidth="1"/>
    <col min="12814" max="12814" width="21.140625" style="19" customWidth="1"/>
    <col min="12815" max="12815" width="21.42578125" style="19" customWidth="1"/>
    <col min="12816" max="12816" width="27.85546875" style="19" customWidth="1"/>
    <col min="12817" max="12817" width="23.42578125" style="19" customWidth="1"/>
    <col min="12818" max="12818" width="21.42578125" style="19" customWidth="1"/>
    <col min="12819" max="12821" width="20.7109375" style="19" customWidth="1"/>
    <col min="12822" max="12822" width="32.28515625" style="19" bestFit="1" customWidth="1"/>
    <col min="12823" max="12823" width="20.7109375" style="19" customWidth="1"/>
    <col min="12824" max="12824" width="22" style="19" customWidth="1"/>
    <col min="12825" max="12828" width="21.28515625" style="19" customWidth="1"/>
    <col min="12829" max="12829" width="22.28515625" style="19" customWidth="1"/>
    <col min="12830" max="12831" width="11.42578125" style="19"/>
    <col min="12832" max="12832" width="14.85546875" style="19" bestFit="1" customWidth="1"/>
    <col min="12833" max="13057" width="11.42578125" style="19"/>
    <col min="13058" max="13058" width="34.42578125" style="19" customWidth="1"/>
    <col min="13059" max="13060" width="19.42578125" style="19" bestFit="1" customWidth="1"/>
    <col min="13061" max="13061" width="19.7109375" style="19" customWidth="1"/>
    <col min="13062" max="13063" width="20.42578125" style="19" customWidth="1"/>
    <col min="13064" max="13065" width="19.7109375" style="19" customWidth="1"/>
    <col min="13066" max="13066" width="25.28515625" style="19" customWidth="1"/>
    <col min="13067" max="13067" width="26" style="19" customWidth="1"/>
    <col min="13068" max="13068" width="22.28515625" style="19" customWidth="1"/>
    <col min="13069" max="13069" width="24.85546875" style="19" customWidth="1"/>
    <col min="13070" max="13070" width="21.140625" style="19" customWidth="1"/>
    <col min="13071" max="13071" width="21.42578125" style="19" customWidth="1"/>
    <col min="13072" max="13072" width="27.85546875" style="19" customWidth="1"/>
    <col min="13073" max="13073" width="23.42578125" style="19" customWidth="1"/>
    <col min="13074" max="13074" width="21.42578125" style="19" customWidth="1"/>
    <col min="13075" max="13077" width="20.7109375" style="19" customWidth="1"/>
    <col min="13078" max="13078" width="32.28515625" style="19" bestFit="1" customWidth="1"/>
    <col min="13079" max="13079" width="20.7109375" style="19" customWidth="1"/>
    <col min="13080" max="13080" width="22" style="19" customWidth="1"/>
    <col min="13081" max="13084" width="21.28515625" style="19" customWidth="1"/>
    <col min="13085" max="13085" width="22.28515625" style="19" customWidth="1"/>
    <col min="13086" max="13087" width="11.42578125" style="19"/>
    <col min="13088" max="13088" width="14.85546875" style="19" bestFit="1" customWidth="1"/>
    <col min="13089" max="13313" width="11.42578125" style="19"/>
    <col min="13314" max="13314" width="34.42578125" style="19" customWidth="1"/>
    <col min="13315" max="13316" width="19.42578125" style="19" bestFit="1" customWidth="1"/>
    <col min="13317" max="13317" width="19.7109375" style="19" customWidth="1"/>
    <col min="13318" max="13319" width="20.42578125" style="19" customWidth="1"/>
    <col min="13320" max="13321" width="19.7109375" style="19" customWidth="1"/>
    <col min="13322" max="13322" width="25.28515625" style="19" customWidth="1"/>
    <col min="13323" max="13323" width="26" style="19" customWidth="1"/>
    <col min="13324" max="13324" width="22.28515625" style="19" customWidth="1"/>
    <col min="13325" max="13325" width="24.85546875" style="19" customWidth="1"/>
    <col min="13326" max="13326" width="21.140625" style="19" customWidth="1"/>
    <col min="13327" max="13327" width="21.42578125" style="19" customWidth="1"/>
    <col min="13328" max="13328" width="27.85546875" style="19" customWidth="1"/>
    <col min="13329" max="13329" width="23.42578125" style="19" customWidth="1"/>
    <col min="13330" max="13330" width="21.42578125" style="19" customWidth="1"/>
    <col min="13331" max="13333" width="20.7109375" style="19" customWidth="1"/>
    <col min="13334" max="13334" width="32.28515625" style="19" bestFit="1" customWidth="1"/>
    <col min="13335" max="13335" width="20.7109375" style="19" customWidth="1"/>
    <col min="13336" max="13336" width="22" style="19" customWidth="1"/>
    <col min="13337" max="13340" width="21.28515625" style="19" customWidth="1"/>
    <col min="13341" max="13341" width="22.28515625" style="19" customWidth="1"/>
    <col min="13342" max="13343" width="11.42578125" style="19"/>
    <col min="13344" max="13344" width="14.85546875" style="19" bestFit="1" customWidth="1"/>
    <col min="13345" max="13569" width="11.42578125" style="19"/>
    <col min="13570" max="13570" width="34.42578125" style="19" customWidth="1"/>
    <col min="13571" max="13572" width="19.42578125" style="19" bestFit="1" customWidth="1"/>
    <col min="13573" max="13573" width="19.7109375" style="19" customWidth="1"/>
    <col min="13574" max="13575" width="20.42578125" style="19" customWidth="1"/>
    <col min="13576" max="13577" width="19.7109375" style="19" customWidth="1"/>
    <col min="13578" max="13578" width="25.28515625" style="19" customWidth="1"/>
    <col min="13579" max="13579" width="26" style="19" customWidth="1"/>
    <col min="13580" max="13580" width="22.28515625" style="19" customWidth="1"/>
    <col min="13581" max="13581" width="24.85546875" style="19" customWidth="1"/>
    <col min="13582" max="13582" width="21.140625" style="19" customWidth="1"/>
    <col min="13583" max="13583" width="21.42578125" style="19" customWidth="1"/>
    <col min="13584" max="13584" width="27.85546875" style="19" customWidth="1"/>
    <col min="13585" max="13585" width="23.42578125" style="19" customWidth="1"/>
    <col min="13586" max="13586" width="21.42578125" style="19" customWidth="1"/>
    <col min="13587" max="13589" width="20.7109375" style="19" customWidth="1"/>
    <col min="13590" max="13590" width="32.28515625" style="19" bestFit="1" customWidth="1"/>
    <col min="13591" max="13591" width="20.7109375" style="19" customWidth="1"/>
    <col min="13592" max="13592" width="22" style="19" customWidth="1"/>
    <col min="13593" max="13596" width="21.28515625" style="19" customWidth="1"/>
    <col min="13597" max="13597" width="22.28515625" style="19" customWidth="1"/>
    <col min="13598" max="13599" width="11.42578125" style="19"/>
    <col min="13600" max="13600" width="14.85546875" style="19" bestFit="1" customWidth="1"/>
    <col min="13601" max="13825" width="11.42578125" style="19"/>
    <col min="13826" max="13826" width="34.42578125" style="19" customWidth="1"/>
    <col min="13827" max="13828" width="19.42578125" style="19" bestFit="1" customWidth="1"/>
    <col min="13829" max="13829" width="19.7109375" style="19" customWidth="1"/>
    <col min="13830" max="13831" width="20.42578125" style="19" customWidth="1"/>
    <col min="13832" max="13833" width="19.7109375" style="19" customWidth="1"/>
    <col min="13834" max="13834" width="25.28515625" style="19" customWidth="1"/>
    <col min="13835" max="13835" width="26" style="19" customWidth="1"/>
    <col min="13836" max="13836" width="22.28515625" style="19" customWidth="1"/>
    <col min="13837" max="13837" width="24.85546875" style="19" customWidth="1"/>
    <col min="13838" max="13838" width="21.140625" style="19" customWidth="1"/>
    <col min="13839" max="13839" width="21.42578125" style="19" customWidth="1"/>
    <col min="13840" max="13840" width="27.85546875" style="19" customWidth="1"/>
    <col min="13841" max="13841" width="23.42578125" style="19" customWidth="1"/>
    <col min="13842" max="13842" width="21.42578125" style="19" customWidth="1"/>
    <col min="13843" max="13845" width="20.7109375" style="19" customWidth="1"/>
    <col min="13846" max="13846" width="32.28515625" style="19" bestFit="1" customWidth="1"/>
    <col min="13847" max="13847" width="20.7109375" style="19" customWidth="1"/>
    <col min="13848" max="13848" width="22" style="19" customWidth="1"/>
    <col min="13849" max="13852" width="21.28515625" style="19" customWidth="1"/>
    <col min="13853" max="13853" width="22.28515625" style="19" customWidth="1"/>
    <col min="13854" max="13855" width="11.42578125" style="19"/>
    <col min="13856" max="13856" width="14.85546875" style="19" bestFit="1" customWidth="1"/>
    <col min="13857" max="14081" width="11.42578125" style="19"/>
    <col min="14082" max="14082" width="34.42578125" style="19" customWidth="1"/>
    <col min="14083" max="14084" width="19.42578125" style="19" bestFit="1" customWidth="1"/>
    <col min="14085" max="14085" width="19.7109375" style="19" customWidth="1"/>
    <col min="14086" max="14087" width="20.42578125" style="19" customWidth="1"/>
    <col min="14088" max="14089" width="19.7109375" style="19" customWidth="1"/>
    <col min="14090" max="14090" width="25.28515625" style="19" customWidth="1"/>
    <col min="14091" max="14091" width="26" style="19" customWidth="1"/>
    <col min="14092" max="14092" width="22.28515625" style="19" customWidth="1"/>
    <col min="14093" max="14093" width="24.85546875" style="19" customWidth="1"/>
    <col min="14094" max="14094" width="21.140625" style="19" customWidth="1"/>
    <col min="14095" max="14095" width="21.42578125" style="19" customWidth="1"/>
    <col min="14096" max="14096" width="27.85546875" style="19" customWidth="1"/>
    <col min="14097" max="14097" width="23.42578125" style="19" customWidth="1"/>
    <col min="14098" max="14098" width="21.42578125" style="19" customWidth="1"/>
    <col min="14099" max="14101" width="20.7109375" style="19" customWidth="1"/>
    <col min="14102" max="14102" width="32.28515625" style="19" bestFit="1" customWidth="1"/>
    <col min="14103" max="14103" width="20.7109375" style="19" customWidth="1"/>
    <col min="14104" max="14104" width="22" style="19" customWidth="1"/>
    <col min="14105" max="14108" width="21.28515625" style="19" customWidth="1"/>
    <col min="14109" max="14109" width="22.28515625" style="19" customWidth="1"/>
    <col min="14110" max="14111" width="11.42578125" style="19"/>
    <col min="14112" max="14112" width="14.85546875" style="19" bestFit="1" customWidth="1"/>
    <col min="14113" max="14337" width="11.42578125" style="19"/>
    <col min="14338" max="14338" width="34.42578125" style="19" customWidth="1"/>
    <col min="14339" max="14340" width="19.42578125" style="19" bestFit="1" customWidth="1"/>
    <col min="14341" max="14341" width="19.7109375" style="19" customWidth="1"/>
    <col min="14342" max="14343" width="20.42578125" style="19" customWidth="1"/>
    <col min="14344" max="14345" width="19.7109375" style="19" customWidth="1"/>
    <col min="14346" max="14346" width="25.28515625" style="19" customWidth="1"/>
    <col min="14347" max="14347" width="26" style="19" customWidth="1"/>
    <col min="14348" max="14348" width="22.28515625" style="19" customWidth="1"/>
    <col min="14349" max="14349" width="24.85546875" style="19" customWidth="1"/>
    <col min="14350" max="14350" width="21.140625" style="19" customWidth="1"/>
    <col min="14351" max="14351" width="21.42578125" style="19" customWidth="1"/>
    <col min="14352" max="14352" width="27.85546875" style="19" customWidth="1"/>
    <col min="14353" max="14353" width="23.42578125" style="19" customWidth="1"/>
    <col min="14354" max="14354" width="21.42578125" style="19" customWidth="1"/>
    <col min="14355" max="14357" width="20.7109375" style="19" customWidth="1"/>
    <col min="14358" max="14358" width="32.28515625" style="19" bestFit="1" customWidth="1"/>
    <col min="14359" max="14359" width="20.7109375" style="19" customWidth="1"/>
    <col min="14360" max="14360" width="22" style="19" customWidth="1"/>
    <col min="14361" max="14364" width="21.28515625" style="19" customWidth="1"/>
    <col min="14365" max="14365" width="22.28515625" style="19" customWidth="1"/>
    <col min="14366" max="14367" width="11.42578125" style="19"/>
    <col min="14368" max="14368" width="14.85546875" style="19" bestFit="1" customWidth="1"/>
    <col min="14369" max="14593" width="11.42578125" style="19"/>
    <col min="14594" max="14594" width="34.42578125" style="19" customWidth="1"/>
    <col min="14595" max="14596" width="19.42578125" style="19" bestFit="1" customWidth="1"/>
    <col min="14597" max="14597" width="19.7109375" style="19" customWidth="1"/>
    <col min="14598" max="14599" width="20.42578125" style="19" customWidth="1"/>
    <col min="14600" max="14601" width="19.7109375" style="19" customWidth="1"/>
    <col min="14602" max="14602" width="25.28515625" style="19" customWidth="1"/>
    <col min="14603" max="14603" width="26" style="19" customWidth="1"/>
    <col min="14604" max="14604" width="22.28515625" style="19" customWidth="1"/>
    <col min="14605" max="14605" width="24.85546875" style="19" customWidth="1"/>
    <col min="14606" max="14606" width="21.140625" style="19" customWidth="1"/>
    <col min="14607" max="14607" width="21.42578125" style="19" customWidth="1"/>
    <col min="14608" max="14608" width="27.85546875" style="19" customWidth="1"/>
    <col min="14609" max="14609" width="23.42578125" style="19" customWidth="1"/>
    <col min="14610" max="14610" width="21.42578125" style="19" customWidth="1"/>
    <col min="14611" max="14613" width="20.7109375" style="19" customWidth="1"/>
    <col min="14614" max="14614" width="32.28515625" style="19" bestFit="1" customWidth="1"/>
    <col min="14615" max="14615" width="20.7109375" style="19" customWidth="1"/>
    <col min="14616" max="14616" width="22" style="19" customWidth="1"/>
    <col min="14617" max="14620" width="21.28515625" style="19" customWidth="1"/>
    <col min="14621" max="14621" width="22.28515625" style="19" customWidth="1"/>
    <col min="14622" max="14623" width="11.42578125" style="19"/>
    <col min="14624" max="14624" width="14.85546875" style="19" bestFit="1" customWidth="1"/>
    <col min="14625" max="14849" width="11.42578125" style="19"/>
    <col min="14850" max="14850" width="34.42578125" style="19" customWidth="1"/>
    <col min="14851" max="14852" width="19.42578125" style="19" bestFit="1" customWidth="1"/>
    <col min="14853" max="14853" width="19.7109375" style="19" customWidth="1"/>
    <col min="14854" max="14855" width="20.42578125" style="19" customWidth="1"/>
    <col min="14856" max="14857" width="19.7109375" style="19" customWidth="1"/>
    <col min="14858" max="14858" width="25.28515625" style="19" customWidth="1"/>
    <col min="14859" max="14859" width="26" style="19" customWidth="1"/>
    <col min="14860" max="14860" width="22.28515625" style="19" customWidth="1"/>
    <col min="14861" max="14861" width="24.85546875" style="19" customWidth="1"/>
    <col min="14862" max="14862" width="21.140625" style="19" customWidth="1"/>
    <col min="14863" max="14863" width="21.42578125" style="19" customWidth="1"/>
    <col min="14864" max="14864" width="27.85546875" style="19" customWidth="1"/>
    <col min="14865" max="14865" width="23.42578125" style="19" customWidth="1"/>
    <col min="14866" max="14866" width="21.42578125" style="19" customWidth="1"/>
    <col min="14867" max="14869" width="20.7109375" style="19" customWidth="1"/>
    <col min="14870" max="14870" width="32.28515625" style="19" bestFit="1" customWidth="1"/>
    <col min="14871" max="14871" width="20.7109375" style="19" customWidth="1"/>
    <col min="14872" max="14872" width="22" style="19" customWidth="1"/>
    <col min="14873" max="14876" width="21.28515625" style="19" customWidth="1"/>
    <col min="14877" max="14877" width="22.28515625" style="19" customWidth="1"/>
    <col min="14878" max="14879" width="11.42578125" style="19"/>
    <col min="14880" max="14880" width="14.85546875" style="19" bestFit="1" customWidth="1"/>
    <col min="14881" max="15105" width="11.42578125" style="19"/>
    <col min="15106" max="15106" width="34.42578125" style="19" customWidth="1"/>
    <col min="15107" max="15108" width="19.42578125" style="19" bestFit="1" customWidth="1"/>
    <col min="15109" max="15109" width="19.7109375" style="19" customWidth="1"/>
    <col min="15110" max="15111" width="20.42578125" style="19" customWidth="1"/>
    <col min="15112" max="15113" width="19.7109375" style="19" customWidth="1"/>
    <col min="15114" max="15114" width="25.28515625" style="19" customWidth="1"/>
    <col min="15115" max="15115" width="26" style="19" customWidth="1"/>
    <col min="15116" max="15116" width="22.28515625" style="19" customWidth="1"/>
    <col min="15117" max="15117" width="24.85546875" style="19" customWidth="1"/>
    <col min="15118" max="15118" width="21.140625" style="19" customWidth="1"/>
    <col min="15119" max="15119" width="21.42578125" style="19" customWidth="1"/>
    <col min="15120" max="15120" width="27.85546875" style="19" customWidth="1"/>
    <col min="15121" max="15121" width="23.42578125" style="19" customWidth="1"/>
    <col min="15122" max="15122" width="21.42578125" style="19" customWidth="1"/>
    <col min="15123" max="15125" width="20.7109375" style="19" customWidth="1"/>
    <col min="15126" max="15126" width="32.28515625" style="19" bestFit="1" customWidth="1"/>
    <col min="15127" max="15127" width="20.7109375" style="19" customWidth="1"/>
    <col min="15128" max="15128" width="22" style="19" customWidth="1"/>
    <col min="15129" max="15132" width="21.28515625" style="19" customWidth="1"/>
    <col min="15133" max="15133" width="22.28515625" style="19" customWidth="1"/>
    <col min="15134" max="15135" width="11.42578125" style="19"/>
    <col min="15136" max="15136" width="14.85546875" style="19" bestFit="1" customWidth="1"/>
    <col min="15137" max="15361" width="11.42578125" style="19"/>
    <col min="15362" max="15362" width="34.42578125" style="19" customWidth="1"/>
    <col min="15363" max="15364" width="19.42578125" style="19" bestFit="1" customWidth="1"/>
    <col min="15365" max="15365" width="19.7109375" style="19" customWidth="1"/>
    <col min="15366" max="15367" width="20.42578125" style="19" customWidth="1"/>
    <col min="15368" max="15369" width="19.7109375" style="19" customWidth="1"/>
    <col min="15370" max="15370" width="25.28515625" style="19" customWidth="1"/>
    <col min="15371" max="15371" width="26" style="19" customWidth="1"/>
    <col min="15372" max="15372" width="22.28515625" style="19" customWidth="1"/>
    <col min="15373" max="15373" width="24.85546875" style="19" customWidth="1"/>
    <col min="15374" max="15374" width="21.140625" style="19" customWidth="1"/>
    <col min="15375" max="15375" width="21.42578125" style="19" customWidth="1"/>
    <col min="15376" max="15376" width="27.85546875" style="19" customWidth="1"/>
    <col min="15377" max="15377" width="23.42578125" style="19" customWidth="1"/>
    <col min="15378" max="15378" width="21.42578125" style="19" customWidth="1"/>
    <col min="15379" max="15381" width="20.7109375" style="19" customWidth="1"/>
    <col min="15382" max="15382" width="32.28515625" style="19" bestFit="1" customWidth="1"/>
    <col min="15383" max="15383" width="20.7109375" style="19" customWidth="1"/>
    <col min="15384" max="15384" width="22" style="19" customWidth="1"/>
    <col min="15385" max="15388" width="21.28515625" style="19" customWidth="1"/>
    <col min="15389" max="15389" width="22.28515625" style="19" customWidth="1"/>
    <col min="15390" max="15391" width="11.42578125" style="19"/>
    <col min="15392" max="15392" width="14.85546875" style="19" bestFit="1" customWidth="1"/>
    <col min="15393" max="15617" width="11.42578125" style="19"/>
    <col min="15618" max="15618" width="34.42578125" style="19" customWidth="1"/>
    <col min="15619" max="15620" width="19.42578125" style="19" bestFit="1" customWidth="1"/>
    <col min="15621" max="15621" width="19.7109375" style="19" customWidth="1"/>
    <col min="15622" max="15623" width="20.42578125" style="19" customWidth="1"/>
    <col min="15624" max="15625" width="19.7109375" style="19" customWidth="1"/>
    <col min="15626" max="15626" width="25.28515625" style="19" customWidth="1"/>
    <col min="15627" max="15627" width="26" style="19" customWidth="1"/>
    <col min="15628" max="15628" width="22.28515625" style="19" customWidth="1"/>
    <col min="15629" max="15629" width="24.85546875" style="19" customWidth="1"/>
    <col min="15630" max="15630" width="21.140625" style="19" customWidth="1"/>
    <col min="15631" max="15631" width="21.42578125" style="19" customWidth="1"/>
    <col min="15632" max="15632" width="27.85546875" style="19" customWidth="1"/>
    <col min="15633" max="15633" width="23.42578125" style="19" customWidth="1"/>
    <col min="15634" max="15634" width="21.42578125" style="19" customWidth="1"/>
    <col min="15635" max="15637" width="20.7109375" style="19" customWidth="1"/>
    <col min="15638" max="15638" width="32.28515625" style="19" bestFit="1" customWidth="1"/>
    <col min="15639" max="15639" width="20.7109375" style="19" customWidth="1"/>
    <col min="15640" max="15640" width="22" style="19" customWidth="1"/>
    <col min="15641" max="15644" width="21.28515625" style="19" customWidth="1"/>
    <col min="15645" max="15645" width="22.28515625" style="19" customWidth="1"/>
    <col min="15646" max="15647" width="11.42578125" style="19"/>
    <col min="15648" max="15648" width="14.85546875" style="19" bestFit="1" customWidth="1"/>
    <col min="15649" max="15873" width="11.42578125" style="19"/>
    <col min="15874" max="15874" width="34.42578125" style="19" customWidth="1"/>
    <col min="15875" max="15876" width="19.42578125" style="19" bestFit="1" customWidth="1"/>
    <col min="15877" max="15877" width="19.7109375" style="19" customWidth="1"/>
    <col min="15878" max="15879" width="20.42578125" style="19" customWidth="1"/>
    <col min="15880" max="15881" width="19.7109375" style="19" customWidth="1"/>
    <col min="15882" max="15882" width="25.28515625" style="19" customWidth="1"/>
    <col min="15883" max="15883" width="26" style="19" customWidth="1"/>
    <col min="15884" max="15884" width="22.28515625" style="19" customWidth="1"/>
    <col min="15885" max="15885" width="24.85546875" style="19" customWidth="1"/>
    <col min="15886" max="15886" width="21.140625" style="19" customWidth="1"/>
    <col min="15887" max="15887" width="21.42578125" style="19" customWidth="1"/>
    <col min="15888" max="15888" width="27.85546875" style="19" customWidth="1"/>
    <col min="15889" max="15889" width="23.42578125" style="19" customWidth="1"/>
    <col min="15890" max="15890" width="21.42578125" style="19" customWidth="1"/>
    <col min="15891" max="15893" width="20.7109375" style="19" customWidth="1"/>
    <col min="15894" max="15894" width="32.28515625" style="19" bestFit="1" customWidth="1"/>
    <col min="15895" max="15895" width="20.7109375" style="19" customWidth="1"/>
    <col min="15896" max="15896" width="22" style="19" customWidth="1"/>
    <col min="15897" max="15900" width="21.28515625" style="19" customWidth="1"/>
    <col min="15901" max="15901" width="22.28515625" style="19" customWidth="1"/>
    <col min="15902" max="15903" width="11.42578125" style="19"/>
    <col min="15904" max="15904" width="14.85546875" style="19" bestFit="1" customWidth="1"/>
    <col min="15905" max="16129" width="11.42578125" style="19"/>
    <col min="16130" max="16130" width="34.42578125" style="19" customWidth="1"/>
    <col min="16131" max="16132" width="19.42578125" style="19" bestFit="1" customWidth="1"/>
    <col min="16133" max="16133" width="19.7109375" style="19" customWidth="1"/>
    <col min="16134" max="16135" width="20.42578125" style="19" customWidth="1"/>
    <col min="16136" max="16137" width="19.7109375" style="19" customWidth="1"/>
    <col min="16138" max="16138" width="25.28515625" style="19" customWidth="1"/>
    <col min="16139" max="16139" width="26" style="19" customWidth="1"/>
    <col min="16140" max="16140" width="22.28515625" style="19" customWidth="1"/>
    <col min="16141" max="16141" width="24.85546875" style="19" customWidth="1"/>
    <col min="16142" max="16142" width="21.140625" style="19" customWidth="1"/>
    <col min="16143" max="16143" width="21.42578125" style="19" customWidth="1"/>
    <col min="16144" max="16144" width="27.85546875" style="19" customWidth="1"/>
    <col min="16145" max="16145" width="23.42578125" style="19" customWidth="1"/>
    <col min="16146" max="16146" width="21.42578125" style="19" customWidth="1"/>
    <col min="16147" max="16149" width="20.7109375" style="19" customWidth="1"/>
    <col min="16150" max="16150" width="32.28515625" style="19" bestFit="1" customWidth="1"/>
    <col min="16151" max="16151" width="20.7109375" style="19" customWidth="1"/>
    <col min="16152" max="16152" width="22" style="19" customWidth="1"/>
    <col min="16153" max="16156" width="21.28515625" style="19" customWidth="1"/>
    <col min="16157" max="16157" width="22.28515625" style="19" customWidth="1"/>
    <col min="16158" max="16159" width="11.42578125" style="19"/>
    <col min="16160" max="16160" width="14.85546875" style="19" bestFit="1" customWidth="1"/>
    <col min="16161" max="16384" width="11.42578125" style="19"/>
  </cols>
  <sheetData>
    <row r="1" spans="1:31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/>
      <c r="Y1" s="2"/>
      <c r="Z1" s="2"/>
      <c r="AA1" s="2"/>
      <c r="AB1" s="2"/>
      <c r="AC1" s="1"/>
    </row>
    <row r="2" spans="1:31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  <c r="AA2" s="2"/>
      <c r="AB2" s="2"/>
      <c r="AC2" s="1"/>
    </row>
    <row r="3" spans="1:31" s="3" customFormat="1" ht="30" x14ac:dyDescent="0.25">
      <c r="A3" s="577" t="s">
        <v>0</v>
      </c>
      <c r="B3" s="577"/>
      <c r="C3" s="57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"/>
      <c r="Y3" s="2"/>
      <c r="Z3" s="2"/>
      <c r="AA3" s="2"/>
      <c r="AB3" s="2"/>
      <c r="AC3" s="217"/>
    </row>
    <row r="4" spans="1:31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2"/>
      <c r="Z4" s="2"/>
      <c r="AA4" s="2"/>
      <c r="AB4" s="2"/>
      <c r="AC4" s="1"/>
    </row>
    <row r="5" spans="1:31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2"/>
      <c r="Z5" s="2"/>
      <c r="AA5" s="2"/>
      <c r="AB5" s="2"/>
      <c r="AC5" s="1"/>
    </row>
    <row r="6" spans="1:31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2"/>
      <c r="Z6" s="2"/>
      <c r="AA6" s="2"/>
      <c r="AB6" s="2"/>
      <c r="AC6" s="1"/>
    </row>
    <row r="7" spans="1:31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2"/>
      <c r="Z7" s="2"/>
      <c r="AA7" s="2"/>
      <c r="AB7" s="2"/>
      <c r="AC7" s="1"/>
    </row>
    <row r="8" spans="1:31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2"/>
      <c r="Z8" s="2"/>
      <c r="AA8" s="2"/>
      <c r="AB8" s="2"/>
      <c r="AC8" s="1"/>
    </row>
    <row r="9" spans="1:31" s="3" customFormat="1" ht="26.25" x14ac:dyDescent="0.25">
      <c r="A9" s="217" t="s">
        <v>1</v>
      </c>
      <c r="B9" s="217"/>
      <c r="C9" s="217"/>
      <c r="D9" s="1"/>
      <c r="E9" s="578" t="s">
        <v>2</v>
      </c>
      <c r="F9" s="578"/>
      <c r="G9" s="57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78"/>
      <c r="S9" s="578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31" s="3" customFormat="1" ht="8.25" customHeight="1" x14ac:dyDescent="0.25">
      <c r="A10" s="217"/>
      <c r="B10" s="217"/>
      <c r="C10" s="2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1" s="3" customFormat="1" ht="26.25" x14ac:dyDescent="0.25">
      <c r="A11" s="217" t="s">
        <v>4</v>
      </c>
      <c r="B11" s="217"/>
      <c r="C11" s="217"/>
      <c r="D11" s="1"/>
      <c r="E11" s="218">
        <v>1</v>
      </c>
      <c r="F11" s="1"/>
      <c r="G11" s="1"/>
      <c r="H11" s="1"/>
      <c r="I11" s="1"/>
      <c r="J11" s="1"/>
      <c r="K11" s="579" t="s">
        <v>78</v>
      </c>
      <c r="L11" s="579"/>
      <c r="M11" s="219"/>
      <c r="N11" s="2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1"/>
      <c r="Y11" s="1"/>
      <c r="Z11" s="1"/>
      <c r="AA11" s="1"/>
      <c r="AB11" s="1"/>
      <c r="AC11" s="1"/>
    </row>
    <row r="12" spans="1:31" s="3" customFormat="1" ht="26.25" x14ac:dyDescent="0.25">
      <c r="A12" s="217"/>
      <c r="B12" s="217"/>
      <c r="C12" s="217"/>
      <c r="D12" s="1"/>
      <c r="E12" s="5"/>
      <c r="F12" s="1"/>
      <c r="G12" s="1"/>
      <c r="H12" s="1"/>
      <c r="I12" s="1"/>
      <c r="J12" s="1"/>
      <c r="K12" s="219"/>
      <c r="L12" s="219"/>
      <c r="M12" s="219"/>
      <c r="N12" s="2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1"/>
    </row>
    <row r="13" spans="1:31" s="3" customFormat="1" ht="26.25" x14ac:dyDescent="0.25">
      <c r="A13" s="217"/>
      <c r="B13" s="217"/>
      <c r="C13" s="217"/>
      <c r="D13" s="217"/>
      <c r="E13" s="217"/>
      <c r="F13" s="217"/>
      <c r="G13" s="217"/>
      <c r="H13" s="217"/>
      <c r="I13" s="217"/>
      <c r="J13" s="217"/>
      <c r="K13" s="217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1"/>
      <c r="W13" s="1"/>
      <c r="X13" s="1"/>
    </row>
    <row r="14" spans="1:31" s="3" customFormat="1" ht="27" thickBot="1" x14ac:dyDescent="0.3">
      <c r="A14" s="21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5"/>
      <c r="X14" s="5"/>
      <c r="Y14" s="5"/>
    </row>
    <row r="15" spans="1:31" s="13" customFormat="1" ht="35.25" x14ac:dyDescent="0.25">
      <c r="A15" s="167" t="s">
        <v>7</v>
      </c>
      <c r="B15" s="581" t="s">
        <v>8</v>
      </c>
      <c r="C15" s="582"/>
      <c r="D15" s="582"/>
      <c r="E15" s="582"/>
      <c r="F15" s="583"/>
      <c r="G15" s="595" t="s">
        <v>50</v>
      </c>
      <c r="H15" s="595"/>
      <c r="I15" s="595"/>
      <c r="J15" s="595"/>
      <c r="K15" s="595"/>
      <c r="L15" s="595"/>
      <c r="M15" s="595"/>
      <c r="N15" s="596"/>
      <c r="O15" s="584" t="s">
        <v>9</v>
      </c>
      <c r="P15" s="585"/>
      <c r="Q15" s="585"/>
      <c r="R15" s="585"/>
      <c r="S15" s="585"/>
      <c r="T15" s="585"/>
      <c r="U15" s="587" t="s">
        <v>30</v>
      </c>
      <c r="V15" s="588"/>
      <c r="W15" s="588"/>
      <c r="X15" s="588"/>
      <c r="Y15" s="588"/>
      <c r="Z15" s="588"/>
      <c r="AA15" s="589"/>
      <c r="AB15" s="12"/>
    </row>
    <row r="16" spans="1:31" ht="39.950000000000003" customHeight="1" x14ac:dyDescent="0.25">
      <c r="A16" s="168" t="s">
        <v>10</v>
      </c>
      <c r="B16" s="163"/>
      <c r="C16" s="164"/>
      <c r="D16" s="165"/>
      <c r="E16" s="192"/>
      <c r="F16" s="166"/>
      <c r="G16" s="75"/>
      <c r="H16" s="15"/>
      <c r="I16" s="15"/>
      <c r="J16" s="15"/>
      <c r="K16" s="15"/>
      <c r="L16" s="21"/>
      <c r="M16" s="180"/>
      <c r="N16" s="17"/>
      <c r="O16" s="78"/>
      <c r="P16" s="15"/>
      <c r="Q16" s="15"/>
      <c r="R16" s="15"/>
      <c r="S16" s="15"/>
      <c r="T16" s="15"/>
      <c r="U16" s="16"/>
      <c r="V16" s="15"/>
      <c r="W16" s="75"/>
      <c r="X16" s="120"/>
      <c r="Y16" s="120"/>
      <c r="Z16" s="120"/>
      <c r="AA16" s="17"/>
      <c r="AB16" s="18" t="s">
        <v>11</v>
      </c>
      <c r="AD16" s="20"/>
      <c r="AE16" s="20"/>
    </row>
    <row r="17" spans="1:31" ht="39.950000000000003" customHeight="1" x14ac:dyDescent="0.25">
      <c r="A17" s="169" t="s">
        <v>12</v>
      </c>
      <c r="B17" s="14">
        <v>1</v>
      </c>
      <c r="C17" s="21">
        <v>2</v>
      </c>
      <c r="D17" s="21">
        <v>3</v>
      </c>
      <c r="E17" s="180">
        <v>4</v>
      </c>
      <c r="F17" s="22">
        <v>5</v>
      </c>
      <c r="G17" s="78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180">
        <v>11</v>
      </c>
      <c r="N17" s="22">
        <v>12</v>
      </c>
      <c r="O17" s="78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1">
        <v>6</v>
      </c>
      <c r="AA17" s="22">
        <v>7</v>
      </c>
      <c r="AB17" s="18"/>
      <c r="AD17" s="2"/>
      <c r="AE17" s="20"/>
    </row>
    <row r="18" spans="1:31" ht="39.950000000000003" customHeight="1" x14ac:dyDescent="0.25">
      <c r="A18" s="170" t="s">
        <v>15</v>
      </c>
      <c r="B18" s="23">
        <v>35.260000000000005</v>
      </c>
      <c r="C18" s="24">
        <v>38.855879999999999</v>
      </c>
      <c r="D18" s="24">
        <v>45.434660831999999</v>
      </c>
      <c r="E18" s="181">
        <v>47.991241471999999</v>
      </c>
      <c r="F18" s="25">
        <v>48.2</v>
      </c>
      <c r="G18" s="79">
        <v>37.740639999999999</v>
      </c>
      <c r="H18" s="24">
        <v>34.038400000000003</v>
      </c>
      <c r="I18" s="24">
        <v>40.656839040000001</v>
      </c>
      <c r="J18" s="24">
        <v>52.549423839999996</v>
      </c>
      <c r="K18" s="24">
        <v>52.508526399999994</v>
      </c>
      <c r="L18" s="24">
        <v>60.676400960000009</v>
      </c>
      <c r="M18" s="181">
        <v>75.254400000000004</v>
      </c>
      <c r="N18" s="25">
        <v>53</v>
      </c>
      <c r="O18" s="79">
        <v>39.138379999999998</v>
      </c>
      <c r="P18" s="24">
        <v>64.678439999999995</v>
      </c>
      <c r="Q18" s="24">
        <v>51.011371392000015</v>
      </c>
      <c r="R18" s="24">
        <v>52.32598256</v>
      </c>
      <c r="S18" s="24">
        <v>68.933599999999998</v>
      </c>
      <c r="T18" s="24">
        <v>57</v>
      </c>
      <c r="U18" s="23">
        <v>23.6</v>
      </c>
      <c r="V18" s="24">
        <v>20.706799999999998</v>
      </c>
      <c r="W18" s="24">
        <v>60.416902784000001</v>
      </c>
      <c r="X18" s="24">
        <v>55.650839808000001</v>
      </c>
      <c r="Y18" s="24">
        <v>65.363139360000019</v>
      </c>
      <c r="Z18" s="24">
        <v>60.110920000000007</v>
      </c>
      <c r="AA18" s="25">
        <v>75.900000000000006</v>
      </c>
      <c r="AB18" s="26">
        <f t="shared" ref="AB18:AB25" si="0">SUM(B18:AA18)</f>
        <v>1317.0027884480003</v>
      </c>
      <c r="AD18" s="2"/>
      <c r="AE18" s="20"/>
    </row>
    <row r="19" spans="1:31" ht="39.950000000000003" customHeight="1" x14ac:dyDescent="0.25">
      <c r="A19" s="171" t="s">
        <v>16</v>
      </c>
      <c r="B19" s="23">
        <v>35.260000000000005</v>
      </c>
      <c r="C19" s="24">
        <v>38.855879999999999</v>
      </c>
      <c r="D19" s="24">
        <v>45.434660831999999</v>
      </c>
      <c r="E19" s="24">
        <v>47.991241471999999</v>
      </c>
      <c r="F19" s="25">
        <v>48.2</v>
      </c>
      <c r="G19" s="79">
        <v>37.740639999999999</v>
      </c>
      <c r="H19" s="24">
        <v>34.038400000000003</v>
      </c>
      <c r="I19" s="24">
        <v>40.656839040000001</v>
      </c>
      <c r="J19" s="24">
        <v>52.549423839999996</v>
      </c>
      <c r="K19" s="24">
        <v>52.508526399999994</v>
      </c>
      <c r="L19" s="24">
        <v>60.676400960000009</v>
      </c>
      <c r="M19" s="181">
        <v>75.254400000000004</v>
      </c>
      <c r="N19" s="25">
        <v>53</v>
      </c>
      <c r="O19" s="79">
        <v>39.138379999999998</v>
      </c>
      <c r="P19" s="24">
        <v>64.678439999999995</v>
      </c>
      <c r="Q19" s="24">
        <v>51.011371392000015</v>
      </c>
      <c r="R19" s="24">
        <v>52.32598256</v>
      </c>
      <c r="S19" s="24">
        <v>68.933599999999998</v>
      </c>
      <c r="T19" s="24">
        <v>57</v>
      </c>
      <c r="U19" s="23">
        <v>23.6</v>
      </c>
      <c r="V19" s="24">
        <v>20.706799999999998</v>
      </c>
      <c r="W19" s="24">
        <v>60.416902784000001</v>
      </c>
      <c r="X19" s="24">
        <v>55.650839808000001</v>
      </c>
      <c r="Y19" s="24">
        <v>65.363139360000019</v>
      </c>
      <c r="Z19" s="24">
        <v>60.110920000000007</v>
      </c>
      <c r="AA19" s="25">
        <v>75.900000000000006</v>
      </c>
      <c r="AB19" s="26">
        <f t="shared" si="0"/>
        <v>1317.0027884480003</v>
      </c>
      <c r="AD19" s="2"/>
      <c r="AE19" s="20"/>
    </row>
    <row r="20" spans="1:31" ht="39.75" customHeight="1" x14ac:dyDescent="0.25">
      <c r="A20" s="170" t="s">
        <v>17</v>
      </c>
      <c r="B20" s="76">
        <v>37.024000000000001</v>
      </c>
      <c r="C20" s="24">
        <v>40.48284799999999</v>
      </c>
      <c r="D20" s="24">
        <v>47.700335667199994</v>
      </c>
      <c r="E20" s="24">
        <v>50.254703411199991</v>
      </c>
      <c r="F20" s="25">
        <v>50.398000000000003</v>
      </c>
      <c r="G20" s="79">
        <v>39.470144000000005</v>
      </c>
      <c r="H20" s="24">
        <v>35.664640000000006</v>
      </c>
      <c r="I20" s="24">
        <v>42.297864384</v>
      </c>
      <c r="J20" s="24">
        <v>55.170330464000003</v>
      </c>
      <c r="K20" s="24">
        <v>54.991389439999999</v>
      </c>
      <c r="L20" s="24">
        <v>63.123039615999993</v>
      </c>
      <c r="M20" s="181">
        <v>77.957239999999985</v>
      </c>
      <c r="N20" s="25">
        <v>55.198</v>
      </c>
      <c r="O20" s="80">
        <v>41.008948000000011</v>
      </c>
      <c r="P20" s="24">
        <v>68.282824000000005</v>
      </c>
      <c r="Q20" s="24">
        <v>53.532251443200003</v>
      </c>
      <c r="R20" s="24">
        <v>54.771106975999999</v>
      </c>
      <c r="S20" s="24">
        <v>71.89376</v>
      </c>
      <c r="T20" s="24">
        <v>59.713199999999993</v>
      </c>
      <c r="U20" s="76">
        <v>24.592600000000004</v>
      </c>
      <c r="V20" s="24">
        <v>21.626880000000003</v>
      </c>
      <c r="W20" s="24">
        <v>63.425638886399994</v>
      </c>
      <c r="X20" s="24">
        <v>58.480464076800004</v>
      </c>
      <c r="Y20" s="24">
        <v>68.533244255999989</v>
      </c>
      <c r="Z20" s="24">
        <v>63.066431999999985</v>
      </c>
      <c r="AA20" s="25">
        <v>79.511300000000006</v>
      </c>
      <c r="AB20" s="26">
        <f t="shared" si="0"/>
        <v>1378.1711846208</v>
      </c>
      <c r="AD20" s="2"/>
      <c r="AE20" s="20"/>
    </row>
    <row r="21" spans="1:31" ht="39.950000000000003" customHeight="1" x14ac:dyDescent="0.25">
      <c r="A21" s="171" t="s">
        <v>18</v>
      </c>
      <c r="B21" s="76">
        <v>37.024000000000001</v>
      </c>
      <c r="C21" s="24">
        <v>40.48284799999999</v>
      </c>
      <c r="D21" s="24">
        <v>47.700335667199994</v>
      </c>
      <c r="E21" s="24">
        <v>50.254703411199991</v>
      </c>
      <c r="F21" s="25">
        <v>50.398000000000003</v>
      </c>
      <c r="G21" s="79">
        <v>39.470144000000005</v>
      </c>
      <c r="H21" s="24">
        <v>35.664640000000006</v>
      </c>
      <c r="I21" s="24">
        <v>42.297864384</v>
      </c>
      <c r="J21" s="24">
        <v>55.170330464000003</v>
      </c>
      <c r="K21" s="24">
        <v>54.991389439999999</v>
      </c>
      <c r="L21" s="24">
        <v>63.123039615999993</v>
      </c>
      <c r="M21" s="181">
        <v>77.957239999999985</v>
      </c>
      <c r="N21" s="25">
        <v>55.198</v>
      </c>
      <c r="O21" s="79">
        <v>41.008948000000011</v>
      </c>
      <c r="P21" s="24">
        <v>68.282824000000005</v>
      </c>
      <c r="Q21" s="24">
        <v>53.532251443200003</v>
      </c>
      <c r="R21" s="24">
        <v>54.771106975999999</v>
      </c>
      <c r="S21" s="24">
        <v>71.89376</v>
      </c>
      <c r="T21" s="24">
        <v>59.713199999999993</v>
      </c>
      <c r="U21" s="23">
        <v>24.592600000000004</v>
      </c>
      <c r="V21" s="24">
        <v>21.626880000000003</v>
      </c>
      <c r="W21" s="24">
        <v>63.425638886399994</v>
      </c>
      <c r="X21" s="24">
        <v>58.480464076800004</v>
      </c>
      <c r="Y21" s="24">
        <v>68.533244255999989</v>
      </c>
      <c r="Z21" s="24">
        <v>63.066431999999985</v>
      </c>
      <c r="AA21" s="25">
        <v>79.511300000000006</v>
      </c>
      <c r="AB21" s="26">
        <f t="shared" si="0"/>
        <v>1378.1711846208</v>
      </c>
      <c r="AD21" s="2"/>
      <c r="AE21" s="20"/>
    </row>
    <row r="22" spans="1:31" ht="39.950000000000003" customHeight="1" x14ac:dyDescent="0.25">
      <c r="A22" s="170" t="s">
        <v>19</v>
      </c>
      <c r="B22" s="23">
        <v>36</v>
      </c>
      <c r="C22" s="24">
        <v>40.48284799999999</v>
      </c>
      <c r="D22" s="24">
        <v>47.700335667199994</v>
      </c>
      <c r="E22" s="24">
        <v>50.254703411199991</v>
      </c>
      <c r="F22" s="25">
        <v>50.398000000000003</v>
      </c>
      <c r="G22" s="79">
        <v>32.1</v>
      </c>
      <c r="H22" s="24">
        <v>35.664640000000006</v>
      </c>
      <c r="I22" s="24">
        <v>42.297864384</v>
      </c>
      <c r="J22" s="24">
        <v>55.170330464000003</v>
      </c>
      <c r="K22" s="24">
        <v>54.991389439999999</v>
      </c>
      <c r="L22" s="24">
        <v>63.123039615999993</v>
      </c>
      <c r="M22" s="181">
        <v>77.957239999999985</v>
      </c>
      <c r="N22" s="25">
        <v>55.198</v>
      </c>
      <c r="O22" s="79">
        <v>38.1</v>
      </c>
      <c r="P22" s="24">
        <v>68.282824000000005</v>
      </c>
      <c r="Q22" s="24">
        <v>53.532251443200003</v>
      </c>
      <c r="R22" s="24">
        <v>54.771106975999999</v>
      </c>
      <c r="S22" s="24">
        <v>71.89376</v>
      </c>
      <c r="T22" s="24">
        <v>59.713199999999993</v>
      </c>
      <c r="U22" s="23">
        <v>24.592600000000004</v>
      </c>
      <c r="V22" s="24">
        <v>21.626880000000003</v>
      </c>
      <c r="W22" s="24">
        <v>63.425638886399994</v>
      </c>
      <c r="X22" s="24">
        <v>58.480464076800004</v>
      </c>
      <c r="Y22" s="24">
        <v>68.533244255999989</v>
      </c>
      <c r="Z22" s="24">
        <v>63.066431999999985</v>
      </c>
      <c r="AA22" s="25">
        <v>79.511300000000006</v>
      </c>
      <c r="AB22" s="26">
        <f t="shared" si="0"/>
        <v>1366.8680926208003</v>
      </c>
      <c r="AD22" s="2"/>
      <c r="AE22" s="20"/>
    </row>
    <row r="23" spans="1:31" ht="39.950000000000003" customHeight="1" x14ac:dyDescent="0.25">
      <c r="A23" s="171" t="s">
        <v>13</v>
      </c>
      <c r="B23" s="23">
        <v>36</v>
      </c>
      <c r="C23" s="24">
        <v>40.48284799999999</v>
      </c>
      <c r="D23" s="24">
        <v>47.700335667199994</v>
      </c>
      <c r="E23" s="24">
        <v>50.254703411199991</v>
      </c>
      <c r="F23" s="25">
        <v>50.398000000000003</v>
      </c>
      <c r="G23" s="79">
        <v>32.1</v>
      </c>
      <c r="H23" s="24">
        <v>35.664640000000006</v>
      </c>
      <c r="I23" s="24">
        <v>42.297864384</v>
      </c>
      <c r="J23" s="24">
        <v>55.170330464000003</v>
      </c>
      <c r="K23" s="24">
        <v>54.991389439999999</v>
      </c>
      <c r="L23" s="24">
        <v>63.123039615999993</v>
      </c>
      <c r="M23" s="181">
        <v>77.957239999999985</v>
      </c>
      <c r="N23" s="25">
        <v>55.198</v>
      </c>
      <c r="O23" s="79">
        <v>38.1</v>
      </c>
      <c r="P23" s="24">
        <v>68.282824000000005</v>
      </c>
      <c r="Q23" s="24">
        <v>53.532251443200003</v>
      </c>
      <c r="R23" s="24">
        <v>54.771106975999999</v>
      </c>
      <c r="S23" s="24">
        <v>71.89376</v>
      </c>
      <c r="T23" s="24">
        <v>59.713199999999993</v>
      </c>
      <c r="U23" s="23">
        <v>24.592600000000004</v>
      </c>
      <c r="V23" s="24">
        <v>21.626880000000003</v>
      </c>
      <c r="W23" s="24">
        <v>63.425638886399994</v>
      </c>
      <c r="X23" s="24">
        <v>58.480464076800004</v>
      </c>
      <c r="Y23" s="24">
        <v>68.533244255999989</v>
      </c>
      <c r="Z23" s="24">
        <v>63.066431999999985</v>
      </c>
      <c r="AA23" s="25">
        <v>79.511300000000006</v>
      </c>
      <c r="AB23" s="26">
        <f t="shared" si="0"/>
        <v>1366.8680926208003</v>
      </c>
      <c r="AD23" s="2"/>
      <c r="AE23" s="20"/>
    </row>
    <row r="24" spans="1:31" ht="39.950000000000003" customHeight="1" x14ac:dyDescent="0.25">
      <c r="A24" s="170" t="s">
        <v>14</v>
      </c>
      <c r="B24" s="23">
        <v>36</v>
      </c>
      <c r="C24" s="24">
        <v>40.48284799999999</v>
      </c>
      <c r="D24" s="24">
        <v>47.700335667199994</v>
      </c>
      <c r="E24" s="24">
        <v>50.254703411199991</v>
      </c>
      <c r="F24" s="25">
        <v>50.398000000000003</v>
      </c>
      <c r="G24" s="79">
        <v>32.1</v>
      </c>
      <c r="H24" s="24">
        <v>35.664640000000006</v>
      </c>
      <c r="I24" s="24">
        <v>42.297864384</v>
      </c>
      <c r="J24" s="24">
        <v>55.170330464000003</v>
      </c>
      <c r="K24" s="24">
        <v>54.991389439999999</v>
      </c>
      <c r="L24" s="24">
        <v>63.123039615999993</v>
      </c>
      <c r="M24" s="181">
        <v>77.957239999999985</v>
      </c>
      <c r="N24" s="25">
        <v>55.198</v>
      </c>
      <c r="O24" s="79">
        <v>38.1</v>
      </c>
      <c r="P24" s="24">
        <v>68.282824000000005</v>
      </c>
      <c r="Q24" s="24">
        <v>53.532251443200003</v>
      </c>
      <c r="R24" s="24">
        <v>54.771106975999999</v>
      </c>
      <c r="S24" s="24">
        <v>71.89376</v>
      </c>
      <c r="T24" s="24">
        <v>59.713199999999993</v>
      </c>
      <c r="U24" s="23">
        <v>24.592600000000004</v>
      </c>
      <c r="V24" s="24">
        <v>21.626880000000003</v>
      </c>
      <c r="W24" s="24">
        <v>63.425638886399994</v>
      </c>
      <c r="X24" s="24">
        <v>58.480464076800004</v>
      </c>
      <c r="Y24" s="24">
        <v>68.533244255999989</v>
      </c>
      <c r="Z24" s="24">
        <v>63.066431999999985</v>
      </c>
      <c r="AA24" s="25">
        <v>79.511300000000006</v>
      </c>
      <c r="AB24" s="26">
        <f t="shared" si="0"/>
        <v>1366.8680926208003</v>
      </c>
      <c r="AD24" s="2"/>
    </row>
    <row r="25" spans="1:31" ht="41.45" customHeight="1" x14ac:dyDescent="0.25">
      <c r="A25" s="171" t="s">
        <v>11</v>
      </c>
      <c r="B25" s="27">
        <f t="shared" ref="B25:C25" si="1">SUM(B18:B24)</f>
        <v>252.56800000000001</v>
      </c>
      <c r="C25" s="28">
        <f t="shared" si="1"/>
        <v>280.12599999999998</v>
      </c>
      <c r="D25" s="28">
        <f>SUM(D18:D24)</f>
        <v>329.37099999999998</v>
      </c>
      <c r="E25" s="28">
        <f t="shared" ref="E25:K25" si="2">SUM(E18:E24)</f>
        <v>347.25599999999997</v>
      </c>
      <c r="F25" s="29">
        <f t="shared" si="2"/>
        <v>348.39000000000004</v>
      </c>
      <c r="G25" s="81">
        <f t="shared" si="2"/>
        <v>250.72156799999999</v>
      </c>
      <c r="H25" s="28">
        <f t="shared" si="2"/>
        <v>246.40000000000009</v>
      </c>
      <c r="I25" s="28">
        <f>SUM(I18:I24)</f>
        <v>292.803</v>
      </c>
      <c r="J25" s="28">
        <f t="shared" ref="J25" si="3">SUM(J18:J24)</f>
        <v>380.95050000000003</v>
      </c>
      <c r="K25" s="28">
        <f t="shared" si="2"/>
        <v>379.97399999999993</v>
      </c>
      <c r="L25" s="28">
        <f>SUM(L18:L24)</f>
        <v>436.96799999999996</v>
      </c>
      <c r="M25" s="28">
        <f>SUM(M18:M24)</f>
        <v>540.29499999999985</v>
      </c>
      <c r="N25" s="29">
        <f t="shared" ref="N25" si="4">SUM(N18:N24)</f>
        <v>381.98999999999995</v>
      </c>
      <c r="O25" s="81">
        <f>SUM(O18:O24)</f>
        <v>274.59465599999999</v>
      </c>
      <c r="P25" s="28">
        <f t="shared" ref="P25:T25" si="5">SUM(P18:P24)</f>
        <v>470.77100000000002</v>
      </c>
      <c r="Q25" s="28">
        <f t="shared" si="5"/>
        <v>369.68400000000003</v>
      </c>
      <c r="R25" s="28">
        <f t="shared" si="5"/>
        <v>378.50749999999999</v>
      </c>
      <c r="S25" s="28">
        <f t="shared" si="5"/>
        <v>497.33599999999996</v>
      </c>
      <c r="T25" s="28">
        <f t="shared" si="5"/>
        <v>412.56599999999992</v>
      </c>
      <c r="U25" s="27">
        <f>SUM(U18:U24)</f>
        <v>170.16300000000001</v>
      </c>
      <c r="V25" s="28">
        <f t="shared" ref="V25:AA25" si="6">SUM(V18:V24)</f>
        <v>149.548</v>
      </c>
      <c r="W25" s="28">
        <f t="shared" si="6"/>
        <v>437.96200000000005</v>
      </c>
      <c r="X25" s="28">
        <f t="shared" si="6"/>
        <v>403.70399999999995</v>
      </c>
      <c r="Y25" s="28">
        <f t="shared" si="6"/>
        <v>473.39249999999998</v>
      </c>
      <c r="Z25" s="28">
        <f t="shared" si="6"/>
        <v>435.55399999999992</v>
      </c>
      <c r="AA25" s="29">
        <f t="shared" si="6"/>
        <v>549.3565000000001</v>
      </c>
      <c r="AB25" s="26">
        <f t="shared" si="0"/>
        <v>9490.9522239999988</v>
      </c>
    </row>
    <row r="26" spans="1:31" s="2" customFormat="1" ht="36.75" customHeight="1" x14ac:dyDescent="0.25">
      <c r="A26" s="172" t="s">
        <v>20</v>
      </c>
      <c r="B26" s="30">
        <v>110</v>
      </c>
      <c r="C26" s="31">
        <v>107</v>
      </c>
      <c r="D26" s="31">
        <v>105.5</v>
      </c>
      <c r="E26" s="31">
        <v>106</v>
      </c>
      <c r="F26" s="32">
        <v>105</v>
      </c>
      <c r="G26" s="82">
        <v>112</v>
      </c>
      <c r="H26" s="31">
        <v>110</v>
      </c>
      <c r="I26" s="31">
        <v>109.5</v>
      </c>
      <c r="J26" s="31">
        <v>109.5</v>
      </c>
      <c r="K26" s="31">
        <v>109</v>
      </c>
      <c r="L26" s="31">
        <v>108</v>
      </c>
      <c r="M26" s="31">
        <v>107.5</v>
      </c>
      <c r="N26" s="32">
        <v>107</v>
      </c>
      <c r="O26" s="82">
        <v>111.5</v>
      </c>
      <c r="P26" s="31">
        <v>109</v>
      </c>
      <c r="Q26" s="31">
        <v>108</v>
      </c>
      <c r="R26" s="31">
        <v>107.5</v>
      </c>
      <c r="S26" s="31">
        <v>107</v>
      </c>
      <c r="T26" s="31">
        <v>104.5</v>
      </c>
      <c r="U26" s="30">
        <v>109.5</v>
      </c>
      <c r="V26" s="31">
        <v>109</v>
      </c>
      <c r="W26" s="31">
        <v>109</v>
      </c>
      <c r="X26" s="31">
        <v>108</v>
      </c>
      <c r="Y26" s="31">
        <v>106.5</v>
      </c>
      <c r="Z26" s="31">
        <v>106</v>
      </c>
      <c r="AA26" s="32">
        <v>104.5</v>
      </c>
      <c r="AB26" s="33">
        <f>+((AB25/AB27)/7)*1000</f>
        <v>107.81252526354054</v>
      </c>
    </row>
    <row r="27" spans="1:31" s="2" customFormat="1" ht="33" customHeight="1" x14ac:dyDescent="0.25">
      <c r="A27" s="173" t="s">
        <v>21</v>
      </c>
      <c r="B27" s="34">
        <v>332</v>
      </c>
      <c r="C27" s="35">
        <v>374</v>
      </c>
      <c r="D27" s="35">
        <v>446</v>
      </c>
      <c r="E27" s="35">
        <v>468</v>
      </c>
      <c r="F27" s="36">
        <v>474</v>
      </c>
      <c r="G27" s="83">
        <v>306</v>
      </c>
      <c r="H27" s="35">
        <v>320</v>
      </c>
      <c r="I27" s="35">
        <v>382</v>
      </c>
      <c r="J27" s="35">
        <v>497</v>
      </c>
      <c r="K27" s="35">
        <v>498</v>
      </c>
      <c r="L27" s="35">
        <v>578</v>
      </c>
      <c r="M27" s="35">
        <v>718</v>
      </c>
      <c r="N27" s="36">
        <v>510</v>
      </c>
      <c r="O27" s="83">
        <v>337</v>
      </c>
      <c r="P27" s="35">
        <v>617</v>
      </c>
      <c r="Q27" s="35">
        <v>489</v>
      </c>
      <c r="R27" s="35">
        <v>503</v>
      </c>
      <c r="S27" s="35">
        <v>664</v>
      </c>
      <c r="T27" s="35">
        <v>564</v>
      </c>
      <c r="U27" s="34">
        <v>222</v>
      </c>
      <c r="V27" s="35">
        <v>196</v>
      </c>
      <c r="W27" s="35">
        <v>574</v>
      </c>
      <c r="X27" s="35">
        <v>534</v>
      </c>
      <c r="Y27" s="35">
        <v>635</v>
      </c>
      <c r="Z27" s="35">
        <v>587</v>
      </c>
      <c r="AA27" s="36">
        <v>751</v>
      </c>
      <c r="AB27" s="37">
        <f>SUM(B27:AA27)</f>
        <v>12576</v>
      </c>
      <c r="AC27" s="2">
        <f>((AB25*1000)/AB27)/7</f>
        <v>107.81252526354054</v>
      </c>
    </row>
    <row r="28" spans="1:31" s="2" customFormat="1" ht="33" customHeight="1" x14ac:dyDescent="0.25">
      <c r="A28" s="174" t="s">
        <v>22</v>
      </c>
      <c r="B28" s="38">
        <f t="shared" ref="B28:AA28" si="7">((B27*B26)*7/1000-B18-B19)/5</f>
        <v>37.024000000000001</v>
      </c>
      <c r="C28" s="39">
        <f t="shared" si="7"/>
        <v>40.48284799999999</v>
      </c>
      <c r="D28" s="39">
        <f t="shared" si="7"/>
        <v>47.700335667199994</v>
      </c>
      <c r="E28" s="39">
        <f t="shared" si="7"/>
        <v>50.254703411199991</v>
      </c>
      <c r="F28" s="40">
        <f t="shared" si="7"/>
        <v>50.398000000000003</v>
      </c>
      <c r="G28" s="84">
        <f t="shared" si="7"/>
        <v>32.884544000000005</v>
      </c>
      <c r="H28" s="39">
        <f t="shared" si="7"/>
        <v>35.664640000000006</v>
      </c>
      <c r="I28" s="39">
        <f t="shared" si="7"/>
        <v>42.297864384</v>
      </c>
      <c r="J28" s="39">
        <f t="shared" si="7"/>
        <v>55.170330464000003</v>
      </c>
      <c r="K28" s="39">
        <f t="shared" si="7"/>
        <v>54.991389439999999</v>
      </c>
      <c r="L28" s="39">
        <f t="shared" si="7"/>
        <v>63.123039615999993</v>
      </c>
      <c r="M28" s="39">
        <f t="shared" si="7"/>
        <v>77.957239999999985</v>
      </c>
      <c r="N28" s="40">
        <f t="shared" si="7"/>
        <v>55.198</v>
      </c>
      <c r="O28" s="84">
        <f t="shared" si="7"/>
        <v>36.950348000000005</v>
      </c>
      <c r="P28" s="39">
        <f t="shared" si="7"/>
        <v>68.282824000000005</v>
      </c>
      <c r="Q28" s="39">
        <f t="shared" si="7"/>
        <v>53.532251443200003</v>
      </c>
      <c r="R28" s="39">
        <f t="shared" si="7"/>
        <v>54.771106975999999</v>
      </c>
      <c r="S28" s="39">
        <f t="shared" si="7"/>
        <v>71.89376</v>
      </c>
      <c r="T28" s="39">
        <f t="shared" si="7"/>
        <v>59.713199999999993</v>
      </c>
      <c r="U28" s="38">
        <f t="shared" si="7"/>
        <v>24.592600000000004</v>
      </c>
      <c r="V28" s="39">
        <f t="shared" si="7"/>
        <v>21.626880000000003</v>
      </c>
      <c r="W28" s="39">
        <f t="shared" si="7"/>
        <v>63.425638886399994</v>
      </c>
      <c r="X28" s="39">
        <f t="shared" si="7"/>
        <v>58.480464076800004</v>
      </c>
      <c r="Y28" s="39">
        <f t="shared" si="7"/>
        <v>68.533244255999989</v>
      </c>
      <c r="Z28" s="39">
        <f t="shared" si="7"/>
        <v>63.066431999999985</v>
      </c>
      <c r="AA28" s="40">
        <f t="shared" si="7"/>
        <v>79.511300000000006</v>
      </c>
      <c r="AB28" s="41"/>
    </row>
    <row r="29" spans="1:31" ht="33.75" customHeight="1" x14ac:dyDescent="0.25">
      <c r="A29" s="175" t="s">
        <v>23</v>
      </c>
      <c r="B29" s="42">
        <f t="shared" ref="B29:C29" si="8">((B27*B26)*7)/1000</f>
        <v>255.64</v>
      </c>
      <c r="C29" s="43">
        <f t="shared" si="8"/>
        <v>280.12599999999998</v>
      </c>
      <c r="D29" s="43">
        <f>((D27*D26)*7)/1000</f>
        <v>329.37099999999998</v>
      </c>
      <c r="E29" s="43">
        <f>((E27*E26)*7)/1000</f>
        <v>347.25599999999997</v>
      </c>
      <c r="F29" s="87">
        <f t="shared" ref="F29:K29" si="9">((F27*F26)*7)/1000</f>
        <v>348.39</v>
      </c>
      <c r="G29" s="85">
        <f t="shared" si="9"/>
        <v>239.904</v>
      </c>
      <c r="H29" s="43">
        <f t="shared" si="9"/>
        <v>246.4</v>
      </c>
      <c r="I29" s="43">
        <f>((I27*I26)*7)/1000</f>
        <v>292.803</v>
      </c>
      <c r="J29" s="43">
        <f>((J27*J26)*7)/1000</f>
        <v>380.95049999999998</v>
      </c>
      <c r="K29" s="43">
        <f t="shared" si="9"/>
        <v>379.97399999999999</v>
      </c>
      <c r="L29" s="43">
        <f>((L27*L26)*7)/1000</f>
        <v>436.96800000000002</v>
      </c>
      <c r="M29" s="43">
        <f>((M27*M26)*7)/1000</f>
        <v>540.29499999999996</v>
      </c>
      <c r="N29" s="87">
        <f>((N27*N26)*7)/1000</f>
        <v>381.99</v>
      </c>
      <c r="O29" s="85">
        <f>((O27*O26)*7)/1000</f>
        <v>263.02850000000001</v>
      </c>
      <c r="P29" s="43">
        <f>((P27*P26)*7)/1000</f>
        <v>470.77100000000002</v>
      </c>
      <c r="Q29" s="43">
        <f t="shared" ref="Q29:AA29" si="10">((Q27*Q26)*7)/1000</f>
        <v>369.68400000000003</v>
      </c>
      <c r="R29" s="43">
        <f t="shared" si="10"/>
        <v>378.50749999999999</v>
      </c>
      <c r="S29" s="43">
        <f t="shared" si="10"/>
        <v>497.33600000000001</v>
      </c>
      <c r="T29" s="43">
        <f t="shared" si="10"/>
        <v>412.56599999999997</v>
      </c>
      <c r="U29" s="44">
        <f t="shared" si="10"/>
        <v>170.16300000000001</v>
      </c>
      <c r="V29" s="45">
        <f t="shared" si="10"/>
        <v>149.548</v>
      </c>
      <c r="W29" s="45">
        <f t="shared" si="10"/>
        <v>437.96199999999999</v>
      </c>
      <c r="X29" s="45">
        <f t="shared" si="10"/>
        <v>403.70400000000001</v>
      </c>
      <c r="Y29" s="45">
        <f t="shared" si="10"/>
        <v>473.39249999999998</v>
      </c>
      <c r="Z29" s="45">
        <f t="shared" si="10"/>
        <v>435.55399999999997</v>
      </c>
      <c r="AA29" s="46">
        <f t="shared" si="10"/>
        <v>549.35649999999998</v>
      </c>
      <c r="AB29" s="47"/>
    </row>
    <row r="30" spans="1:31" ht="33.75" customHeight="1" thickBot="1" x14ac:dyDescent="0.3">
      <c r="A30" s="176" t="s">
        <v>24</v>
      </c>
      <c r="B30" s="48">
        <f t="shared" ref="B30:C30" si="11">+(B25/B27)/7*1000</f>
        <v>108.67814113597248</v>
      </c>
      <c r="C30" s="49">
        <f t="shared" si="11"/>
        <v>106.99999999999999</v>
      </c>
      <c r="D30" s="49">
        <f>+(D25/D27)/7*1000</f>
        <v>105.5</v>
      </c>
      <c r="E30" s="49">
        <f t="shared" ref="E30:K30" si="12">+(E25/E27)/7*1000</f>
        <v>106</v>
      </c>
      <c r="F30" s="50">
        <f t="shared" si="12"/>
        <v>105.00000000000001</v>
      </c>
      <c r="G30" s="86">
        <f t="shared" si="12"/>
        <v>117.05021848739496</v>
      </c>
      <c r="H30" s="49">
        <f t="shared" si="12"/>
        <v>110.00000000000003</v>
      </c>
      <c r="I30" s="49">
        <f>+(I25/I27)/7*1000</f>
        <v>109.5</v>
      </c>
      <c r="J30" s="49">
        <f t="shared" ref="J30" si="13">+(J25/J27)/7*1000</f>
        <v>109.50000000000001</v>
      </c>
      <c r="K30" s="49">
        <f t="shared" si="12"/>
        <v>108.99999999999999</v>
      </c>
      <c r="L30" s="49">
        <f>+(L25/L27)/7*1000</f>
        <v>107.99999999999999</v>
      </c>
      <c r="M30" s="49">
        <f>+(M25/M27)/7*1000</f>
        <v>107.49999999999997</v>
      </c>
      <c r="N30" s="50">
        <f t="shared" ref="N30" si="14">+(N25/N27)/7*1000</f>
        <v>106.99999999999999</v>
      </c>
      <c r="O30" s="86">
        <f>+(O25/O27)/7*1000</f>
        <v>116.40299109792285</v>
      </c>
      <c r="P30" s="49">
        <f t="shared" ref="P30:AA30" si="15">+(P25/P27)/7*1000</f>
        <v>109</v>
      </c>
      <c r="Q30" s="49">
        <f t="shared" si="15"/>
        <v>108</v>
      </c>
      <c r="R30" s="49">
        <f t="shared" si="15"/>
        <v>107.5</v>
      </c>
      <c r="S30" s="49">
        <f t="shared" si="15"/>
        <v>106.99999999999999</v>
      </c>
      <c r="T30" s="49">
        <f t="shared" si="15"/>
        <v>104.49999999999997</v>
      </c>
      <c r="U30" s="48">
        <f t="shared" si="15"/>
        <v>109.50000000000001</v>
      </c>
      <c r="V30" s="49">
        <f t="shared" si="15"/>
        <v>109</v>
      </c>
      <c r="W30" s="49">
        <f t="shared" si="15"/>
        <v>109.00000000000001</v>
      </c>
      <c r="X30" s="49">
        <f t="shared" si="15"/>
        <v>107.99999999999999</v>
      </c>
      <c r="Y30" s="49">
        <f t="shared" si="15"/>
        <v>106.5</v>
      </c>
      <c r="Z30" s="49">
        <f t="shared" si="15"/>
        <v>105.99999999999999</v>
      </c>
      <c r="AA30" s="50">
        <f t="shared" si="15"/>
        <v>104.50000000000003</v>
      </c>
      <c r="AB30" s="51"/>
    </row>
    <row r="31" spans="1:31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31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  <c r="AC34" s="52"/>
    </row>
    <row r="35" spans="1:29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130"/>
      <c r="T35" s="130"/>
      <c r="U35" s="54"/>
      <c r="V35" s="54"/>
      <c r="W35" s="54"/>
      <c r="X35" s="54"/>
      <c r="Y35" s="54"/>
      <c r="Z35" s="54"/>
      <c r="AA35" s="54"/>
      <c r="AB35" s="54"/>
      <c r="AC35" s="3"/>
    </row>
    <row r="36" spans="1:29" ht="33.75" customHeight="1" x14ac:dyDescent="0.25">
      <c r="A36" s="88" t="s">
        <v>25</v>
      </c>
      <c r="B36" s="572" t="s">
        <v>26</v>
      </c>
      <c r="C36" s="573"/>
      <c r="D36" s="573"/>
      <c r="E36" s="573"/>
      <c r="F36" s="573"/>
      <c r="G36" s="573"/>
      <c r="H36" s="573"/>
      <c r="I36" s="574"/>
      <c r="J36" s="99"/>
      <c r="K36" s="55" t="s">
        <v>27</v>
      </c>
      <c r="L36" s="107"/>
      <c r="M36" s="573" t="s">
        <v>26</v>
      </c>
      <c r="N36" s="573"/>
      <c r="O36" s="573"/>
      <c r="P36" s="573"/>
      <c r="Q36" s="574"/>
      <c r="R36" s="111"/>
      <c r="S36" s="56"/>
      <c r="T36" s="56"/>
      <c r="U36" s="220"/>
      <c r="V36" s="57"/>
      <c r="W36" s="3"/>
      <c r="X36" s="56"/>
      <c r="Y36" s="56"/>
      <c r="Z36" s="56"/>
      <c r="AA36" s="3"/>
    </row>
    <row r="37" spans="1:29" ht="33.75" customHeight="1" x14ac:dyDescent="0.25">
      <c r="A37" s="89" t="s">
        <v>28</v>
      </c>
      <c r="B37" s="98"/>
      <c r="C37" s="15"/>
      <c r="D37" s="15"/>
      <c r="E37" s="15"/>
      <c r="F37" s="15"/>
      <c r="G37" s="15"/>
      <c r="H37" s="15"/>
      <c r="I37" s="15"/>
      <c r="J37" s="100" t="s">
        <v>11</v>
      </c>
      <c r="L37" s="108"/>
      <c r="M37" s="98"/>
      <c r="N37" s="15"/>
      <c r="O37" s="15"/>
      <c r="P37" s="15"/>
      <c r="Q37" s="15"/>
      <c r="R37" s="100" t="s">
        <v>11</v>
      </c>
      <c r="S37" s="59"/>
      <c r="T37" s="59"/>
      <c r="U37" s="130"/>
      <c r="V37" s="3"/>
      <c r="W37" s="57"/>
      <c r="X37" s="3"/>
      <c r="Y37" s="56"/>
      <c r="Z37" s="56"/>
      <c r="AA37" s="56"/>
    </row>
    <row r="38" spans="1:29" ht="33.75" customHeight="1" x14ac:dyDescent="0.25">
      <c r="A38" s="90" t="s">
        <v>12</v>
      </c>
      <c r="B38" s="78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21">
        <v>8</v>
      </c>
      <c r="J38" s="100"/>
      <c r="L38" s="109" t="s">
        <v>12</v>
      </c>
      <c r="M38" s="98">
        <v>1</v>
      </c>
      <c r="N38" s="58">
        <v>2</v>
      </c>
      <c r="O38" s="58">
        <v>3</v>
      </c>
      <c r="P38" s="58">
        <v>4</v>
      </c>
      <c r="Q38" s="58">
        <v>5</v>
      </c>
      <c r="R38" s="100"/>
      <c r="S38" s="59"/>
      <c r="T38" s="59"/>
      <c r="U38" s="132"/>
      <c r="V38" s="60"/>
      <c r="W38" s="60"/>
      <c r="X38" s="2"/>
      <c r="Y38" s="2"/>
      <c r="Z38" s="2"/>
      <c r="AA38" s="2"/>
    </row>
    <row r="39" spans="1:29" ht="33.75" customHeight="1" x14ac:dyDescent="0.25">
      <c r="A39" s="91" t="s">
        <v>15</v>
      </c>
      <c r="B39" s="23">
        <v>24.654359999999997</v>
      </c>
      <c r="C39" s="79">
        <v>33.542240000000007</v>
      </c>
      <c r="D39" s="79">
        <v>38.269800000000011</v>
      </c>
      <c r="E39" s="79">
        <v>57.012999999999991</v>
      </c>
      <c r="F39" s="79">
        <v>62.610019999999999</v>
      </c>
      <c r="G39" s="79">
        <v>50.063039999999994</v>
      </c>
      <c r="H39" s="79">
        <v>66.122720000000001</v>
      </c>
      <c r="I39" s="79">
        <v>55.6</v>
      </c>
      <c r="J39" s="101">
        <f t="shared" ref="J39:J46" si="16">SUM(B39:I39)</f>
        <v>387.87518</v>
      </c>
      <c r="K39" s="2"/>
      <c r="L39" s="91" t="s">
        <v>15</v>
      </c>
      <c r="M39" s="79">
        <v>11.1</v>
      </c>
      <c r="N39" s="79">
        <v>13</v>
      </c>
      <c r="O39" s="79">
        <v>13.8</v>
      </c>
      <c r="P39" s="79">
        <v>8</v>
      </c>
      <c r="Q39" s="79"/>
      <c r="R39" s="101">
        <f t="shared" ref="R39:R46" si="17">SUM(M39:Q39)</f>
        <v>45.900000000000006</v>
      </c>
      <c r="S39" s="2"/>
      <c r="T39" s="2"/>
      <c r="U39" s="130"/>
      <c r="V39" s="60"/>
      <c r="W39" s="60"/>
      <c r="X39" s="2"/>
      <c r="Y39" s="2"/>
      <c r="Z39" s="2"/>
      <c r="AA39" s="2"/>
    </row>
    <row r="40" spans="1:29" ht="33.75" customHeight="1" x14ac:dyDescent="0.25">
      <c r="A40" s="92" t="s">
        <v>16</v>
      </c>
      <c r="B40" s="23">
        <v>24.654359999999997</v>
      </c>
      <c r="C40" s="79">
        <v>33.542240000000007</v>
      </c>
      <c r="D40" s="79">
        <v>38.269800000000011</v>
      </c>
      <c r="E40" s="79">
        <v>57.012999999999991</v>
      </c>
      <c r="F40" s="79">
        <v>62.610019999999999</v>
      </c>
      <c r="G40" s="79">
        <v>50.063039999999994</v>
      </c>
      <c r="H40" s="79">
        <v>66.122720000000001</v>
      </c>
      <c r="I40" s="79">
        <v>55.6</v>
      </c>
      <c r="J40" s="101">
        <f t="shared" si="16"/>
        <v>387.87518</v>
      </c>
      <c r="K40" s="2"/>
      <c r="L40" s="92" t="s">
        <v>16</v>
      </c>
      <c r="M40" s="79">
        <v>11.1</v>
      </c>
      <c r="N40" s="79">
        <v>13</v>
      </c>
      <c r="O40" s="79">
        <v>13.8</v>
      </c>
      <c r="P40" s="79">
        <v>8</v>
      </c>
      <c r="Q40" s="79"/>
      <c r="R40" s="101">
        <f t="shared" si="17"/>
        <v>45.900000000000006</v>
      </c>
      <c r="S40" s="2"/>
      <c r="T40" s="54"/>
      <c r="U40" s="54"/>
      <c r="V40" s="54"/>
      <c r="W40" s="54"/>
      <c r="X40" s="2"/>
      <c r="Y40" s="2"/>
      <c r="Z40" s="2"/>
      <c r="AA40" s="2"/>
    </row>
    <row r="41" spans="1:29" ht="33.75" customHeight="1" x14ac:dyDescent="0.25">
      <c r="A41" s="91" t="s">
        <v>17</v>
      </c>
      <c r="B41" s="84">
        <v>25.712256000000004</v>
      </c>
      <c r="C41" s="39">
        <v>35.179204000000006</v>
      </c>
      <c r="D41" s="39">
        <v>39.859079999999992</v>
      </c>
      <c r="E41" s="39">
        <v>59.199800000000003</v>
      </c>
      <c r="F41" s="39">
        <v>64.905292000000003</v>
      </c>
      <c r="G41" s="39">
        <v>51.857784000000002</v>
      </c>
      <c r="H41" s="39">
        <v>68.792211999999992</v>
      </c>
      <c r="I41" s="39">
        <v>57.889699999999991</v>
      </c>
      <c r="J41" s="101">
        <f t="shared" si="16"/>
        <v>403.39532800000001</v>
      </c>
      <c r="K41" s="2"/>
      <c r="L41" s="91" t="s">
        <v>17</v>
      </c>
      <c r="M41" s="80">
        <v>11.5</v>
      </c>
      <c r="N41" s="24">
        <v>13.5</v>
      </c>
      <c r="O41" s="24">
        <v>14.3</v>
      </c>
      <c r="P41" s="24">
        <v>8.1999999999999993</v>
      </c>
      <c r="Q41" s="24"/>
      <c r="R41" s="101">
        <f t="shared" si="17"/>
        <v>47.5</v>
      </c>
      <c r="S41" s="2"/>
      <c r="T41" s="2"/>
      <c r="U41" s="130"/>
      <c r="V41" s="60"/>
      <c r="W41" s="60"/>
      <c r="X41" s="2"/>
      <c r="Y41" s="2"/>
      <c r="Z41" s="2"/>
      <c r="AA41" s="2"/>
    </row>
    <row r="42" spans="1:29" ht="33.75" customHeight="1" x14ac:dyDescent="0.25">
      <c r="A42" s="92" t="s">
        <v>18</v>
      </c>
      <c r="B42" s="84">
        <v>25.712256000000004</v>
      </c>
      <c r="C42" s="39">
        <v>35.179204000000006</v>
      </c>
      <c r="D42" s="39">
        <v>39.859079999999992</v>
      </c>
      <c r="E42" s="39">
        <v>59.199800000000003</v>
      </c>
      <c r="F42" s="39">
        <v>64.905292000000003</v>
      </c>
      <c r="G42" s="39">
        <v>51.857784000000002</v>
      </c>
      <c r="H42" s="39">
        <v>68.792211999999992</v>
      </c>
      <c r="I42" s="39">
        <v>57.889699999999991</v>
      </c>
      <c r="J42" s="101">
        <f t="shared" si="16"/>
        <v>403.39532800000001</v>
      </c>
      <c r="K42" s="2"/>
      <c r="L42" s="92" t="s">
        <v>18</v>
      </c>
      <c r="M42" s="80">
        <v>11.5</v>
      </c>
      <c r="N42" s="24">
        <v>13.5</v>
      </c>
      <c r="O42" s="24">
        <v>14.3</v>
      </c>
      <c r="P42" s="24">
        <v>8.1999999999999993</v>
      </c>
      <c r="Q42" s="79"/>
      <c r="R42" s="101">
        <f t="shared" si="17"/>
        <v>47.5</v>
      </c>
      <c r="S42" s="2"/>
      <c r="T42" s="2"/>
      <c r="U42" s="130"/>
      <c r="V42" s="60"/>
      <c r="W42" s="60"/>
      <c r="X42" s="2"/>
      <c r="Y42" s="2"/>
      <c r="Z42" s="2"/>
      <c r="AA42" s="2"/>
    </row>
    <row r="43" spans="1:29" ht="33.75" customHeight="1" x14ac:dyDescent="0.25">
      <c r="A43" s="91" t="s">
        <v>19</v>
      </c>
      <c r="B43" s="84">
        <v>25.1</v>
      </c>
      <c r="C43" s="39">
        <v>35.179204000000006</v>
      </c>
      <c r="D43" s="39">
        <v>39.859079999999992</v>
      </c>
      <c r="E43" s="39">
        <v>59.199800000000003</v>
      </c>
      <c r="F43" s="39">
        <v>64.905292000000003</v>
      </c>
      <c r="G43" s="39">
        <v>51.857784000000002</v>
      </c>
      <c r="H43" s="39">
        <v>68.792211999999992</v>
      </c>
      <c r="I43" s="39">
        <v>57.889699999999991</v>
      </c>
      <c r="J43" s="101">
        <f t="shared" si="16"/>
        <v>402.783072</v>
      </c>
      <c r="K43" s="2"/>
      <c r="L43" s="91" t="s">
        <v>19</v>
      </c>
      <c r="M43" s="80">
        <v>11.5</v>
      </c>
      <c r="N43" s="24">
        <v>13.5</v>
      </c>
      <c r="O43" s="24">
        <v>14.3</v>
      </c>
      <c r="P43" s="24"/>
      <c r="Q43" s="79"/>
      <c r="R43" s="101">
        <f t="shared" si="17"/>
        <v>39.299999999999997</v>
      </c>
      <c r="S43" s="2"/>
      <c r="T43" s="2"/>
      <c r="U43" s="130"/>
      <c r="V43" s="60"/>
      <c r="W43" s="60"/>
      <c r="X43" s="2"/>
      <c r="Y43" s="2"/>
      <c r="Z43" s="2"/>
      <c r="AA43" s="2"/>
    </row>
    <row r="44" spans="1:29" ht="33.75" customHeight="1" x14ac:dyDescent="0.25">
      <c r="A44" s="92" t="s">
        <v>13</v>
      </c>
      <c r="B44" s="84">
        <v>25.1</v>
      </c>
      <c r="C44" s="39">
        <v>35.179204000000006</v>
      </c>
      <c r="D44" s="39">
        <v>39.859079999999992</v>
      </c>
      <c r="E44" s="39">
        <v>59.199800000000003</v>
      </c>
      <c r="F44" s="39">
        <v>64.905292000000003</v>
      </c>
      <c r="G44" s="39">
        <v>51.857784000000002</v>
      </c>
      <c r="H44" s="39">
        <v>68.792211999999992</v>
      </c>
      <c r="I44" s="39">
        <v>57.889699999999991</v>
      </c>
      <c r="J44" s="101">
        <f t="shared" si="16"/>
        <v>402.783072</v>
      </c>
      <c r="K44" s="2"/>
      <c r="L44" s="92" t="s">
        <v>13</v>
      </c>
      <c r="M44" s="80">
        <v>11.5</v>
      </c>
      <c r="N44" s="24">
        <v>13.5</v>
      </c>
      <c r="O44" s="24">
        <v>14.3</v>
      </c>
      <c r="P44" s="24"/>
      <c r="Q44" s="79"/>
      <c r="R44" s="101">
        <f t="shared" si="17"/>
        <v>39.299999999999997</v>
      </c>
      <c r="S44" s="2"/>
      <c r="T44" s="2"/>
      <c r="U44" s="130"/>
      <c r="V44" s="60"/>
      <c r="W44" s="60"/>
      <c r="X44" s="2"/>
      <c r="Y44" s="2"/>
      <c r="Z44" s="2"/>
      <c r="AA44" s="2"/>
    </row>
    <row r="45" spans="1:29" ht="33.75" customHeight="1" x14ac:dyDescent="0.25">
      <c r="A45" s="91" t="s">
        <v>14</v>
      </c>
      <c r="B45" s="84">
        <v>25.1</v>
      </c>
      <c r="C45" s="39">
        <v>35.179204000000006</v>
      </c>
      <c r="D45" s="39">
        <v>39.859079999999992</v>
      </c>
      <c r="E45" s="39">
        <v>59.199800000000003</v>
      </c>
      <c r="F45" s="39">
        <v>64.905292000000003</v>
      </c>
      <c r="G45" s="39">
        <v>51.857784000000002</v>
      </c>
      <c r="H45" s="39">
        <v>68.792211999999992</v>
      </c>
      <c r="I45" s="39">
        <v>57.889699999999991</v>
      </c>
      <c r="J45" s="101">
        <f t="shared" si="16"/>
        <v>402.783072</v>
      </c>
      <c r="K45" s="2"/>
      <c r="L45" s="91" t="s">
        <v>14</v>
      </c>
      <c r="M45" s="80">
        <v>11.5</v>
      </c>
      <c r="N45" s="24">
        <v>13.5</v>
      </c>
      <c r="O45" s="24">
        <v>14.3</v>
      </c>
      <c r="P45" s="24"/>
      <c r="Q45" s="79"/>
      <c r="R45" s="101">
        <f t="shared" si="17"/>
        <v>39.299999999999997</v>
      </c>
      <c r="S45" s="2"/>
      <c r="T45" s="2"/>
      <c r="U45" s="60"/>
      <c r="V45" s="60"/>
      <c r="W45" s="60"/>
      <c r="X45" s="2"/>
      <c r="Y45" s="2"/>
      <c r="Z45" s="2"/>
      <c r="AA45" s="2"/>
    </row>
    <row r="46" spans="1:29" ht="33.75" customHeight="1" x14ac:dyDescent="0.25">
      <c r="A46" s="92" t="s">
        <v>11</v>
      </c>
      <c r="B46" s="81">
        <f t="shared" ref="B46:I46" si="18">SUM(B39:B45)</f>
        <v>176.03323199999997</v>
      </c>
      <c r="C46" s="28">
        <f t="shared" si="18"/>
        <v>242.98050000000001</v>
      </c>
      <c r="D46" s="28">
        <f t="shared" si="18"/>
        <v>275.83500000000004</v>
      </c>
      <c r="E46" s="28">
        <f t="shared" si="18"/>
        <v>410.02499999999998</v>
      </c>
      <c r="F46" s="28">
        <f t="shared" si="18"/>
        <v>449.74650000000008</v>
      </c>
      <c r="G46" s="28">
        <f t="shared" si="18"/>
        <v>359.41499999999996</v>
      </c>
      <c r="H46" s="28">
        <f t="shared" si="18"/>
        <v>476.20650000000001</v>
      </c>
      <c r="I46" s="28">
        <f t="shared" si="18"/>
        <v>400.64850000000001</v>
      </c>
      <c r="J46" s="101">
        <f t="shared" si="16"/>
        <v>2790.8902320000007</v>
      </c>
      <c r="L46" s="77" t="s">
        <v>11</v>
      </c>
      <c r="M46" s="81">
        <f>SUM(M39:M45)</f>
        <v>79.7</v>
      </c>
      <c r="N46" s="28">
        <f>SUM(N39:N45)</f>
        <v>93.5</v>
      </c>
      <c r="O46" s="28">
        <f>SUM(O39:O45)</f>
        <v>99.1</v>
      </c>
      <c r="P46" s="28">
        <f>SUM(P39:P45)</f>
        <v>32.4</v>
      </c>
      <c r="Q46" s="28">
        <f>SUM(Q39:Q45)</f>
        <v>0</v>
      </c>
      <c r="R46" s="101">
        <f t="shared" si="17"/>
        <v>304.69999999999993</v>
      </c>
      <c r="S46" s="61"/>
      <c r="T46" s="61"/>
      <c r="U46" s="2"/>
      <c r="V46" s="2"/>
      <c r="W46" s="2"/>
      <c r="X46" s="2"/>
      <c r="Y46" s="2"/>
      <c r="Z46" s="2"/>
      <c r="AA46" s="2"/>
    </row>
    <row r="47" spans="1:29" ht="33.75" customHeight="1" x14ac:dyDescent="0.25">
      <c r="A47" s="93" t="s">
        <v>20</v>
      </c>
      <c r="B47" s="82">
        <v>110</v>
      </c>
      <c r="C47" s="31">
        <v>109.5</v>
      </c>
      <c r="D47" s="31">
        <v>106.5</v>
      </c>
      <c r="E47" s="31">
        <v>106.5</v>
      </c>
      <c r="F47" s="31">
        <v>105.5</v>
      </c>
      <c r="G47" s="31">
        <v>105</v>
      </c>
      <c r="H47" s="31">
        <v>104.5</v>
      </c>
      <c r="I47" s="31">
        <v>103.5</v>
      </c>
      <c r="J47" s="102">
        <f>+((J46/J48)/7)*1000</f>
        <v>105.75559802955668</v>
      </c>
      <c r="L47" s="110" t="s">
        <v>20</v>
      </c>
      <c r="M47" s="82">
        <v>116.5</v>
      </c>
      <c r="N47" s="31">
        <v>116</v>
      </c>
      <c r="O47" s="31">
        <v>115</v>
      </c>
      <c r="P47" s="31"/>
      <c r="Q47" s="31"/>
      <c r="R47" s="102">
        <f>+((R46/R48)/7)*1000</f>
        <v>107.21323011963403</v>
      </c>
      <c r="S47" s="62"/>
      <c r="T47" s="62"/>
    </row>
    <row r="48" spans="1:29" ht="33.75" customHeight="1" x14ac:dyDescent="0.25">
      <c r="A48" s="94" t="s">
        <v>21</v>
      </c>
      <c r="B48" s="83">
        <v>231</v>
      </c>
      <c r="C48" s="35">
        <v>317</v>
      </c>
      <c r="D48" s="35">
        <v>370</v>
      </c>
      <c r="E48" s="35">
        <v>550</v>
      </c>
      <c r="F48" s="35">
        <v>609</v>
      </c>
      <c r="G48" s="35">
        <v>489</v>
      </c>
      <c r="H48" s="35">
        <v>651</v>
      </c>
      <c r="I48" s="35">
        <v>553</v>
      </c>
      <c r="J48" s="103">
        <f>SUM(B48:I48)</f>
        <v>3770</v>
      </c>
      <c r="K48" s="63"/>
      <c r="L48" s="94" t="s">
        <v>21</v>
      </c>
      <c r="M48" s="106">
        <v>98</v>
      </c>
      <c r="N48" s="64">
        <v>115</v>
      </c>
      <c r="O48" s="64">
        <v>122</v>
      </c>
      <c r="P48" s="64">
        <v>71</v>
      </c>
      <c r="Q48" s="64"/>
      <c r="R48" s="112">
        <f>SUM(M48:Q48)</f>
        <v>406</v>
      </c>
      <c r="S48" s="65"/>
      <c r="T48" s="65"/>
    </row>
    <row r="49" spans="1:30" ht="33.75" customHeight="1" x14ac:dyDescent="0.25">
      <c r="A49" s="95" t="s">
        <v>22</v>
      </c>
      <c r="B49" s="84">
        <f t="shared" ref="B49:I49" si="19">((B48*B47)*7/1000-B39-B40)/5</f>
        <v>25.712256000000004</v>
      </c>
      <c r="C49" s="39">
        <f t="shared" si="19"/>
        <v>35.179204000000006</v>
      </c>
      <c r="D49" s="39">
        <f t="shared" si="19"/>
        <v>39.859079999999992</v>
      </c>
      <c r="E49" s="39">
        <f t="shared" si="19"/>
        <v>59.199800000000003</v>
      </c>
      <c r="F49" s="39">
        <f t="shared" si="19"/>
        <v>64.905292000000003</v>
      </c>
      <c r="G49" s="39">
        <f t="shared" si="19"/>
        <v>51.857784000000002</v>
      </c>
      <c r="H49" s="39">
        <f t="shared" si="19"/>
        <v>68.792211999999992</v>
      </c>
      <c r="I49" s="39">
        <f t="shared" si="19"/>
        <v>57.889699999999991</v>
      </c>
      <c r="J49" s="104">
        <f>((J46*1000)/J48)/7</f>
        <v>105.75559802955668</v>
      </c>
      <c r="L49" s="95" t="s">
        <v>22</v>
      </c>
      <c r="M49" s="84">
        <f t="shared" ref="M49:Q49" si="20">((M48*M47)*7/1000-M39-M40)/5</f>
        <v>11.543800000000001</v>
      </c>
      <c r="N49" s="39">
        <f t="shared" si="20"/>
        <v>13.475999999999999</v>
      </c>
      <c r="O49" s="39">
        <f t="shared" si="20"/>
        <v>14.122</v>
      </c>
      <c r="P49" s="39">
        <f t="shared" si="20"/>
        <v>-3.2</v>
      </c>
      <c r="Q49" s="39">
        <f t="shared" si="20"/>
        <v>0</v>
      </c>
      <c r="R49" s="113">
        <f>((R46*1000)/R48)/7</f>
        <v>107.21323011963405</v>
      </c>
      <c r="S49" s="65"/>
      <c r="T49" s="65"/>
    </row>
    <row r="50" spans="1:30" ht="33.75" customHeight="1" x14ac:dyDescent="0.25">
      <c r="A50" s="96" t="s">
        <v>23</v>
      </c>
      <c r="B50" s="85">
        <f t="shared" ref="B50:I50" si="21">((B48*B47)*7)/1000</f>
        <v>177.87</v>
      </c>
      <c r="C50" s="43">
        <f t="shared" si="21"/>
        <v>242.98050000000001</v>
      </c>
      <c r="D50" s="43">
        <f t="shared" si="21"/>
        <v>275.83499999999998</v>
      </c>
      <c r="E50" s="43">
        <f t="shared" si="21"/>
        <v>410.02499999999998</v>
      </c>
      <c r="F50" s="43">
        <f t="shared" si="21"/>
        <v>449.74650000000003</v>
      </c>
      <c r="G50" s="43">
        <f t="shared" si="21"/>
        <v>359.41500000000002</v>
      </c>
      <c r="H50" s="43">
        <f t="shared" si="21"/>
        <v>476.20650000000001</v>
      </c>
      <c r="I50" s="43">
        <f t="shared" si="21"/>
        <v>400.64850000000001</v>
      </c>
      <c r="J50" s="87"/>
      <c r="L50" s="96" t="s">
        <v>23</v>
      </c>
      <c r="M50" s="85">
        <f>((M48*M47)*7)/1000</f>
        <v>79.918999999999997</v>
      </c>
      <c r="N50" s="43">
        <f>((N48*N47)*7)/1000</f>
        <v>93.38</v>
      </c>
      <c r="O50" s="43">
        <f>((O48*O47)*7)/1000</f>
        <v>98.21</v>
      </c>
      <c r="P50" s="43">
        <f>((P48*P47)*7)/1000</f>
        <v>0</v>
      </c>
      <c r="Q50" s="43">
        <f>((Q48*Q47)*7)/1000</f>
        <v>0</v>
      </c>
      <c r="R50" s="114"/>
    </row>
    <row r="51" spans="1:30" ht="33.75" customHeight="1" thickBot="1" x14ac:dyDescent="0.3">
      <c r="A51" s="97" t="s">
        <v>24</v>
      </c>
      <c r="B51" s="86">
        <f t="shared" ref="B51:I51" si="22">+(B46/B48)/7*1000</f>
        <v>108.86408905380333</v>
      </c>
      <c r="C51" s="49">
        <f t="shared" si="22"/>
        <v>109.50000000000001</v>
      </c>
      <c r="D51" s="49">
        <f t="shared" si="22"/>
        <v>106.50000000000001</v>
      </c>
      <c r="E51" s="49">
        <f t="shared" si="22"/>
        <v>106.5</v>
      </c>
      <c r="F51" s="49">
        <f t="shared" si="22"/>
        <v>105.50000000000003</v>
      </c>
      <c r="G51" s="49">
        <f t="shared" si="22"/>
        <v>104.99999999999999</v>
      </c>
      <c r="H51" s="49">
        <f t="shared" si="22"/>
        <v>104.50000000000001</v>
      </c>
      <c r="I51" s="49">
        <f t="shared" si="22"/>
        <v>103.50000000000001</v>
      </c>
      <c r="J51" s="105"/>
      <c r="K51" s="52"/>
      <c r="L51" s="97" t="s">
        <v>24</v>
      </c>
      <c r="M51" s="86">
        <f>+(M46/M48)/7*1000</f>
        <v>116.18075801749271</v>
      </c>
      <c r="N51" s="49">
        <f>+(N46/N48)/7*1000</f>
        <v>116.14906832298136</v>
      </c>
      <c r="O51" s="49">
        <f>+(O46/O48)/7*1000</f>
        <v>116.04215456674473</v>
      </c>
      <c r="P51" s="49">
        <f>+(P46/P48)/7*1000</f>
        <v>65.191146881287722</v>
      </c>
      <c r="Q51" s="49" t="e">
        <f>+(Q46/Q48)/7*1000</f>
        <v>#DIV/0!</v>
      </c>
      <c r="R51" s="50"/>
      <c r="S51" s="53"/>
      <c r="T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AA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75"/>
      <c r="K54" s="575"/>
      <c r="L54" s="67"/>
      <c r="M54" s="67"/>
      <c r="N54" s="67"/>
      <c r="O54" s="68"/>
      <c r="T54" s="54"/>
      <c r="U54" s="54"/>
      <c r="V54" s="2"/>
      <c r="W54" s="2"/>
      <c r="X54" s="2"/>
      <c r="Y54" s="2"/>
      <c r="AA54" s="2"/>
      <c r="AB54" s="2"/>
      <c r="AC54" s="2"/>
    </row>
    <row r="55" spans="1:30" ht="33.75" customHeight="1" x14ac:dyDescent="0.25">
      <c r="A55" s="118" t="s">
        <v>29</v>
      </c>
      <c r="B55" s="572" t="s">
        <v>8</v>
      </c>
      <c r="C55" s="573"/>
      <c r="D55" s="573"/>
      <c r="E55" s="573"/>
      <c r="F55" s="573"/>
      <c r="G55" s="574"/>
      <c r="H55" s="115"/>
      <c r="I55" s="69"/>
      <c r="J55" s="69"/>
      <c r="K55" s="70"/>
      <c r="L55" s="70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28</v>
      </c>
      <c r="B56" s="98"/>
      <c r="C56" s="15"/>
      <c r="D56" s="15"/>
      <c r="E56" s="15"/>
      <c r="F56" s="15"/>
      <c r="G56" s="15"/>
      <c r="H56" s="100" t="s">
        <v>11</v>
      </c>
      <c r="J56" s="56"/>
      <c r="K56" s="56"/>
      <c r="L56" s="56"/>
      <c r="M56" s="56"/>
      <c r="N56" s="71"/>
      <c r="O56" s="71"/>
      <c r="P56" s="71"/>
      <c r="Q56" s="56"/>
      <c r="R56" s="56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12</v>
      </c>
      <c r="B57" s="98">
        <v>1</v>
      </c>
      <c r="C57" s="58">
        <v>2</v>
      </c>
      <c r="D57" s="58">
        <v>3</v>
      </c>
      <c r="E57" s="58" t="s">
        <v>59</v>
      </c>
      <c r="F57" s="58"/>
      <c r="G57" s="58"/>
      <c r="H57" s="100"/>
      <c r="I57" s="56"/>
      <c r="J57" s="56"/>
      <c r="K57" s="56"/>
      <c r="L57" s="56"/>
      <c r="M57" s="56"/>
      <c r="N57" s="71"/>
      <c r="O57" s="71"/>
      <c r="P57" s="71"/>
      <c r="Q57" s="56"/>
      <c r="R57" s="56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15</v>
      </c>
      <c r="B58" s="79">
        <v>32.799999999999997</v>
      </c>
      <c r="C58" s="79">
        <v>47.9</v>
      </c>
      <c r="D58" s="79">
        <v>52.4</v>
      </c>
      <c r="E58" s="79">
        <v>16.3</v>
      </c>
      <c r="F58" s="79"/>
      <c r="G58" s="79"/>
      <c r="H58" s="101">
        <f t="shared" ref="H58:H65" si="23">SUM(B58:G58)</f>
        <v>149.4</v>
      </c>
      <c r="I58" s="73"/>
      <c r="J58" s="2"/>
      <c r="K58" s="56"/>
      <c r="L58" s="56"/>
      <c r="M58" s="56"/>
      <c r="N58" s="71"/>
      <c r="O58" s="71"/>
      <c r="P58" s="71"/>
      <c r="Q58" s="56"/>
      <c r="R58" s="56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16</v>
      </c>
      <c r="B59" s="79">
        <v>32.799999999999997</v>
      </c>
      <c r="C59" s="79">
        <v>47.9</v>
      </c>
      <c r="D59" s="79">
        <v>52.4</v>
      </c>
      <c r="E59" s="79">
        <v>16.3</v>
      </c>
      <c r="F59" s="79"/>
      <c r="G59" s="79"/>
      <c r="H59" s="101">
        <f t="shared" si="23"/>
        <v>149.4</v>
      </c>
      <c r="I59" s="73"/>
      <c r="J59" s="2"/>
      <c r="K59" s="56"/>
      <c r="L59" s="72"/>
      <c r="M59" s="72"/>
      <c r="N59" s="72"/>
      <c r="O59" s="72"/>
      <c r="P59" s="72"/>
      <c r="Q59" s="56"/>
      <c r="R59" s="56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17</v>
      </c>
      <c r="B60" s="79">
        <v>34.4</v>
      </c>
      <c r="C60" s="24">
        <v>50.1</v>
      </c>
      <c r="D60" s="24">
        <v>54.8</v>
      </c>
      <c r="E60" s="24">
        <v>17.2</v>
      </c>
      <c r="F60" s="24"/>
      <c r="G60" s="24"/>
      <c r="H60" s="101">
        <f t="shared" si="23"/>
        <v>156.5</v>
      </c>
      <c r="I60" s="73"/>
      <c r="J60" s="2"/>
      <c r="K60" s="56"/>
      <c r="L60" s="72"/>
      <c r="M60" s="72"/>
      <c r="N60" s="72"/>
      <c r="O60" s="72"/>
      <c r="P60" s="72"/>
      <c r="Q60" s="56"/>
      <c r="R60" s="56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18</v>
      </c>
      <c r="B61" s="79">
        <v>34.4</v>
      </c>
      <c r="C61" s="24">
        <v>50.1</v>
      </c>
      <c r="D61" s="24">
        <v>54.8</v>
      </c>
      <c r="E61" s="24">
        <v>17.2</v>
      </c>
      <c r="F61" s="24"/>
      <c r="G61" s="24"/>
      <c r="H61" s="101">
        <f t="shared" si="23"/>
        <v>156.5</v>
      </c>
      <c r="I61" s="73"/>
      <c r="J61" s="54"/>
      <c r="K61" s="54"/>
      <c r="L61" s="54"/>
      <c r="M61" s="54"/>
      <c r="N61" s="72"/>
      <c r="O61" s="72"/>
      <c r="P61" s="72"/>
      <c r="Q61" s="56"/>
      <c r="R61" s="56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19</v>
      </c>
      <c r="B62" s="79">
        <v>34.4</v>
      </c>
      <c r="C62" s="24">
        <v>50.1</v>
      </c>
      <c r="D62" s="24">
        <v>54.8</v>
      </c>
      <c r="E62" s="24"/>
      <c r="F62" s="24"/>
      <c r="G62" s="79"/>
      <c r="H62" s="101">
        <f t="shared" si="23"/>
        <v>139.30000000000001</v>
      </c>
      <c r="I62" s="73"/>
      <c r="J62" s="2"/>
      <c r="K62" s="56"/>
      <c r="L62" s="72"/>
      <c r="M62" s="72"/>
      <c r="N62" s="72"/>
      <c r="O62" s="72"/>
      <c r="P62" s="72"/>
      <c r="Q62" s="56"/>
      <c r="R62" s="56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13</v>
      </c>
      <c r="B63" s="79">
        <v>34.4</v>
      </c>
      <c r="C63" s="24">
        <v>50.1</v>
      </c>
      <c r="D63" s="24">
        <v>54.8</v>
      </c>
      <c r="E63" s="24"/>
      <c r="F63" s="79"/>
      <c r="G63" s="79"/>
      <c r="H63" s="101">
        <f t="shared" si="23"/>
        <v>139.30000000000001</v>
      </c>
      <c r="I63" s="73"/>
      <c r="J63" s="2"/>
      <c r="K63" s="56"/>
      <c r="L63" s="72"/>
      <c r="M63" s="72"/>
      <c r="N63" s="72"/>
      <c r="O63" s="72"/>
      <c r="P63" s="72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14</v>
      </c>
      <c r="B64" s="79">
        <v>34.4</v>
      </c>
      <c r="C64" s="24">
        <v>50.1</v>
      </c>
      <c r="D64" s="24">
        <v>54.8</v>
      </c>
      <c r="E64" s="24"/>
      <c r="F64" s="79"/>
      <c r="G64" s="79"/>
      <c r="H64" s="101">
        <f t="shared" si="23"/>
        <v>139.30000000000001</v>
      </c>
      <c r="I64" s="73"/>
      <c r="J64" s="2"/>
      <c r="K64" s="56"/>
      <c r="L64" s="72"/>
      <c r="M64" s="72"/>
      <c r="N64" s="72"/>
      <c r="O64" s="72"/>
      <c r="P64" s="72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11</v>
      </c>
      <c r="B65" s="81">
        <f t="shared" ref="B65:G65" si="24">SUM(B58:B64)</f>
        <v>237.60000000000002</v>
      </c>
      <c r="C65" s="28">
        <f t="shared" si="24"/>
        <v>346.3</v>
      </c>
      <c r="D65" s="28">
        <f t="shared" si="24"/>
        <v>378.8</v>
      </c>
      <c r="E65" s="28">
        <f t="shared" si="24"/>
        <v>67</v>
      </c>
      <c r="F65" s="28">
        <f t="shared" si="24"/>
        <v>0</v>
      </c>
      <c r="G65" s="28">
        <f t="shared" si="24"/>
        <v>0</v>
      </c>
      <c r="H65" s="101">
        <f t="shared" si="23"/>
        <v>1029.7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20</v>
      </c>
      <c r="B66" s="82">
        <v>121</v>
      </c>
      <c r="C66" s="31">
        <v>121</v>
      </c>
      <c r="D66" s="31">
        <v>120.5</v>
      </c>
      <c r="E66" s="31">
        <v>120.5</v>
      </c>
      <c r="F66" s="31"/>
      <c r="G66" s="31"/>
      <c r="H66" s="102">
        <f>+((H65/H67)/7)*1000</f>
        <v>115.28213166144201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21</v>
      </c>
      <c r="B67" s="106">
        <v>280</v>
      </c>
      <c r="C67" s="64">
        <v>409</v>
      </c>
      <c r="D67" s="64">
        <v>448</v>
      </c>
      <c r="E67" s="64">
        <v>139</v>
      </c>
      <c r="F67" s="64"/>
      <c r="G67" s="64"/>
      <c r="H67" s="112">
        <f>SUM(B67:G67)</f>
        <v>1276</v>
      </c>
      <c r="J67" s="74"/>
      <c r="N67" s="3"/>
      <c r="O67" s="3"/>
      <c r="P67" s="3"/>
      <c r="Q67" s="3"/>
      <c r="R67" s="3"/>
    </row>
    <row r="68" spans="1:28" ht="33.75" customHeight="1" x14ac:dyDescent="0.25">
      <c r="A68" s="95" t="s">
        <v>22</v>
      </c>
      <c r="B68" s="84">
        <f t="shared" ref="B68:G68" si="25">((B67*B66)*7/1000-B58-B59)/5</f>
        <v>34.311999999999998</v>
      </c>
      <c r="C68" s="39">
        <f t="shared" si="25"/>
        <v>50.124600000000001</v>
      </c>
      <c r="D68" s="39">
        <f t="shared" si="25"/>
        <v>54.617600000000003</v>
      </c>
      <c r="E68" s="39">
        <f t="shared" si="25"/>
        <v>16.929300000000001</v>
      </c>
      <c r="F68" s="39">
        <f t="shared" si="25"/>
        <v>0</v>
      </c>
      <c r="G68" s="39">
        <f t="shared" si="25"/>
        <v>0</v>
      </c>
      <c r="H68" s="116">
        <f>((H65*1000)/H67)/7</f>
        <v>115.28213166144201</v>
      </c>
      <c r="N68" s="3"/>
      <c r="O68" s="3"/>
      <c r="P68" s="3"/>
      <c r="Q68" s="3"/>
      <c r="R68" s="3"/>
    </row>
    <row r="69" spans="1:28" ht="33.75" customHeight="1" x14ac:dyDescent="0.25">
      <c r="A69" s="96" t="s">
        <v>23</v>
      </c>
      <c r="B69" s="85">
        <f t="shared" ref="B69:G69" si="26">((B67*B66)*7)/1000</f>
        <v>237.16</v>
      </c>
      <c r="C69" s="43">
        <f t="shared" si="26"/>
        <v>346.423</v>
      </c>
      <c r="D69" s="43">
        <f t="shared" si="26"/>
        <v>377.88799999999998</v>
      </c>
      <c r="E69" s="43">
        <f t="shared" si="26"/>
        <v>117.2465</v>
      </c>
      <c r="F69" s="43">
        <f t="shared" si="26"/>
        <v>0</v>
      </c>
      <c r="G69" s="43">
        <f t="shared" si="26"/>
        <v>0</v>
      </c>
      <c r="H69" s="87"/>
      <c r="I69" s="52"/>
      <c r="R69" s="3"/>
    </row>
    <row r="70" spans="1:28" ht="33.75" customHeight="1" thickBot="1" x14ac:dyDescent="0.3">
      <c r="A70" s="97" t="s">
        <v>24</v>
      </c>
      <c r="B70" s="86">
        <f t="shared" ref="B70:G70" si="27">+(B65/B67)/7*1000</f>
        <v>121.22448979591837</v>
      </c>
      <c r="C70" s="49">
        <f t="shared" si="27"/>
        <v>120.9570380719525</v>
      </c>
      <c r="D70" s="49">
        <f t="shared" si="27"/>
        <v>120.79081632653062</v>
      </c>
      <c r="E70" s="49">
        <f t="shared" si="27"/>
        <v>68.859198355601237</v>
      </c>
      <c r="F70" s="49" t="e">
        <f t="shared" si="27"/>
        <v>#DIV/0!</v>
      </c>
      <c r="G70" s="49" t="e">
        <f t="shared" si="27"/>
        <v>#DIV/0!</v>
      </c>
      <c r="H70" s="117"/>
      <c r="N70" s="19" t="s">
        <v>71</v>
      </c>
      <c r="R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5"/>
    </row>
    <row r="73" spans="1:28" ht="33.75" customHeight="1" x14ac:dyDescent="0.25"/>
    <row r="74" spans="1:28" ht="33.75" customHeight="1" x14ac:dyDescent="0.25">
      <c r="A74" s="56"/>
      <c r="B74" s="72"/>
      <c r="C74" s="72"/>
      <c r="D74" s="72"/>
      <c r="E74" s="72"/>
      <c r="F74" s="72"/>
      <c r="G74" s="72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F15"/>
    <mergeCell ref="G15:N15"/>
    <mergeCell ref="O15:T15"/>
    <mergeCell ref="U15:AA15"/>
    <mergeCell ref="B36:I36"/>
    <mergeCell ref="M36:Q36"/>
    <mergeCell ref="J54:K54"/>
    <mergeCell ref="B55:G5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topLeftCell="A13" zoomScale="30" zoomScaleNormal="30" workbookViewId="0">
      <selection activeCell="K44" sqref="K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  <c r="O3" s="246"/>
      <c r="P3" s="246"/>
      <c r="Q3" s="246"/>
      <c r="R3" s="246"/>
      <c r="S3" s="246"/>
      <c r="T3" s="246"/>
      <c r="U3" s="246"/>
      <c r="V3" s="246"/>
      <c r="W3" s="246"/>
      <c r="AC3" s="246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246" t="s">
        <v>1</v>
      </c>
      <c r="B9" s="246"/>
      <c r="C9" s="246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246"/>
      <c r="B10" s="246"/>
      <c r="C10" s="246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246" t="s">
        <v>4</v>
      </c>
      <c r="B11" s="246"/>
      <c r="C11" s="246"/>
      <c r="D11" s="245"/>
      <c r="E11" s="248">
        <v>1</v>
      </c>
      <c r="F11" s="245"/>
      <c r="G11" s="245"/>
      <c r="H11" s="245"/>
      <c r="I11" s="245"/>
      <c r="J11" s="245"/>
      <c r="K11" s="599" t="s">
        <v>79</v>
      </c>
      <c r="L11" s="599"/>
      <c r="M11" s="249"/>
      <c r="N11" s="249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246"/>
      <c r="B12" s="246"/>
      <c r="C12" s="246"/>
      <c r="D12" s="245"/>
      <c r="E12" s="247"/>
      <c r="F12" s="245"/>
      <c r="G12" s="245"/>
      <c r="H12" s="245"/>
      <c r="I12" s="245"/>
      <c r="J12" s="245"/>
      <c r="K12" s="249"/>
      <c r="L12" s="249"/>
      <c r="M12" s="249"/>
      <c r="N12" s="249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246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9"/>
      <c r="M13" s="249"/>
      <c r="N13" s="249"/>
      <c r="O13" s="249"/>
      <c r="P13" s="249"/>
      <c r="Q13" s="249"/>
      <c r="R13" s="249"/>
      <c r="S13" s="249"/>
      <c r="T13" s="249"/>
      <c r="U13" s="249"/>
      <c r="V13" s="245"/>
      <c r="W13" s="245"/>
      <c r="X13" s="245"/>
    </row>
    <row r="14" spans="1:29" s="52" customFormat="1" ht="34.5" thickBot="1" x14ac:dyDescent="0.3">
      <c r="A14" s="246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594" t="s">
        <v>50</v>
      </c>
      <c r="I15" s="595"/>
      <c r="J15" s="595"/>
      <c r="K15" s="595"/>
      <c r="L15" s="596"/>
      <c r="M15" s="584" t="s">
        <v>9</v>
      </c>
      <c r="N15" s="585"/>
      <c r="O15" s="585"/>
      <c r="P15" s="586"/>
      <c r="Q15" s="587" t="s">
        <v>30</v>
      </c>
      <c r="R15" s="588"/>
      <c r="S15" s="588"/>
      <c r="T15" s="589"/>
      <c r="U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53">
        <v>5</v>
      </c>
      <c r="I16" s="254">
        <v>6</v>
      </c>
      <c r="J16" s="254">
        <v>7</v>
      </c>
      <c r="K16" s="254">
        <v>8</v>
      </c>
      <c r="L16" s="255">
        <v>9</v>
      </c>
      <c r="M16" s="253">
        <v>1</v>
      </c>
      <c r="N16" s="254">
        <v>2</v>
      </c>
      <c r="O16" s="254">
        <v>3</v>
      </c>
      <c r="P16" s="255">
        <v>4</v>
      </c>
      <c r="Q16" s="253">
        <v>1</v>
      </c>
      <c r="R16" s="254">
        <v>2</v>
      </c>
      <c r="S16" s="254">
        <v>3</v>
      </c>
      <c r="T16" s="255">
        <v>4</v>
      </c>
      <c r="U16" s="256"/>
      <c r="W16" s="52"/>
      <c r="X16" s="52"/>
    </row>
    <row r="17" spans="1:35" ht="39.950000000000003" customHeight="1" x14ac:dyDescent="0.25">
      <c r="A17" s="258" t="s">
        <v>15</v>
      </c>
      <c r="B17" s="225"/>
      <c r="C17" s="226">
        <v>1366.8680926208003</v>
      </c>
      <c r="D17" s="226"/>
      <c r="E17" s="226"/>
      <c r="F17" s="226"/>
      <c r="G17" s="226"/>
      <c r="H17" s="23"/>
      <c r="I17" s="24"/>
      <c r="J17" s="24"/>
      <c r="K17" s="24"/>
      <c r="L17" s="25"/>
      <c r="M17" s="23"/>
      <c r="N17" s="24"/>
      <c r="O17" s="24"/>
      <c r="P17" s="25"/>
      <c r="Q17" s="23"/>
      <c r="R17" s="24"/>
      <c r="S17" s="24"/>
      <c r="T17" s="25"/>
      <c r="U17" s="259">
        <f t="shared" ref="U17:U24" si="0">SUM(B17:T17)</f>
        <v>1366.8680926208003</v>
      </c>
      <c r="W17" s="52"/>
      <c r="X17" s="52"/>
    </row>
    <row r="18" spans="1:35" ht="39.950000000000003" customHeight="1" x14ac:dyDescent="0.25">
      <c r="A18" s="260" t="s">
        <v>16</v>
      </c>
      <c r="B18" s="225"/>
      <c r="C18" s="226">
        <v>1366.8680926208003</v>
      </c>
      <c r="D18" s="226"/>
      <c r="E18" s="226"/>
      <c r="F18" s="226"/>
      <c r="G18" s="226"/>
      <c r="H18" s="23"/>
      <c r="I18" s="24"/>
      <c r="J18" s="24"/>
      <c r="K18" s="24"/>
      <c r="L18" s="25"/>
      <c r="M18" s="23"/>
      <c r="N18" s="24"/>
      <c r="O18" s="24"/>
      <c r="P18" s="25"/>
      <c r="Q18" s="23"/>
      <c r="R18" s="24"/>
      <c r="S18" s="24"/>
      <c r="T18" s="25"/>
      <c r="U18" s="259">
        <f t="shared" si="0"/>
        <v>1366.8680926208003</v>
      </c>
      <c r="W18" s="52"/>
      <c r="X18" s="52"/>
    </row>
    <row r="19" spans="1:35" ht="39.75" customHeight="1" x14ac:dyDescent="0.25">
      <c r="A19" s="258" t="s">
        <v>17</v>
      </c>
      <c r="B19" s="225"/>
      <c r="C19" s="226">
        <v>1422.3065629516798</v>
      </c>
      <c r="D19" s="226"/>
      <c r="E19" s="226"/>
      <c r="F19" s="226"/>
      <c r="G19" s="226"/>
      <c r="H19" s="23"/>
      <c r="I19" s="24"/>
      <c r="J19" s="24"/>
      <c r="K19" s="24"/>
      <c r="L19" s="25"/>
      <c r="M19" s="76"/>
      <c r="N19" s="24"/>
      <c r="O19" s="24"/>
      <c r="P19" s="25"/>
      <c r="Q19" s="76"/>
      <c r="R19" s="24"/>
      <c r="S19" s="24"/>
      <c r="T19" s="25"/>
      <c r="U19" s="259">
        <f t="shared" si="0"/>
        <v>1422.3065629516798</v>
      </c>
      <c r="W19" s="52"/>
      <c r="X19" s="52"/>
    </row>
    <row r="20" spans="1:35" ht="39.950000000000003" customHeight="1" x14ac:dyDescent="0.25">
      <c r="A20" s="260" t="s">
        <v>18</v>
      </c>
      <c r="B20" s="225"/>
      <c r="C20" s="226">
        <v>1422.2117866393596</v>
      </c>
      <c r="D20" s="226"/>
      <c r="E20" s="226"/>
      <c r="F20" s="226"/>
      <c r="G20" s="226"/>
      <c r="H20" s="23"/>
      <c r="I20" s="24"/>
      <c r="J20" s="24"/>
      <c r="K20" s="24"/>
      <c r="L20" s="25"/>
      <c r="M20" s="23"/>
      <c r="N20" s="24"/>
      <c r="O20" s="24"/>
      <c r="P20" s="25"/>
      <c r="Q20" s="23"/>
      <c r="R20" s="24"/>
      <c r="S20" s="24"/>
      <c r="T20" s="25"/>
      <c r="U20" s="259">
        <f t="shared" si="0"/>
        <v>1422.2117866393596</v>
      </c>
      <c r="W20" s="52"/>
      <c r="X20" s="52"/>
    </row>
    <row r="21" spans="1:35" ht="39.950000000000003" customHeight="1" x14ac:dyDescent="0.25">
      <c r="A21" s="258" t="s">
        <v>19</v>
      </c>
      <c r="B21" s="225"/>
      <c r="C21" s="226">
        <v>90</v>
      </c>
      <c r="D21" s="226">
        <v>89.7</v>
      </c>
      <c r="E21" s="226">
        <v>25.3</v>
      </c>
      <c r="F21" s="226">
        <v>88.1</v>
      </c>
      <c r="G21" s="226">
        <v>88.1</v>
      </c>
      <c r="H21" s="23">
        <v>90.4</v>
      </c>
      <c r="I21" s="24">
        <v>89.1</v>
      </c>
      <c r="J21" s="24">
        <v>25.3</v>
      </c>
      <c r="K21" s="24">
        <v>89</v>
      </c>
      <c r="L21" s="25">
        <v>87.4</v>
      </c>
      <c r="M21" s="23">
        <v>99.7</v>
      </c>
      <c r="N21" s="24">
        <v>98.5</v>
      </c>
      <c r="O21" s="24">
        <v>25.3</v>
      </c>
      <c r="P21" s="25">
        <v>96.8</v>
      </c>
      <c r="Q21" s="23">
        <v>104.2</v>
      </c>
      <c r="R21" s="24">
        <v>102.8</v>
      </c>
      <c r="S21" s="24">
        <v>23</v>
      </c>
      <c r="T21" s="25">
        <v>101.1</v>
      </c>
      <c r="U21" s="259">
        <f t="shared" si="0"/>
        <v>1413.8</v>
      </c>
      <c r="W21" s="52"/>
      <c r="X21" s="52"/>
    </row>
    <row r="22" spans="1:35" ht="39.950000000000003" customHeight="1" x14ac:dyDescent="0.25">
      <c r="A22" s="260" t="s">
        <v>13</v>
      </c>
      <c r="B22" s="225"/>
      <c r="C22" s="226">
        <v>90</v>
      </c>
      <c r="D22" s="226">
        <v>89.7</v>
      </c>
      <c r="E22" s="226">
        <v>25.3</v>
      </c>
      <c r="F22" s="226">
        <v>88.09999999999998</v>
      </c>
      <c r="G22" s="226">
        <v>88.09999999999998</v>
      </c>
      <c r="H22" s="23">
        <v>90.054961832061082</v>
      </c>
      <c r="I22" s="24">
        <v>88.872993630573234</v>
      </c>
      <c r="J22" s="24">
        <v>25.3</v>
      </c>
      <c r="K22" s="24">
        <v>88.886479591836732</v>
      </c>
      <c r="L22" s="25">
        <v>87.288520408163265</v>
      </c>
      <c r="M22" s="23">
        <v>99.814994232987331</v>
      </c>
      <c r="N22" s="24">
        <v>98.613479262672811</v>
      </c>
      <c r="O22" s="24">
        <v>25.3</v>
      </c>
      <c r="P22" s="25">
        <v>96.91152073732718</v>
      </c>
      <c r="Q22" s="23">
        <v>105.00507726269318</v>
      </c>
      <c r="R22" s="24">
        <v>103.48079470198674</v>
      </c>
      <c r="S22" s="24">
        <v>23</v>
      </c>
      <c r="T22" s="25">
        <v>101.76879823594267</v>
      </c>
      <c r="U22" s="259">
        <f t="shared" si="0"/>
        <v>1415.4976198962443</v>
      </c>
      <c r="W22" s="52"/>
      <c r="X22" s="52"/>
    </row>
    <row r="23" spans="1:35" ht="39.950000000000003" customHeight="1" x14ac:dyDescent="0.25">
      <c r="A23" s="258" t="s">
        <v>14</v>
      </c>
      <c r="B23" s="225">
        <v>338</v>
      </c>
      <c r="C23" s="226">
        <v>11.9</v>
      </c>
      <c r="D23" s="226">
        <v>10.476000000000001</v>
      </c>
      <c r="E23" s="226">
        <v>3</v>
      </c>
      <c r="F23" s="226">
        <v>8.9239999999999995</v>
      </c>
      <c r="G23" s="226">
        <v>8.9354999999999993</v>
      </c>
      <c r="H23" s="23">
        <v>90.054961832061082</v>
      </c>
      <c r="I23" s="24">
        <v>88.872993630573234</v>
      </c>
      <c r="J23" s="24">
        <v>25.3</v>
      </c>
      <c r="K23" s="24">
        <v>88.886479591836732</v>
      </c>
      <c r="L23" s="25">
        <v>87.288520408163265</v>
      </c>
      <c r="M23" s="23">
        <v>99.814994232987331</v>
      </c>
      <c r="N23" s="24">
        <v>98.613479262672811</v>
      </c>
      <c r="O23" s="24">
        <v>25.3</v>
      </c>
      <c r="P23" s="25">
        <v>96.91152073732718</v>
      </c>
      <c r="Q23" s="23">
        <v>105.00507726269318</v>
      </c>
      <c r="R23" s="24">
        <v>103.48079470198674</v>
      </c>
      <c r="S23" s="24">
        <v>23</v>
      </c>
      <c r="T23" s="25">
        <v>101.76879823594267</v>
      </c>
      <c r="U23" s="259">
        <f t="shared" si="0"/>
        <v>1415.5331198962444</v>
      </c>
      <c r="W23" s="52"/>
    </row>
    <row r="24" spans="1:35" ht="41.45" customHeight="1" thickBot="1" x14ac:dyDescent="0.3">
      <c r="A24" s="260" t="s">
        <v>11</v>
      </c>
      <c r="B24" s="227">
        <f>SUM(B17:B23)</f>
        <v>338</v>
      </c>
      <c r="C24" s="228">
        <f t="shared" ref="C24:G24" si="1">SUM(C17:C23)</f>
        <v>5770.1545348326399</v>
      </c>
      <c r="D24" s="228">
        <f t="shared" si="1"/>
        <v>189.876</v>
      </c>
      <c r="E24" s="228">
        <f t="shared" si="1"/>
        <v>53.6</v>
      </c>
      <c r="F24" s="228">
        <f t="shared" si="1"/>
        <v>185.124</v>
      </c>
      <c r="G24" s="228">
        <f t="shared" si="1"/>
        <v>185.13549999999998</v>
      </c>
      <c r="H24" s="261">
        <f t="shared" ref="H24:L24" si="2">SUM(H17:H23)</f>
        <v>270.5099236641222</v>
      </c>
      <c r="I24" s="262">
        <f t="shared" si="2"/>
        <v>266.84598726114643</v>
      </c>
      <c r="J24" s="262">
        <f>SUM(J17:J23)</f>
        <v>75.900000000000006</v>
      </c>
      <c r="K24" s="262">
        <f t="shared" ref="K24" si="3">SUM(K17:K23)</f>
        <v>266.77295918367349</v>
      </c>
      <c r="L24" s="263">
        <f t="shared" si="2"/>
        <v>261.97704081632651</v>
      </c>
      <c r="M24" s="261">
        <f>SUM(M17:M23)</f>
        <v>299.32998846597468</v>
      </c>
      <c r="N24" s="262">
        <f t="shared" ref="N24:P24" si="4">SUM(N17:N23)</f>
        <v>295.72695852534559</v>
      </c>
      <c r="O24" s="262">
        <f t="shared" si="4"/>
        <v>75.900000000000006</v>
      </c>
      <c r="P24" s="263">
        <f t="shared" si="4"/>
        <v>290.62304147465437</v>
      </c>
      <c r="Q24" s="261">
        <f>SUM(Q17:Q23)</f>
        <v>314.21015452538637</v>
      </c>
      <c r="R24" s="262">
        <f t="shared" ref="R24:T24" si="5">SUM(R17:R23)</f>
        <v>309.76158940397346</v>
      </c>
      <c r="S24" s="262">
        <f t="shared" si="5"/>
        <v>69</v>
      </c>
      <c r="T24" s="263">
        <f t="shared" si="5"/>
        <v>304.63759647188533</v>
      </c>
      <c r="U24" s="259">
        <f t="shared" si="0"/>
        <v>9823.0852746251276</v>
      </c>
    </row>
    <row r="25" spans="1:35" s="52" customFormat="1" ht="36.75" customHeight="1" x14ac:dyDescent="0.25">
      <c r="A25" s="264" t="s">
        <v>20</v>
      </c>
      <c r="B25" s="229"/>
      <c r="C25" s="230">
        <v>114</v>
      </c>
      <c r="D25" s="230">
        <v>113.5</v>
      </c>
      <c r="E25" s="230">
        <v>115</v>
      </c>
      <c r="F25" s="230">
        <v>111.5</v>
      </c>
      <c r="G25" s="230">
        <v>111.5</v>
      </c>
      <c r="H25" s="265"/>
      <c r="I25" s="266"/>
      <c r="J25" s="266"/>
      <c r="K25" s="266"/>
      <c r="L25" s="267"/>
      <c r="M25" s="265"/>
      <c r="N25" s="266"/>
      <c r="O25" s="266"/>
      <c r="P25" s="267"/>
      <c r="Q25" s="265"/>
      <c r="R25" s="266"/>
      <c r="S25" s="266"/>
      <c r="T25" s="267"/>
      <c r="U25" s="268">
        <f>+((U24/U26)/7)*1000</f>
        <v>112.30875521208628</v>
      </c>
    </row>
    <row r="26" spans="1:35" s="52" customFormat="1" ht="33" customHeight="1" x14ac:dyDescent="0.25">
      <c r="A26" s="269" t="s">
        <v>21</v>
      </c>
      <c r="B26" s="231"/>
      <c r="C26" s="232">
        <v>850</v>
      </c>
      <c r="D26" s="232">
        <v>776</v>
      </c>
      <c r="E26" s="232">
        <v>200</v>
      </c>
      <c r="F26" s="232">
        <v>776</v>
      </c>
      <c r="G26" s="232">
        <v>777</v>
      </c>
      <c r="H26" s="34">
        <v>783</v>
      </c>
      <c r="I26" s="35">
        <v>783</v>
      </c>
      <c r="J26" s="35">
        <v>220</v>
      </c>
      <c r="K26" s="35">
        <v>783</v>
      </c>
      <c r="L26" s="36">
        <v>783</v>
      </c>
      <c r="M26" s="34">
        <v>868</v>
      </c>
      <c r="N26" s="35">
        <v>869</v>
      </c>
      <c r="O26" s="35">
        <v>220</v>
      </c>
      <c r="P26" s="36">
        <v>869</v>
      </c>
      <c r="Q26" s="34">
        <v>913</v>
      </c>
      <c r="R26" s="35">
        <v>912</v>
      </c>
      <c r="S26" s="35">
        <v>200</v>
      </c>
      <c r="T26" s="36">
        <v>913</v>
      </c>
      <c r="U26" s="270">
        <f>SUM(C26:T26)</f>
        <v>12495</v>
      </c>
      <c r="V26" s="52">
        <f>((U24*1000)/U26)/7</f>
        <v>112.30875521208631</v>
      </c>
    </row>
    <row r="27" spans="1:35" s="52" customFormat="1" ht="33" customHeight="1" x14ac:dyDescent="0.25">
      <c r="A27" s="271" t="s">
        <v>22</v>
      </c>
      <c r="B27" s="233"/>
      <c r="C27" s="226">
        <f>(C26*C25/1000)*6</f>
        <v>581.40000000000009</v>
      </c>
      <c r="D27" s="226">
        <f t="shared" ref="D27:G27" si="6">(D26*D25/1000)*6</f>
        <v>528.4559999999999</v>
      </c>
      <c r="E27" s="226">
        <f t="shared" si="6"/>
        <v>138</v>
      </c>
      <c r="F27" s="226">
        <f t="shared" si="6"/>
        <v>519.14400000000001</v>
      </c>
      <c r="G27" s="226">
        <f t="shared" si="6"/>
        <v>519.81299999999999</v>
      </c>
      <c r="H27" s="272">
        <f t="shared" ref="H27:T27" si="7">((H26*H25)*7/1000-H17-H18)/5</f>
        <v>0</v>
      </c>
      <c r="I27" s="273">
        <f t="shared" si="7"/>
        <v>0</v>
      </c>
      <c r="J27" s="273">
        <f t="shared" si="7"/>
        <v>0</v>
      </c>
      <c r="K27" s="273">
        <f t="shared" si="7"/>
        <v>0</v>
      </c>
      <c r="L27" s="274">
        <f t="shared" si="7"/>
        <v>0</v>
      </c>
      <c r="M27" s="272">
        <f t="shared" si="7"/>
        <v>0</v>
      </c>
      <c r="N27" s="273">
        <f t="shared" si="7"/>
        <v>0</v>
      </c>
      <c r="O27" s="273">
        <f t="shared" si="7"/>
        <v>0</v>
      </c>
      <c r="P27" s="274">
        <f t="shared" si="7"/>
        <v>0</v>
      </c>
      <c r="Q27" s="272">
        <f t="shared" si="7"/>
        <v>0</v>
      </c>
      <c r="R27" s="273">
        <f t="shared" si="7"/>
        <v>0</v>
      </c>
      <c r="S27" s="273">
        <f t="shared" si="7"/>
        <v>0</v>
      </c>
      <c r="T27" s="274">
        <f t="shared" si="7"/>
        <v>0</v>
      </c>
      <c r="U27" s="222"/>
    </row>
    <row r="28" spans="1:35" ht="33.75" customHeight="1" x14ac:dyDescent="0.25">
      <c r="A28" s="175" t="s">
        <v>23</v>
      </c>
      <c r="B28" s="234"/>
      <c r="C28" s="235">
        <f>+(C25-$C$32)*C26/1000</f>
        <v>11.9</v>
      </c>
      <c r="D28" s="235">
        <f t="shared" ref="D28:G28" si="8">+(D25-$C$32)*D26/1000</f>
        <v>10.476000000000001</v>
      </c>
      <c r="E28" s="235">
        <f t="shared" si="8"/>
        <v>3</v>
      </c>
      <c r="F28" s="235">
        <f t="shared" si="8"/>
        <v>8.9239999999999995</v>
      </c>
      <c r="G28" s="235">
        <f t="shared" si="8"/>
        <v>8.9354999999999993</v>
      </c>
      <c r="H28" s="42">
        <f t="shared" ref="H28:L28" si="9">((H26*H25)*7)/1000</f>
        <v>0</v>
      </c>
      <c r="I28" s="43">
        <f t="shared" si="9"/>
        <v>0</v>
      </c>
      <c r="J28" s="43">
        <f>((J26*J25)*7)/1000</f>
        <v>0</v>
      </c>
      <c r="K28" s="43">
        <f>((K26*K25)*7)/1000</f>
        <v>0</v>
      </c>
      <c r="L28" s="87">
        <f t="shared" si="9"/>
        <v>0</v>
      </c>
      <c r="M28" s="42">
        <f>((M26*M25)*7)/1000</f>
        <v>0</v>
      </c>
      <c r="N28" s="43">
        <f>((N26*N25)*7)/1000</f>
        <v>0</v>
      </c>
      <c r="O28" s="43">
        <f t="shared" ref="O28:T28" si="10">((O26*O25)*7)/1000</f>
        <v>0</v>
      </c>
      <c r="P28" s="87">
        <f t="shared" si="10"/>
        <v>0</v>
      </c>
      <c r="Q28" s="44">
        <f t="shared" si="10"/>
        <v>0</v>
      </c>
      <c r="R28" s="45">
        <f t="shared" si="10"/>
        <v>0</v>
      </c>
      <c r="S28" s="45">
        <f t="shared" si="10"/>
        <v>0</v>
      </c>
      <c r="T28" s="46">
        <f t="shared" si="10"/>
        <v>0</v>
      </c>
      <c r="U28" s="275"/>
    </row>
    <row r="29" spans="1:35" ht="33.75" customHeight="1" thickBot="1" x14ac:dyDescent="0.3">
      <c r="A29" s="176" t="s">
        <v>24</v>
      </c>
      <c r="B29" s="236"/>
      <c r="C29" s="237">
        <f t="shared" ref="C29:G29" si="11">+C26*(1.16666666666667)</f>
        <v>991.66666666666958</v>
      </c>
      <c r="D29" s="237">
        <f t="shared" si="11"/>
        <v>905.33333333333599</v>
      </c>
      <c r="E29" s="237">
        <f t="shared" si="11"/>
        <v>233.33333333333402</v>
      </c>
      <c r="F29" s="237">
        <f t="shared" si="11"/>
        <v>905.33333333333599</v>
      </c>
      <c r="G29" s="237">
        <f t="shared" si="11"/>
        <v>906.50000000000261</v>
      </c>
      <c r="H29" s="48">
        <f t="shared" ref="H29:L29" si="12">+(H24/H26)/7*1000</f>
        <v>49.354118530217519</v>
      </c>
      <c r="I29" s="49">
        <f t="shared" si="12"/>
        <v>48.68563898214677</v>
      </c>
      <c r="J29" s="49">
        <f>+(J24/J26)/7*1000</f>
        <v>49.285714285714285</v>
      </c>
      <c r="K29" s="49">
        <f t="shared" ref="K29" si="13">+(K24/K26)/7*1000</f>
        <v>48.672315121998444</v>
      </c>
      <c r="L29" s="50">
        <f t="shared" si="12"/>
        <v>47.797307209692846</v>
      </c>
      <c r="M29" s="48">
        <f>+(M24/M26)/7*1000</f>
        <v>49.264316732385566</v>
      </c>
      <c r="N29" s="49">
        <f t="shared" ref="N29:T29" si="14">+(N24/N26)/7*1000</f>
        <v>48.615314569348278</v>
      </c>
      <c r="O29" s="49">
        <f t="shared" si="14"/>
        <v>49.285714285714285</v>
      </c>
      <c r="P29" s="50">
        <f t="shared" si="14"/>
        <v>47.776268531095575</v>
      </c>
      <c r="Q29" s="48">
        <f t="shared" si="14"/>
        <v>49.164474186416271</v>
      </c>
      <c r="R29" s="49">
        <f t="shared" si="14"/>
        <v>48.521552224933188</v>
      </c>
      <c r="S29" s="49">
        <f t="shared" si="14"/>
        <v>49.285714285714278</v>
      </c>
      <c r="T29" s="50">
        <f t="shared" si="14"/>
        <v>47.666655683286706</v>
      </c>
      <c r="U29" s="276"/>
    </row>
    <row r="30" spans="1:35" ht="33.75" customHeight="1" x14ac:dyDescent="0.25">
      <c r="A30" s="52"/>
      <c r="B30" s="233"/>
      <c r="C30" s="238">
        <f>(C27/6)</f>
        <v>96.90000000000002</v>
      </c>
      <c r="D30" s="238">
        <f t="shared" ref="D30:G30" si="15">+(D27/6)</f>
        <v>88.075999999999979</v>
      </c>
      <c r="E30" s="238">
        <f t="shared" si="15"/>
        <v>23</v>
      </c>
      <c r="F30" s="238">
        <f t="shared" si="15"/>
        <v>86.524000000000001</v>
      </c>
      <c r="G30" s="238">
        <f t="shared" si="15"/>
        <v>86.635499999999993</v>
      </c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</row>
    <row r="31" spans="1:35" ht="33.75" customHeight="1" x14ac:dyDescent="0.25">
      <c r="A31" s="52"/>
      <c r="B31" s="233"/>
      <c r="C31" s="238">
        <f>+((C27-C24)/4)+C30</f>
        <v>-1200.28863370816</v>
      </c>
      <c r="D31" s="238">
        <f t="shared" ref="D31:G31" si="16">+((D27-D24)/4)+D30</f>
        <v>172.72099999999995</v>
      </c>
      <c r="E31" s="238">
        <f t="shared" si="16"/>
        <v>44.1</v>
      </c>
      <c r="F31" s="238">
        <f t="shared" si="16"/>
        <v>170.029</v>
      </c>
      <c r="G31" s="238">
        <f t="shared" si="16"/>
        <v>170.30487499999998</v>
      </c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2"/>
    </row>
    <row r="32" spans="1:35" ht="33.75" customHeight="1" thickBot="1" x14ac:dyDescent="0.3">
      <c r="A32" s="52"/>
      <c r="B32" s="239"/>
      <c r="C32" s="240">
        <v>100</v>
      </c>
      <c r="D32" s="241">
        <f>+C32*E32/1000</f>
        <v>337.9</v>
      </c>
      <c r="E32" s="242">
        <f>+SUM(C26:G26)</f>
        <v>3379</v>
      </c>
      <c r="F32" s="243"/>
      <c r="G32" s="24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402.783072</v>
      </c>
      <c r="C38" s="79"/>
      <c r="D38" s="79"/>
      <c r="E38" s="79"/>
      <c r="F38" s="79"/>
      <c r="G38" s="79"/>
      <c r="H38" s="274">
        <f t="shared" ref="H38:H45" si="17">SUM(B38:G38)</f>
        <v>402.783072</v>
      </c>
      <c r="I38" s="52"/>
      <c r="J38" s="287" t="s">
        <v>15</v>
      </c>
      <c r="K38" s="79">
        <v>11.5</v>
      </c>
      <c r="L38" s="79">
        <v>13.5</v>
      </c>
      <c r="M38" s="79">
        <v>14.3</v>
      </c>
      <c r="N38" s="79"/>
      <c r="O38" s="79"/>
      <c r="P38" s="79"/>
      <c r="Q38" s="274">
        <f t="shared" ref="Q38:Q45" si="18">SUM(K38:P38)</f>
        <v>39.299999999999997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402.783072</v>
      </c>
      <c r="C39" s="79"/>
      <c r="D39" s="79"/>
      <c r="E39" s="79"/>
      <c r="F39" s="79"/>
      <c r="G39" s="79"/>
      <c r="H39" s="274">
        <f t="shared" si="17"/>
        <v>402.783072</v>
      </c>
      <c r="I39" s="52"/>
      <c r="J39" s="288" t="s">
        <v>16</v>
      </c>
      <c r="K39" s="79">
        <v>11.5</v>
      </c>
      <c r="L39" s="79">
        <v>13.5</v>
      </c>
      <c r="M39" s="79">
        <v>14.3</v>
      </c>
      <c r="N39" s="79"/>
      <c r="O39" s="79"/>
      <c r="P39" s="79"/>
      <c r="Q39" s="274">
        <f t="shared" si="18"/>
        <v>39.299999999999997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89">
        <v>417.10637119999996</v>
      </c>
      <c r="C40" s="273"/>
      <c r="D40" s="273"/>
      <c r="E40" s="273"/>
      <c r="F40" s="273"/>
      <c r="G40" s="273"/>
      <c r="H40" s="274">
        <f t="shared" si="17"/>
        <v>417.10637119999996</v>
      </c>
      <c r="I40" s="52"/>
      <c r="J40" s="287" t="s">
        <v>17</v>
      </c>
      <c r="K40" s="80">
        <v>11.967599999999999</v>
      </c>
      <c r="L40" s="24">
        <v>13.911600000000002</v>
      </c>
      <c r="M40" s="24">
        <v>14.776000000000002</v>
      </c>
      <c r="N40" s="24"/>
      <c r="O40" s="24"/>
      <c r="P40" s="24"/>
      <c r="Q40" s="274">
        <f t="shared" si="18"/>
        <v>40.655200000000001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417.10637119999996</v>
      </c>
      <c r="C41" s="273"/>
      <c r="D41" s="273"/>
      <c r="E41" s="273"/>
      <c r="F41" s="273"/>
      <c r="G41" s="273"/>
      <c r="H41" s="274">
        <f t="shared" si="17"/>
        <v>417.10637119999996</v>
      </c>
      <c r="I41" s="52"/>
      <c r="J41" s="288" t="s">
        <v>18</v>
      </c>
      <c r="K41" s="80">
        <v>9.5</v>
      </c>
      <c r="L41" s="24">
        <v>9.4</v>
      </c>
      <c r="M41" s="24">
        <v>2.1</v>
      </c>
      <c r="N41" s="24">
        <v>9.6</v>
      </c>
      <c r="O41" s="79">
        <v>9.6</v>
      </c>
      <c r="P41" s="79"/>
      <c r="Q41" s="274">
        <f t="shared" si="18"/>
        <v>40.200000000000003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417.10637119999996</v>
      </c>
      <c r="C42" s="273"/>
      <c r="D42" s="273"/>
      <c r="E42" s="273"/>
      <c r="F42" s="273"/>
      <c r="G42" s="273"/>
      <c r="H42" s="274">
        <f t="shared" si="17"/>
        <v>417.10637119999996</v>
      </c>
      <c r="I42" s="52"/>
      <c r="J42" s="287" t="s">
        <v>19</v>
      </c>
      <c r="K42" s="80">
        <v>9.5</v>
      </c>
      <c r="L42" s="24">
        <v>9.4</v>
      </c>
      <c r="M42" s="24">
        <v>2.1</v>
      </c>
      <c r="N42" s="24">
        <v>9.6</v>
      </c>
      <c r="O42" s="79">
        <v>9.6</v>
      </c>
      <c r="P42" s="79"/>
      <c r="Q42" s="274">
        <f t="shared" si="18"/>
        <v>40.200000000000003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>
        <v>417.10637119999996</v>
      </c>
      <c r="C43" s="273"/>
      <c r="D43" s="273"/>
      <c r="E43" s="273"/>
      <c r="F43" s="273"/>
      <c r="G43" s="273"/>
      <c r="H43" s="274">
        <f t="shared" si="17"/>
        <v>417.10637119999996</v>
      </c>
      <c r="I43" s="52"/>
      <c r="J43" s="288" t="s">
        <v>13</v>
      </c>
      <c r="K43" s="80">
        <v>9.5</v>
      </c>
      <c r="L43" s="24">
        <v>9.4</v>
      </c>
      <c r="M43" s="24">
        <v>2.1</v>
      </c>
      <c r="N43" s="24">
        <v>9.6</v>
      </c>
      <c r="O43" s="79">
        <v>9.6</v>
      </c>
      <c r="P43" s="79"/>
      <c r="Q43" s="274">
        <f t="shared" si="18"/>
        <v>40.200000000000003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>
        <v>79.2</v>
      </c>
      <c r="C44" s="273">
        <v>79</v>
      </c>
      <c r="D44" s="273">
        <v>21.8</v>
      </c>
      <c r="E44" s="273">
        <v>79</v>
      </c>
      <c r="F44" s="273">
        <v>79</v>
      </c>
      <c r="G44" s="273">
        <v>79</v>
      </c>
      <c r="H44" s="274">
        <f t="shared" si="17"/>
        <v>417</v>
      </c>
      <c r="I44" s="52"/>
      <c r="J44" s="287" t="s">
        <v>14</v>
      </c>
      <c r="K44" s="80">
        <v>7.7</v>
      </c>
      <c r="L44" s="24">
        <v>7.7</v>
      </c>
      <c r="M44" s="24">
        <v>2</v>
      </c>
      <c r="N44" s="24">
        <v>7.7</v>
      </c>
      <c r="O44" s="79">
        <v>7.6</v>
      </c>
      <c r="P44" s="79">
        <v>7.5</v>
      </c>
      <c r="Q44" s="274">
        <f t="shared" si="18"/>
        <v>40.199999999999996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19">SUM(B38:B44)</f>
        <v>2553.1916287999998</v>
      </c>
      <c r="C45" s="262">
        <f t="shared" si="19"/>
        <v>79</v>
      </c>
      <c r="D45" s="262">
        <f t="shared" si="19"/>
        <v>21.8</v>
      </c>
      <c r="E45" s="262">
        <f t="shared" si="19"/>
        <v>79</v>
      </c>
      <c r="F45" s="262">
        <f t="shared" si="19"/>
        <v>79</v>
      </c>
      <c r="G45" s="262">
        <f t="shared" si="19"/>
        <v>79</v>
      </c>
      <c r="H45" s="274">
        <f t="shared" si="17"/>
        <v>2890.9916287999999</v>
      </c>
      <c r="J45" s="288" t="s">
        <v>11</v>
      </c>
      <c r="K45" s="290">
        <f t="shared" ref="K45:P45" si="20">SUM(K38:K44)</f>
        <v>71.167599999999993</v>
      </c>
      <c r="L45" s="262">
        <f t="shared" si="20"/>
        <v>76.811599999999999</v>
      </c>
      <c r="M45" s="262">
        <f t="shared" si="20"/>
        <v>51.676000000000009</v>
      </c>
      <c r="N45" s="262">
        <f t="shared" si="20"/>
        <v>36.5</v>
      </c>
      <c r="O45" s="262">
        <f t="shared" si="20"/>
        <v>36.4</v>
      </c>
      <c r="P45" s="262">
        <f t="shared" si="20"/>
        <v>7.5</v>
      </c>
      <c r="Q45" s="274">
        <f t="shared" si="18"/>
        <v>280.05520000000001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/>
      <c r="C46" s="266"/>
      <c r="D46" s="266"/>
      <c r="E46" s="266"/>
      <c r="F46" s="266"/>
      <c r="G46" s="266"/>
      <c r="H46" s="293">
        <f>+((H45/H47)/7)*1000</f>
        <v>110.07430813280536</v>
      </c>
      <c r="J46" s="291" t="s">
        <v>20</v>
      </c>
      <c r="K46" s="292"/>
      <c r="L46" s="266"/>
      <c r="M46" s="266"/>
      <c r="N46" s="266"/>
      <c r="O46" s="266"/>
      <c r="P46" s="266"/>
      <c r="Q46" s="293">
        <f>+((Q45/Q47)/7)*1000</f>
        <v>120.8697453603798</v>
      </c>
      <c r="R46" s="294"/>
      <c r="S46" s="294"/>
    </row>
    <row r="47" spans="1:29" ht="33.75" customHeight="1" x14ac:dyDescent="0.25">
      <c r="A47" s="295" t="s">
        <v>21</v>
      </c>
      <c r="B47" s="83">
        <v>712</v>
      </c>
      <c r="C47" s="35">
        <v>711</v>
      </c>
      <c r="D47" s="35">
        <v>196</v>
      </c>
      <c r="E47" s="35">
        <v>711</v>
      </c>
      <c r="F47" s="35">
        <v>711</v>
      </c>
      <c r="G47" s="35">
        <v>711</v>
      </c>
      <c r="H47" s="296">
        <f>SUM(B47:G47)</f>
        <v>3752</v>
      </c>
      <c r="I47" s="52"/>
      <c r="J47" s="295" t="s">
        <v>21</v>
      </c>
      <c r="K47" s="297">
        <v>63</v>
      </c>
      <c r="L47" s="298">
        <v>63</v>
      </c>
      <c r="M47" s="298">
        <v>16</v>
      </c>
      <c r="N47" s="298">
        <v>63</v>
      </c>
      <c r="O47" s="298">
        <v>63</v>
      </c>
      <c r="P47" s="298">
        <v>63</v>
      </c>
      <c r="Q47" s="299">
        <f>SUM(K47:P47)</f>
        <v>331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1">((B47*B46)*7/1000-B38-B39)/5</f>
        <v>-161.1132288</v>
      </c>
      <c r="C48" s="273">
        <f t="shared" si="21"/>
        <v>0</v>
      </c>
      <c r="D48" s="273">
        <f t="shared" si="21"/>
        <v>0</v>
      </c>
      <c r="E48" s="273">
        <f t="shared" si="21"/>
        <v>0</v>
      </c>
      <c r="F48" s="273">
        <f t="shared" si="21"/>
        <v>0</v>
      </c>
      <c r="G48" s="273">
        <f t="shared" si="21"/>
        <v>0</v>
      </c>
      <c r="H48" s="302">
        <f>((H45*1000)/H47)/7</f>
        <v>110.07430813280537</v>
      </c>
      <c r="J48" s="301" t="s">
        <v>22</v>
      </c>
      <c r="K48" s="289">
        <f t="shared" ref="K48:P48" si="22">((K47*K46)*7/1000-K38-K39)/5</f>
        <v>-4.5999999999999996</v>
      </c>
      <c r="L48" s="273">
        <f t="shared" si="22"/>
        <v>-5.4</v>
      </c>
      <c r="M48" s="273">
        <f t="shared" si="22"/>
        <v>-5.7200000000000006</v>
      </c>
      <c r="N48" s="273">
        <f t="shared" si="22"/>
        <v>0</v>
      </c>
      <c r="O48" s="273"/>
      <c r="P48" s="273">
        <f t="shared" si="22"/>
        <v>0</v>
      </c>
      <c r="Q48" s="303">
        <f>((Q45*1000)/Q47)/7</f>
        <v>120.86974536037981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3">((B47*B46)*7)/1000</f>
        <v>0</v>
      </c>
      <c r="C49" s="43">
        <f t="shared" si="23"/>
        <v>0</v>
      </c>
      <c r="D49" s="43">
        <f t="shared" si="23"/>
        <v>0</v>
      </c>
      <c r="E49" s="43">
        <f t="shared" si="23"/>
        <v>0</v>
      </c>
      <c r="F49" s="43">
        <f t="shared" si="23"/>
        <v>0</v>
      </c>
      <c r="G49" s="43">
        <f t="shared" si="23"/>
        <v>0</v>
      </c>
      <c r="H49" s="87"/>
      <c r="J49" s="96" t="s">
        <v>23</v>
      </c>
      <c r="K49" s="85">
        <f>((K47*K46)*7)/1000</f>
        <v>0</v>
      </c>
      <c r="L49" s="43">
        <f>((L47*L46)*7)/1000</f>
        <v>0</v>
      </c>
      <c r="M49" s="43">
        <f>((M47*M46)*7)/1000</f>
        <v>0</v>
      </c>
      <c r="N49" s="43">
        <f>((N47*N46)*7)/1000</f>
        <v>0</v>
      </c>
      <c r="O49" s="43"/>
      <c r="P49" s="43">
        <f>((P47*P46)*7)/1000</f>
        <v>0</v>
      </c>
      <c r="Q49" s="304"/>
    </row>
    <row r="50" spans="1:42" ht="33.75" customHeight="1" thickBot="1" x14ac:dyDescent="0.3">
      <c r="A50" s="97" t="s">
        <v>24</v>
      </c>
      <c r="B50" s="86">
        <f t="shared" ref="B50:G50" si="24">+(B45/B47)/7*1000</f>
        <v>512.27761412520056</v>
      </c>
      <c r="C50" s="49">
        <f t="shared" si="24"/>
        <v>15.873015873015872</v>
      </c>
      <c r="D50" s="49">
        <f t="shared" si="24"/>
        <v>15.889212827988338</v>
      </c>
      <c r="E50" s="49">
        <f t="shared" si="24"/>
        <v>15.873015873015872</v>
      </c>
      <c r="F50" s="49">
        <f t="shared" si="24"/>
        <v>15.873015873015872</v>
      </c>
      <c r="G50" s="49">
        <f t="shared" si="24"/>
        <v>15.873015873015872</v>
      </c>
      <c r="H50" s="105"/>
      <c r="I50" s="52"/>
      <c r="J50" s="97" t="s">
        <v>24</v>
      </c>
      <c r="K50" s="86">
        <f>+(K45/K47)/7*1000</f>
        <v>161.37777777777777</v>
      </c>
      <c r="L50" s="49">
        <f>+(L45/L47)/7*1000</f>
        <v>174.17596371882087</v>
      </c>
      <c r="M50" s="49">
        <f>+(M45/M47)/7*1000</f>
        <v>461.39285714285722</v>
      </c>
      <c r="N50" s="49">
        <f>+(N45/N47)/7*1000</f>
        <v>82.766439909297063</v>
      </c>
      <c r="O50" s="49"/>
      <c r="P50" s="49">
        <f>+(P45/P47)/7*1000</f>
        <v>17.006802721088434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>
        <v>127.7</v>
      </c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34.4</v>
      </c>
      <c r="C57" s="79">
        <v>50.1</v>
      </c>
      <c r="D57" s="79">
        <v>54.8</v>
      </c>
      <c r="E57" s="79"/>
      <c r="F57" s="221"/>
      <c r="G57" s="23"/>
      <c r="H57" s="79"/>
      <c r="I57" s="79"/>
      <c r="J57" s="79"/>
      <c r="K57" s="221"/>
      <c r="L57" s="23"/>
      <c r="M57" s="79"/>
      <c r="N57" s="79"/>
      <c r="O57" s="221"/>
      <c r="P57" s="23"/>
      <c r="Q57" s="79"/>
      <c r="R57" s="79"/>
      <c r="S57" s="221"/>
      <c r="T57" s="259">
        <f t="shared" ref="T57:T64" si="25">SUM(B57:S57)</f>
        <v>139.30000000000001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34.200000000000003</v>
      </c>
      <c r="C58" s="79">
        <v>50.1</v>
      </c>
      <c r="D58" s="79">
        <v>54.8</v>
      </c>
      <c r="E58" s="79"/>
      <c r="F58" s="221"/>
      <c r="G58" s="23"/>
      <c r="H58" s="79"/>
      <c r="I58" s="79"/>
      <c r="J58" s="79"/>
      <c r="K58" s="221"/>
      <c r="L58" s="23"/>
      <c r="M58" s="79"/>
      <c r="N58" s="79"/>
      <c r="O58" s="221"/>
      <c r="P58" s="23"/>
      <c r="Q58" s="79"/>
      <c r="R58" s="79"/>
      <c r="S58" s="221"/>
      <c r="T58" s="259">
        <f t="shared" si="25"/>
        <v>139.10000000000002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35.799999999999997</v>
      </c>
      <c r="C59" s="24">
        <v>52.393899999999995</v>
      </c>
      <c r="D59" s="24">
        <v>56.793599999999991</v>
      </c>
      <c r="E59" s="24"/>
      <c r="F59" s="25"/>
      <c r="G59" s="23"/>
      <c r="H59" s="24"/>
      <c r="I59" s="24"/>
      <c r="J59" s="24"/>
      <c r="K59" s="25"/>
      <c r="L59" s="23"/>
      <c r="M59" s="24"/>
      <c r="N59" s="24"/>
      <c r="O59" s="25"/>
      <c r="P59" s="23"/>
      <c r="Q59" s="24"/>
      <c r="R59" s="24"/>
      <c r="S59" s="25"/>
      <c r="T59" s="259">
        <f t="shared" si="25"/>
        <v>144.98749999999998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8.6836000000000002</v>
      </c>
      <c r="C60" s="24">
        <v>8.9390000000000001</v>
      </c>
      <c r="D60" s="24">
        <v>2.5539999999999998</v>
      </c>
      <c r="E60" s="24">
        <v>9.0667000000000009</v>
      </c>
      <c r="F60" s="25">
        <v>9.0667000000000009</v>
      </c>
      <c r="G60" s="23">
        <v>9.0667000000000009</v>
      </c>
      <c r="H60" s="24">
        <v>9.0667000000000009</v>
      </c>
      <c r="I60" s="24">
        <v>2.5539999999999998</v>
      </c>
      <c r="J60" s="24">
        <v>9.0667000000000009</v>
      </c>
      <c r="K60" s="25">
        <v>9.0667000000000009</v>
      </c>
      <c r="L60" s="23">
        <v>10.0883</v>
      </c>
      <c r="M60" s="24">
        <v>10.0883</v>
      </c>
      <c r="N60" s="24">
        <v>2.5539999999999998</v>
      </c>
      <c r="O60" s="25">
        <v>10.0883</v>
      </c>
      <c r="P60" s="23">
        <v>10.471399999999999</v>
      </c>
      <c r="Q60" s="24">
        <v>10.471399999999999</v>
      </c>
      <c r="R60" s="24">
        <v>2.5539999999999998</v>
      </c>
      <c r="S60" s="25">
        <v>10.471399999999999</v>
      </c>
      <c r="T60" s="259">
        <f t="shared" si="25"/>
        <v>143.9179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8.6836000000000002</v>
      </c>
      <c r="C61" s="24">
        <v>8.9390000000000001</v>
      </c>
      <c r="D61" s="24">
        <v>2.5539999999999998</v>
      </c>
      <c r="E61" s="24">
        <v>9.0667000000000009</v>
      </c>
      <c r="F61" s="25">
        <v>9.0667000000000009</v>
      </c>
      <c r="G61" s="23">
        <v>9.0667000000000009</v>
      </c>
      <c r="H61" s="24">
        <v>9.0667000000000009</v>
      </c>
      <c r="I61" s="24">
        <v>2.5539999999999998</v>
      </c>
      <c r="J61" s="24">
        <v>9.0667000000000009</v>
      </c>
      <c r="K61" s="25">
        <v>9.0667000000000009</v>
      </c>
      <c r="L61" s="23">
        <v>10.0883</v>
      </c>
      <c r="M61" s="24">
        <v>10.0883</v>
      </c>
      <c r="N61" s="24">
        <v>2.5539999999999998</v>
      </c>
      <c r="O61" s="25">
        <v>10.0883</v>
      </c>
      <c r="P61" s="23">
        <v>10.471399999999999</v>
      </c>
      <c r="Q61" s="24">
        <v>10.471399999999999</v>
      </c>
      <c r="R61" s="24">
        <v>2.5539999999999998</v>
      </c>
      <c r="S61" s="221">
        <v>10.471399999999999</v>
      </c>
      <c r="T61" s="259">
        <f t="shared" si="25"/>
        <v>143.9179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8.6836000000000002</v>
      </c>
      <c r="C62" s="24">
        <v>8.9390000000000001</v>
      </c>
      <c r="D62" s="24">
        <v>2.5539999999999998</v>
      </c>
      <c r="E62" s="24">
        <v>9.0667000000000009</v>
      </c>
      <c r="F62" s="25">
        <v>9.0667000000000009</v>
      </c>
      <c r="G62" s="23">
        <v>9.0667000000000009</v>
      </c>
      <c r="H62" s="24">
        <v>9.0667000000000009</v>
      </c>
      <c r="I62" s="24">
        <v>2.5539999999999998</v>
      </c>
      <c r="J62" s="24">
        <v>9.0667000000000009</v>
      </c>
      <c r="K62" s="25">
        <v>9.0667000000000009</v>
      </c>
      <c r="L62" s="23">
        <v>10.0883</v>
      </c>
      <c r="M62" s="24">
        <v>10.0883</v>
      </c>
      <c r="N62" s="24">
        <v>2.5539999999999998</v>
      </c>
      <c r="O62" s="25">
        <v>10.0883</v>
      </c>
      <c r="P62" s="23">
        <v>10.471399999999999</v>
      </c>
      <c r="Q62" s="24">
        <v>10.471399999999999</v>
      </c>
      <c r="R62" s="79">
        <v>2.5539999999999998</v>
      </c>
      <c r="S62" s="221">
        <v>10.471399999999999</v>
      </c>
      <c r="T62" s="259">
        <f t="shared" si="25"/>
        <v>143.9179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8.6836000000000002</v>
      </c>
      <c r="C63" s="24">
        <v>8.9390000000000001</v>
      </c>
      <c r="D63" s="24">
        <v>2.5539999999999998</v>
      </c>
      <c r="E63" s="24">
        <v>9.0667000000000009</v>
      </c>
      <c r="F63" s="25">
        <v>9.0667000000000009</v>
      </c>
      <c r="G63" s="23">
        <v>9.0667000000000009</v>
      </c>
      <c r="H63" s="24">
        <v>9.0667000000000009</v>
      </c>
      <c r="I63" s="24">
        <v>2.5539999999999998</v>
      </c>
      <c r="J63" s="24">
        <v>9.0667000000000009</v>
      </c>
      <c r="K63" s="25">
        <v>9.0667000000000009</v>
      </c>
      <c r="L63" s="23">
        <v>10.0883</v>
      </c>
      <c r="M63" s="24">
        <v>10.0883</v>
      </c>
      <c r="N63" s="24">
        <v>2.5539999999999998</v>
      </c>
      <c r="O63" s="25">
        <v>10.0883</v>
      </c>
      <c r="P63" s="23">
        <v>10.471399999999999</v>
      </c>
      <c r="Q63" s="24">
        <v>10.471399999999999</v>
      </c>
      <c r="R63" s="79">
        <v>2.5539999999999998</v>
      </c>
      <c r="S63" s="221">
        <v>10.471399999999999</v>
      </c>
      <c r="T63" s="259">
        <f t="shared" si="25"/>
        <v>143.9179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6">SUM(B57:B63)</f>
        <v>139.1344</v>
      </c>
      <c r="C64" s="262">
        <f t="shared" si="26"/>
        <v>188.34989999999996</v>
      </c>
      <c r="D64" s="262">
        <f t="shared" si="26"/>
        <v>176.6096</v>
      </c>
      <c r="E64" s="262">
        <f t="shared" si="26"/>
        <v>36.266800000000003</v>
      </c>
      <c r="F64" s="263">
        <f t="shared" si="26"/>
        <v>36.266800000000003</v>
      </c>
      <c r="G64" s="261">
        <f t="shared" si="26"/>
        <v>36.266800000000003</v>
      </c>
      <c r="H64" s="262">
        <f t="shared" si="26"/>
        <v>36.266800000000003</v>
      </c>
      <c r="I64" s="262">
        <f t="shared" si="26"/>
        <v>10.215999999999999</v>
      </c>
      <c r="J64" s="262">
        <f t="shared" si="26"/>
        <v>36.266800000000003</v>
      </c>
      <c r="K64" s="263">
        <f t="shared" si="26"/>
        <v>36.266800000000003</v>
      </c>
      <c r="L64" s="261">
        <f t="shared" si="26"/>
        <v>40.353200000000001</v>
      </c>
      <c r="M64" s="262">
        <f t="shared" si="26"/>
        <v>40.353200000000001</v>
      </c>
      <c r="N64" s="262">
        <f t="shared" si="26"/>
        <v>10.215999999999999</v>
      </c>
      <c r="O64" s="263">
        <f t="shared" si="26"/>
        <v>40.353200000000001</v>
      </c>
      <c r="P64" s="261">
        <f t="shared" si="26"/>
        <v>41.885599999999997</v>
      </c>
      <c r="Q64" s="262">
        <f t="shared" si="26"/>
        <v>41.885599999999997</v>
      </c>
      <c r="R64" s="262">
        <f t="shared" si="26"/>
        <v>10.215999999999999</v>
      </c>
      <c r="S64" s="263">
        <f t="shared" si="26"/>
        <v>41.885599999999997</v>
      </c>
      <c r="T64" s="259">
        <f t="shared" si="25"/>
        <v>999.05909999999983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/>
      <c r="C65" s="266"/>
      <c r="D65" s="266"/>
      <c r="E65" s="266"/>
      <c r="F65" s="267"/>
      <c r="G65" s="265"/>
      <c r="H65" s="266"/>
      <c r="I65" s="266"/>
      <c r="J65" s="266"/>
      <c r="K65" s="267"/>
      <c r="L65" s="265"/>
      <c r="M65" s="266"/>
      <c r="N65" s="266"/>
      <c r="O65" s="267"/>
      <c r="P65" s="265"/>
      <c r="Q65" s="266"/>
      <c r="R65" s="266"/>
      <c r="S65" s="267"/>
      <c r="T65" s="316">
        <f>+((T64/T66)/7)*1000</f>
        <v>126.63951071111673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68</v>
      </c>
      <c r="C66" s="298">
        <v>70</v>
      </c>
      <c r="D66" s="298">
        <v>20</v>
      </c>
      <c r="E66" s="298">
        <v>71</v>
      </c>
      <c r="F66" s="318">
        <v>71</v>
      </c>
      <c r="G66" s="317">
        <v>71</v>
      </c>
      <c r="H66" s="298">
        <v>71</v>
      </c>
      <c r="I66" s="298">
        <v>20</v>
      </c>
      <c r="J66" s="298">
        <v>71</v>
      </c>
      <c r="K66" s="318">
        <v>71</v>
      </c>
      <c r="L66" s="317">
        <v>79</v>
      </c>
      <c r="M66" s="298">
        <v>79</v>
      </c>
      <c r="N66" s="298">
        <v>20</v>
      </c>
      <c r="O66" s="318">
        <v>79</v>
      </c>
      <c r="P66" s="317">
        <v>82</v>
      </c>
      <c r="Q66" s="298">
        <v>82</v>
      </c>
      <c r="R66" s="298">
        <v>20</v>
      </c>
      <c r="S66" s="318">
        <v>82</v>
      </c>
      <c r="T66" s="319">
        <f>SUM(B66:S66)</f>
        <v>1127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27">((B66*B65)*7/1000-B57-B58)/5</f>
        <v>-13.719999999999999</v>
      </c>
      <c r="C67" s="273">
        <f t="shared" si="27"/>
        <v>-20.04</v>
      </c>
      <c r="D67" s="273">
        <f t="shared" si="27"/>
        <v>-21.919999999999998</v>
      </c>
      <c r="E67" s="273">
        <f t="shared" ref="E67:P67" si="28">((E66*E65)*7/1000-E57-E58)/5</f>
        <v>0</v>
      </c>
      <c r="F67" s="274">
        <f t="shared" si="28"/>
        <v>0</v>
      </c>
      <c r="G67" s="272">
        <f t="shared" si="28"/>
        <v>0</v>
      </c>
      <c r="H67" s="273">
        <f t="shared" si="28"/>
        <v>0</v>
      </c>
      <c r="I67" s="273">
        <f t="shared" si="28"/>
        <v>0</v>
      </c>
      <c r="J67" s="273">
        <f t="shared" si="28"/>
        <v>0</v>
      </c>
      <c r="K67" s="274">
        <f t="shared" si="28"/>
        <v>0</v>
      </c>
      <c r="L67" s="272">
        <f t="shared" si="28"/>
        <v>0</v>
      </c>
      <c r="M67" s="273">
        <f t="shared" si="28"/>
        <v>0</v>
      </c>
      <c r="N67" s="273">
        <f t="shared" si="28"/>
        <v>0</v>
      </c>
      <c r="O67" s="274">
        <f t="shared" si="28"/>
        <v>0</v>
      </c>
      <c r="P67" s="272">
        <f t="shared" si="28"/>
        <v>0</v>
      </c>
      <c r="Q67" s="273">
        <f t="shared" si="27"/>
        <v>0</v>
      </c>
      <c r="R67" s="273">
        <f t="shared" si="27"/>
        <v>0</v>
      </c>
      <c r="S67" s="274">
        <f t="shared" si="27"/>
        <v>0</v>
      </c>
      <c r="T67" s="320">
        <f>((T64*1000)/T66)/7</f>
        <v>126.63951071111673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29">((B66*B65)*7)/1000</f>
        <v>0</v>
      </c>
      <c r="C68" s="43">
        <f t="shared" si="29"/>
        <v>0</v>
      </c>
      <c r="D68" s="43">
        <f t="shared" si="29"/>
        <v>0</v>
      </c>
      <c r="E68" s="43">
        <f t="shared" ref="E68:P68" si="30">((E66*E65)*7)/1000</f>
        <v>0</v>
      </c>
      <c r="F68" s="87">
        <f t="shared" si="30"/>
        <v>0</v>
      </c>
      <c r="G68" s="42">
        <f t="shared" si="30"/>
        <v>0</v>
      </c>
      <c r="H68" s="43">
        <f t="shared" si="30"/>
        <v>0</v>
      </c>
      <c r="I68" s="43">
        <f t="shared" si="30"/>
        <v>0</v>
      </c>
      <c r="J68" s="43">
        <f t="shared" si="30"/>
        <v>0</v>
      </c>
      <c r="K68" s="87">
        <f t="shared" si="30"/>
        <v>0</v>
      </c>
      <c r="L68" s="42">
        <f t="shared" si="30"/>
        <v>0</v>
      </c>
      <c r="M68" s="43">
        <f t="shared" si="30"/>
        <v>0</v>
      </c>
      <c r="N68" s="43">
        <f t="shared" si="30"/>
        <v>0</v>
      </c>
      <c r="O68" s="87">
        <f t="shared" si="30"/>
        <v>0</v>
      </c>
      <c r="P68" s="42">
        <f t="shared" si="30"/>
        <v>0</v>
      </c>
      <c r="Q68" s="43">
        <f t="shared" si="29"/>
        <v>0</v>
      </c>
      <c r="R68" s="43">
        <f t="shared" si="29"/>
        <v>0</v>
      </c>
      <c r="S68" s="87">
        <f t="shared" si="29"/>
        <v>0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1">+(B64/B66)/7*1000</f>
        <v>292.29915966386557</v>
      </c>
      <c r="C69" s="49">
        <f t="shared" si="31"/>
        <v>384.38755102040813</v>
      </c>
      <c r="D69" s="49">
        <f t="shared" si="31"/>
        <v>1261.4971428571428</v>
      </c>
      <c r="E69" s="49">
        <f t="shared" ref="E69:P69" si="32">+(E64/E66)/7*1000</f>
        <v>72.971428571428575</v>
      </c>
      <c r="F69" s="50">
        <f t="shared" si="32"/>
        <v>72.971428571428575</v>
      </c>
      <c r="G69" s="48">
        <f t="shared" si="32"/>
        <v>72.971428571428575</v>
      </c>
      <c r="H69" s="49">
        <f t="shared" si="32"/>
        <v>72.971428571428575</v>
      </c>
      <c r="I69" s="49">
        <f t="shared" si="32"/>
        <v>72.971428571428561</v>
      </c>
      <c r="J69" s="49">
        <f t="shared" si="32"/>
        <v>72.971428571428575</v>
      </c>
      <c r="K69" s="50">
        <f t="shared" si="32"/>
        <v>72.971428571428575</v>
      </c>
      <c r="L69" s="48">
        <f t="shared" si="32"/>
        <v>72.971428571428575</v>
      </c>
      <c r="M69" s="49">
        <f t="shared" si="32"/>
        <v>72.971428571428575</v>
      </c>
      <c r="N69" s="49">
        <f t="shared" si="32"/>
        <v>72.971428571428561</v>
      </c>
      <c r="O69" s="50">
        <f t="shared" si="32"/>
        <v>72.971428571428575</v>
      </c>
      <c r="P69" s="48">
        <f t="shared" si="32"/>
        <v>72.971428571428561</v>
      </c>
      <c r="Q69" s="49">
        <f t="shared" si="31"/>
        <v>72.971428571428561</v>
      </c>
      <c r="R69" s="49">
        <f t="shared" si="31"/>
        <v>72.971428571428561</v>
      </c>
      <c r="S69" s="50">
        <f t="shared" si="31"/>
        <v>72.971428571428561</v>
      </c>
      <c r="T69" s="276"/>
      <c r="Z69" s="257" t="s">
        <v>71</v>
      </c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54:F54"/>
    <mergeCell ref="G54:K54"/>
    <mergeCell ref="L54:O54"/>
    <mergeCell ref="P54:S54"/>
    <mergeCell ref="J53:K53"/>
    <mergeCell ref="K35:P35"/>
    <mergeCell ref="B35:G35"/>
    <mergeCell ref="A3:C3"/>
    <mergeCell ref="E9:G9"/>
    <mergeCell ref="R9:S9"/>
    <mergeCell ref="K11:L11"/>
    <mergeCell ref="H15:L15"/>
    <mergeCell ref="M15:P15"/>
    <mergeCell ref="Q15:T15"/>
    <mergeCell ref="B15:G1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topLeftCell="A40" zoomScale="30" zoomScaleNormal="30" workbookViewId="0">
      <selection activeCell="B66" sqref="B66:S6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AC3" s="323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23" t="s">
        <v>1</v>
      </c>
      <c r="B9" s="323"/>
      <c r="C9" s="323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23"/>
      <c r="B10" s="323"/>
      <c r="C10" s="323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23" t="s">
        <v>4</v>
      </c>
      <c r="B11" s="323"/>
      <c r="C11" s="323"/>
      <c r="D11" s="245"/>
      <c r="E11" s="324">
        <v>1</v>
      </c>
      <c r="F11" s="245"/>
      <c r="G11" s="245"/>
      <c r="H11" s="245"/>
      <c r="I11" s="245"/>
      <c r="J11" s="245"/>
      <c r="K11" s="599" t="s">
        <v>89</v>
      </c>
      <c r="L11" s="599"/>
      <c r="M11" s="325"/>
      <c r="N11" s="325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23"/>
      <c r="B12" s="323"/>
      <c r="C12" s="323"/>
      <c r="D12" s="245"/>
      <c r="E12" s="247"/>
      <c r="F12" s="245"/>
      <c r="G12" s="245"/>
      <c r="H12" s="245"/>
      <c r="I12" s="245"/>
      <c r="J12" s="245"/>
      <c r="K12" s="325"/>
      <c r="L12" s="325"/>
      <c r="M12" s="325"/>
      <c r="N12" s="325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23"/>
      <c r="B13" s="323"/>
      <c r="C13" s="323"/>
      <c r="D13" s="323"/>
      <c r="E13" s="323"/>
      <c r="F13" s="323"/>
      <c r="G13" s="323"/>
      <c r="H13" s="323"/>
      <c r="I13" s="323"/>
      <c r="J13" s="323"/>
      <c r="K13" s="323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245"/>
      <c r="W13" s="245"/>
      <c r="X13" s="245"/>
    </row>
    <row r="14" spans="1:29" s="52" customFormat="1" ht="34.5" thickBot="1" x14ac:dyDescent="0.3">
      <c r="A14" s="323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338</v>
      </c>
      <c r="C17" s="226">
        <v>11.9</v>
      </c>
      <c r="D17" s="226">
        <v>10.476000000000001</v>
      </c>
      <c r="E17" s="226">
        <v>3</v>
      </c>
      <c r="F17" s="226">
        <v>8.9239999999999995</v>
      </c>
      <c r="G17" s="226">
        <v>8.9354999999999993</v>
      </c>
      <c r="H17" s="225">
        <v>380.4</v>
      </c>
      <c r="I17" s="226"/>
      <c r="J17" s="226"/>
      <c r="K17" s="226"/>
      <c r="L17" s="226"/>
      <c r="M17" s="226"/>
      <c r="N17" s="23">
        <v>99.814994232987331</v>
      </c>
      <c r="O17" s="24">
        <v>98.613479262672811</v>
      </c>
      <c r="P17" s="24">
        <v>25.3</v>
      </c>
      <c r="Q17" s="25">
        <v>96.91152073732718</v>
      </c>
      <c r="R17" s="23">
        <v>105.00507726269318</v>
      </c>
      <c r="S17" s="24">
        <v>103.48079470198674</v>
      </c>
      <c r="T17" s="24">
        <v>23</v>
      </c>
      <c r="U17" s="25">
        <v>101.76879823594267</v>
      </c>
      <c r="V17" s="259">
        <f t="shared" ref="V17:V24" si="0">SUM(B17:U17)</f>
        <v>1415.53016443361</v>
      </c>
      <c r="X17" s="52"/>
      <c r="Y17" s="52"/>
    </row>
    <row r="18" spans="1:41" ht="39.950000000000003" customHeight="1" x14ac:dyDescent="0.25">
      <c r="A18" s="260" t="s">
        <v>16</v>
      </c>
      <c r="B18" s="225">
        <v>344</v>
      </c>
      <c r="C18" s="226">
        <v>11.9</v>
      </c>
      <c r="D18" s="226">
        <v>10.476000000000001</v>
      </c>
      <c r="E18" s="226">
        <v>3</v>
      </c>
      <c r="F18" s="226">
        <v>8.9239999999999995</v>
      </c>
      <c r="G18" s="226">
        <v>8.9354999999999993</v>
      </c>
      <c r="H18" s="225">
        <v>380.4</v>
      </c>
      <c r="I18" s="226"/>
      <c r="J18" s="226"/>
      <c r="K18" s="226"/>
      <c r="L18" s="226"/>
      <c r="M18" s="226"/>
      <c r="N18" s="23">
        <v>99.814994232987331</v>
      </c>
      <c r="O18" s="24">
        <v>98.613479262672811</v>
      </c>
      <c r="P18" s="24">
        <v>25.3</v>
      </c>
      <c r="Q18" s="25">
        <v>96.91152073732718</v>
      </c>
      <c r="R18" s="23">
        <v>105.00507726269318</v>
      </c>
      <c r="S18" s="24">
        <v>103.48079470198674</v>
      </c>
      <c r="T18" s="24">
        <v>23</v>
      </c>
      <c r="U18" s="25">
        <v>101.76879823594267</v>
      </c>
      <c r="V18" s="259">
        <f t="shared" si="0"/>
        <v>1421.53016443361</v>
      </c>
      <c r="X18" s="52"/>
      <c r="Y18" s="52"/>
    </row>
    <row r="19" spans="1:41" ht="39.75" customHeight="1" x14ac:dyDescent="0.25">
      <c r="A19" s="258" t="s">
        <v>17</v>
      </c>
      <c r="B19" s="225">
        <v>344</v>
      </c>
      <c r="C19" s="226">
        <v>11.9</v>
      </c>
      <c r="D19" s="226">
        <v>9.3119999999999994</v>
      </c>
      <c r="E19" s="226">
        <v>3.2</v>
      </c>
      <c r="F19" s="226">
        <v>8.5359999999999996</v>
      </c>
      <c r="G19" s="226">
        <v>9.3239999999999998</v>
      </c>
      <c r="H19" s="225">
        <v>358</v>
      </c>
      <c r="I19" s="226">
        <v>9.7750000000000004</v>
      </c>
      <c r="J19" s="226">
        <v>8.0534999999999997</v>
      </c>
      <c r="K19" s="226">
        <v>2.6</v>
      </c>
      <c r="L19" s="226">
        <v>7.2865000000000002</v>
      </c>
      <c r="M19" s="226">
        <v>6.5279999999999996</v>
      </c>
      <c r="N19" s="76">
        <v>103.46760230680505</v>
      </c>
      <c r="O19" s="24">
        <v>106.54660829493086</v>
      </c>
      <c r="P19" s="24">
        <v>25.607999999999993</v>
      </c>
      <c r="Q19" s="25">
        <v>101.14439170506913</v>
      </c>
      <c r="R19" s="76">
        <v>108.18646909492274</v>
      </c>
      <c r="S19" s="24">
        <v>106.71648211920531</v>
      </c>
      <c r="T19" s="24">
        <v>23.98</v>
      </c>
      <c r="U19" s="25">
        <v>105.64638070562293</v>
      </c>
      <c r="V19" s="259">
        <f t="shared" si="0"/>
        <v>1459.8109342265559</v>
      </c>
      <c r="X19" s="52"/>
      <c r="Y19" s="52"/>
    </row>
    <row r="20" spans="1:41" ht="39.950000000000003" customHeight="1" x14ac:dyDescent="0.25">
      <c r="A20" s="260" t="s">
        <v>18</v>
      </c>
      <c r="B20" s="225">
        <v>344</v>
      </c>
      <c r="C20" s="226">
        <v>11.9</v>
      </c>
      <c r="D20" s="226">
        <v>9.3119999999999994</v>
      </c>
      <c r="E20" s="226">
        <v>3.2</v>
      </c>
      <c r="F20" s="226">
        <v>8.5359999999999996</v>
      </c>
      <c r="G20" s="226">
        <v>9.3239999999999998</v>
      </c>
      <c r="H20" s="225">
        <v>358</v>
      </c>
      <c r="I20" s="226">
        <v>9.7750000000000004</v>
      </c>
      <c r="J20" s="226">
        <v>8.0534999999999997</v>
      </c>
      <c r="K20" s="226">
        <v>2.6</v>
      </c>
      <c r="L20" s="226">
        <v>7.2865000000000002</v>
      </c>
      <c r="M20" s="226">
        <v>6.5279999999999996</v>
      </c>
      <c r="N20" s="23">
        <v>103.46760230680505</v>
      </c>
      <c r="O20" s="24">
        <v>106.54660829493086</v>
      </c>
      <c r="P20" s="24">
        <v>25.607999999999993</v>
      </c>
      <c r="Q20" s="25">
        <v>101.14439170506913</v>
      </c>
      <c r="R20" s="23">
        <v>108.18646909492274</v>
      </c>
      <c r="S20" s="24">
        <v>106.71648211920531</v>
      </c>
      <c r="T20" s="24">
        <v>23.98</v>
      </c>
      <c r="U20" s="25">
        <v>105.64638070562293</v>
      </c>
      <c r="V20" s="259">
        <f t="shared" si="0"/>
        <v>1459.8109342265559</v>
      </c>
      <c r="X20" s="52"/>
      <c r="Y20" s="52"/>
    </row>
    <row r="21" spans="1:41" ht="39.950000000000003" customHeight="1" x14ac:dyDescent="0.25">
      <c r="A21" s="258" t="s">
        <v>19</v>
      </c>
      <c r="B21" s="225">
        <v>344</v>
      </c>
      <c r="C21" s="226">
        <v>11.9</v>
      </c>
      <c r="D21" s="226">
        <v>9.3119999999999994</v>
      </c>
      <c r="E21" s="226">
        <v>3.2</v>
      </c>
      <c r="F21" s="226">
        <v>8.5359999999999996</v>
      </c>
      <c r="G21" s="226">
        <v>9.3239999999999998</v>
      </c>
      <c r="H21" s="225">
        <v>358</v>
      </c>
      <c r="I21" s="226">
        <v>9.7750000000000004</v>
      </c>
      <c r="J21" s="226">
        <v>8.0534999999999997</v>
      </c>
      <c r="K21" s="226">
        <v>2.6</v>
      </c>
      <c r="L21" s="226">
        <v>7.2865000000000002</v>
      </c>
      <c r="M21" s="226">
        <v>6.5279999999999996</v>
      </c>
      <c r="N21" s="23">
        <v>103.46760230680505</v>
      </c>
      <c r="O21" s="24">
        <v>106.54660829493086</v>
      </c>
      <c r="P21" s="24">
        <v>25.607999999999993</v>
      </c>
      <c r="Q21" s="25">
        <v>101.14439170506913</v>
      </c>
      <c r="R21" s="23">
        <v>108.18646909492274</v>
      </c>
      <c r="S21" s="24">
        <v>106.71648211920531</v>
      </c>
      <c r="T21" s="24">
        <v>23.98</v>
      </c>
      <c r="U21" s="25">
        <v>105.64638070562293</v>
      </c>
      <c r="V21" s="259">
        <f t="shared" si="0"/>
        <v>1459.8109342265559</v>
      </c>
      <c r="X21" s="52"/>
      <c r="Y21" s="52"/>
    </row>
    <row r="22" spans="1:41" ht="39.950000000000003" customHeight="1" x14ac:dyDescent="0.25">
      <c r="A22" s="260" t="s">
        <v>13</v>
      </c>
      <c r="B22" s="225">
        <v>344</v>
      </c>
      <c r="C22" s="226">
        <v>11.9</v>
      </c>
      <c r="D22" s="226">
        <v>9.3119999999999994</v>
      </c>
      <c r="E22" s="226">
        <v>3.2</v>
      </c>
      <c r="F22" s="226">
        <v>8.5359999999999996</v>
      </c>
      <c r="G22" s="226">
        <v>9.3239999999999998</v>
      </c>
      <c r="H22" s="225">
        <v>358</v>
      </c>
      <c r="I22" s="226">
        <v>9.7750000000000004</v>
      </c>
      <c r="J22" s="226">
        <v>8.0534999999999997</v>
      </c>
      <c r="K22" s="226">
        <v>2.6</v>
      </c>
      <c r="L22" s="226">
        <v>7.2865000000000002</v>
      </c>
      <c r="M22" s="226">
        <v>6.5279999999999996</v>
      </c>
      <c r="N22" s="23">
        <v>103.46760230680505</v>
      </c>
      <c r="O22" s="24">
        <v>106.54660829493086</v>
      </c>
      <c r="P22" s="24">
        <v>25.607999999999993</v>
      </c>
      <c r="Q22" s="25">
        <v>101.14439170506913</v>
      </c>
      <c r="R22" s="23">
        <v>108.18646909492274</v>
      </c>
      <c r="S22" s="24">
        <v>106.71648211920531</v>
      </c>
      <c r="T22" s="24">
        <v>23.98</v>
      </c>
      <c r="U22" s="25">
        <v>105.64638070562293</v>
      </c>
      <c r="V22" s="259">
        <f t="shared" si="0"/>
        <v>1459.8109342265559</v>
      </c>
      <c r="X22" s="52"/>
      <c r="Y22" s="52"/>
    </row>
    <row r="23" spans="1:41" ht="39.950000000000003" customHeight="1" x14ac:dyDescent="0.25">
      <c r="A23" s="258" t="s">
        <v>14</v>
      </c>
      <c r="B23" s="225">
        <v>344</v>
      </c>
      <c r="C23" s="226">
        <v>11.9</v>
      </c>
      <c r="D23" s="226">
        <v>9.3119999999999994</v>
      </c>
      <c r="E23" s="226">
        <v>3.2</v>
      </c>
      <c r="F23" s="226">
        <v>8.5359999999999996</v>
      </c>
      <c r="G23" s="226">
        <v>9.3239999999999998</v>
      </c>
      <c r="H23" s="225">
        <v>358</v>
      </c>
      <c r="I23" s="226">
        <v>9.7750000000000004</v>
      </c>
      <c r="J23" s="226">
        <v>8.0534999999999997</v>
      </c>
      <c r="K23" s="226">
        <v>2.6</v>
      </c>
      <c r="L23" s="226">
        <v>7.2865000000000002</v>
      </c>
      <c r="M23" s="226">
        <v>6.5279999999999996</v>
      </c>
      <c r="N23" s="23">
        <v>103.46760230680505</v>
      </c>
      <c r="O23" s="24">
        <v>106.54660829493086</v>
      </c>
      <c r="P23" s="24">
        <v>25.607999999999993</v>
      </c>
      <c r="Q23" s="25">
        <v>101.14439170506913</v>
      </c>
      <c r="R23" s="23">
        <v>108.18646909492274</v>
      </c>
      <c r="S23" s="24">
        <v>106.71648211920531</v>
      </c>
      <c r="T23" s="24">
        <v>23.98</v>
      </c>
      <c r="U23" s="25">
        <v>105.64638070562293</v>
      </c>
      <c r="V23" s="259">
        <f t="shared" si="0"/>
        <v>1459.8109342265559</v>
      </c>
      <c r="X23" s="52"/>
    </row>
    <row r="24" spans="1:41" ht="41.45" customHeight="1" thickBot="1" x14ac:dyDescent="0.3">
      <c r="A24" s="260" t="s">
        <v>11</v>
      </c>
      <c r="B24" s="227">
        <f>SUM(B17:B23)</f>
        <v>2402</v>
      </c>
      <c r="C24" s="228">
        <f t="shared" ref="C24:G24" si="1">SUM(C17:C23)</f>
        <v>83.300000000000011</v>
      </c>
      <c r="D24" s="228">
        <f t="shared" si="1"/>
        <v>67.512</v>
      </c>
      <c r="E24" s="228">
        <f t="shared" si="1"/>
        <v>21.999999999999996</v>
      </c>
      <c r="F24" s="228">
        <f t="shared" si="1"/>
        <v>60.528000000000006</v>
      </c>
      <c r="G24" s="228">
        <f t="shared" si="1"/>
        <v>64.491</v>
      </c>
      <c r="H24" s="227">
        <f>SUM(H17:H23)</f>
        <v>2550.8000000000002</v>
      </c>
      <c r="I24" s="228">
        <f t="shared" ref="I24:M24" si="2">SUM(I17:I23)</f>
        <v>48.875</v>
      </c>
      <c r="J24" s="228">
        <f t="shared" si="2"/>
        <v>40.267499999999998</v>
      </c>
      <c r="K24" s="228">
        <f t="shared" si="2"/>
        <v>13</v>
      </c>
      <c r="L24" s="228">
        <f t="shared" si="2"/>
        <v>36.432500000000005</v>
      </c>
      <c r="M24" s="228">
        <f t="shared" si="2"/>
        <v>32.64</v>
      </c>
      <c r="N24" s="261">
        <f>SUM(N17:N23)</f>
        <v>716.96799999999985</v>
      </c>
      <c r="O24" s="262">
        <f t="shared" ref="O24:Q24" si="3">SUM(O17:O23)</f>
        <v>729.95999999999981</v>
      </c>
      <c r="P24" s="262">
        <f t="shared" si="3"/>
        <v>178.64</v>
      </c>
      <c r="Q24" s="263">
        <f t="shared" si="3"/>
        <v>699.54499999999985</v>
      </c>
      <c r="R24" s="261">
        <f>SUM(R17:R23)</f>
        <v>750.9425</v>
      </c>
      <c r="S24" s="262">
        <f t="shared" ref="S24:U24" si="4">SUM(S17:S23)</f>
        <v>740.5440000000001</v>
      </c>
      <c r="T24" s="262">
        <f t="shared" si="4"/>
        <v>165.9</v>
      </c>
      <c r="U24" s="263">
        <f t="shared" si="4"/>
        <v>731.76950000000011</v>
      </c>
      <c r="V24" s="259">
        <f t="shared" si="0"/>
        <v>10136.115</v>
      </c>
    </row>
    <row r="25" spans="1:41" s="52" customFormat="1" ht="36.75" customHeight="1" x14ac:dyDescent="0.25">
      <c r="A25" s="264" t="s">
        <v>20</v>
      </c>
      <c r="B25" s="229"/>
      <c r="C25" s="230">
        <v>116</v>
      </c>
      <c r="D25" s="230">
        <v>114</v>
      </c>
      <c r="E25" s="230">
        <v>118</v>
      </c>
      <c r="F25" s="230">
        <v>113</v>
      </c>
      <c r="G25" s="230">
        <v>114</v>
      </c>
      <c r="H25" s="229"/>
      <c r="I25" s="230">
        <v>118.5</v>
      </c>
      <c r="J25" s="230">
        <v>117.5</v>
      </c>
      <c r="K25" s="230">
        <v>120</v>
      </c>
      <c r="L25" s="230">
        <v>116.5</v>
      </c>
      <c r="M25" s="230">
        <v>115.5</v>
      </c>
      <c r="N25" s="265">
        <v>118</v>
      </c>
      <c r="O25" s="266">
        <v>120</v>
      </c>
      <c r="P25" s="266">
        <v>116</v>
      </c>
      <c r="Q25" s="267">
        <v>115</v>
      </c>
      <c r="R25" s="265">
        <v>117.5</v>
      </c>
      <c r="S25" s="266">
        <v>116</v>
      </c>
      <c r="T25" s="266">
        <v>118.5</v>
      </c>
      <c r="U25" s="267">
        <v>114.5</v>
      </c>
      <c r="V25" s="268">
        <f>+((V24/V26)/7)*1000</f>
        <v>115.88766935345566</v>
      </c>
    </row>
    <row r="26" spans="1:41" s="52" customFormat="1" ht="33" customHeight="1" x14ac:dyDescent="0.25">
      <c r="A26" s="269" t="s">
        <v>21</v>
      </c>
      <c r="B26" s="231"/>
      <c r="C26" s="232">
        <v>850</v>
      </c>
      <c r="D26" s="232">
        <v>776</v>
      </c>
      <c r="E26" s="232">
        <v>200</v>
      </c>
      <c r="F26" s="232">
        <v>776</v>
      </c>
      <c r="G26" s="232">
        <v>777</v>
      </c>
      <c r="H26" s="231"/>
      <c r="I26" s="232">
        <v>850</v>
      </c>
      <c r="J26" s="232">
        <v>767</v>
      </c>
      <c r="K26" s="232">
        <v>200</v>
      </c>
      <c r="L26" s="232">
        <v>767</v>
      </c>
      <c r="M26" s="232">
        <v>768</v>
      </c>
      <c r="N26" s="34">
        <v>868</v>
      </c>
      <c r="O26" s="35">
        <v>869</v>
      </c>
      <c r="P26" s="35">
        <v>220</v>
      </c>
      <c r="Q26" s="36">
        <v>869</v>
      </c>
      <c r="R26" s="34">
        <v>913</v>
      </c>
      <c r="S26" s="35">
        <v>912</v>
      </c>
      <c r="T26" s="35">
        <v>200</v>
      </c>
      <c r="U26" s="36">
        <v>913</v>
      </c>
      <c r="V26" s="270">
        <f>SUM(C26:U26)</f>
        <v>12495</v>
      </c>
      <c r="W26" s="52">
        <f>((V24*1000)/V26)/7</f>
        <v>115.88766935345566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591.59999999999991</v>
      </c>
      <c r="D27" s="226">
        <f t="shared" ref="D27:G27" si="5">(D26*D25/1000)*6</f>
        <v>530.78399999999999</v>
      </c>
      <c r="E27" s="226">
        <f t="shared" si="5"/>
        <v>141.60000000000002</v>
      </c>
      <c r="F27" s="226">
        <f t="shared" si="5"/>
        <v>526.12800000000004</v>
      </c>
      <c r="G27" s="226">
        <f t="shared" si="5"/>
        <v>531.46800000000007</v>
      </c>
      <c r="H27" s="233"/>
      <c r="I27" s="226">
        <f>(I26*I25/1000)*6</f>
        <v>604.34999999999991</v>
      </c>
      <c r="J27" s="226">
        <f t="shared" ref="J27:M27" si="6">(J26*J25/1000)*6</f>
        <v>540.73500000000001</v>
      </c>
      <c r="K27" s="226">
        <f t="shared" si="6"/>
        <v>144</v>
      </c>
      <c r="L27" s="226">
        <f t="shared" si="6"/>
        <v>536.13300000000004</v>
      </c>
      <c r="M27" s="226">
        <f t="shared" si="6"/>
        <v>532.22399999999993</v>
      </c>
      <c r="N27" s="272">
        <f t="shared" ref="N27:U27" si="7">((N26*N25)*7/1000-N17-N18)/5</f>
        <v>103.46760230680505</v>
      </c>
      <c r="O27" s="273">
        <f t="shared" si="7"/>
        <v>106.54660829493086</v>
      </c>
      <c r="P27" s="273">
        <f t="shared" si="7"/>
        <v>25.607999999999993</v>
      </c>
      <c r="Q27" s="274">
        <f t="shared" si="7"/>
        <v>101.14439170506913</v>
      </c>
      <c r="R27" s="272">
        <f t="shared" si="7"/>
        <v>108.18646909492274</v>
      </c>
      <c r="S27" s="273">
        <f t="shared" si="7"/>
        <v>106.71648211920531</v>
      </c>
      <c r="T27" s="273">
        <f t="shared" si="7"/>
        <v>23.98</v>
      </c>
      <c r="U27" s="274">
        <f t="shared" si="7"/>
        <v>105.64638070562293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11.9</v>
      </c>
      <c r="D28" s="235">
        <f t="shared" ref="D28:G28" si="8">+(D25-$C$32)*D26/1000</f>
        <v>9.3119999999999994</v>
      </c>
      <c r="E28" s="235">
        <f t="shared" si="8"/>
        <v>3.2</v>
      </c>
      <c r="F28" s="235">
        <f t="shared" si="8"/>
        <v>8.5359999999999996</v>
      </c>
      <c r="G28" s="235">
        <f t="shared" si="8"/>
        <v>9.3239999999999998</v>
      </c>
      <c r="H28" s="234"/>
      <c r="I28" s="235">
        <f>+(I25-$I$32)*I26/1000</f>
        <v>9.7750000000000004</v>
      </c>
      <c r="J28" s="235">
        <f t="shared" ref="J28:M28" si="9">+(J25-$I$32)*J26/1000</f>
        <v>8.0534999999999997</v>
      </c>
      <c r="K28" s="235">
        <f t="shared" si="9"/>
        <v>2.6</v>
      </c>
      <c r="L28" s="235">
        <f t="shared" si="9"/>
        <v>7.2865000000000002</v>
      </c>
      <c r="M28" s="235">
        <f t="shared" si="9"/>
        <v>6.5279999999999996</v>
      </c>
      <c r="N28" s="42">
        <f>((N26*N25)*7)/1000</f>
        <v>716.96799999999996</v>
      </c>
      <c r="O28" s="43">
        <f>((O26*O25)*7)/1000</f>
        <v>729.96</v>
      </c>
      <c r="P28" s="43">
        <f t="shared" ref="P28:U28" si="10">((P26*P25)*7)/1000</f>
        <v>178.64</v>
      </c>
      <c r="Q28" s="87">
        <f t="shared" si="10"/>
        <v>699.54499999999996</v>
      </c>
      <c r="R28" s="44">
        <f t="shared" si="10"/>
        <v>750.9425</v>
      </c>
      <c r="S28" s="45">
        <f t="shared" si="10"/>
        <v>740.54399999999998</v>
      </c>
      <c r="T28" s="45">
        <f t="shared" si="10"/>
        <v>165.9</v>
      </c>
      <c r="U28" s="46">
        <f t="shared" si="10"/>
        <v>731.76949999999999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991.66666666666958</v>
      </c>
      <c r="D29" s="237">
        <f t="shared" si="11"/>
        <v>905.33333333333599</v>
      </c>
      <c r="E29" s="237">
        <f t="shared" si="11"/>
        <v>233.33333333333402</v>
      </c>
      <c r="F29" s="237">
        <f t="shared" si="11"/>
        <v>905.33333333333599</v>
      </c>
      <c r="G29" s="237">
        <f t="shared" si="11"/>
        <v>906.50000000000261</v>
      </c>
      <c r="H29" s="236"/>
      <c r="I29" s="237">
        <f t="shared" ref="I29:M29" si="12">+I26*(1.16666666666667)</f>
        <v>991.66666666666958</v>
      </c>
      <c r="J29" s="237">
        <f t="shared" si="12"/>
        <v>894.83333333333599</v>
      </c>
      <c r="K29" s="237">
        <f t="shared" si="12"/>
        <v>233.33333333333402</v>
      </c>
      <c r="L29" s="237">
        <f t="shared" si="12"/>
        <v>894.83333333333599</v>
      </c>
      <c r="M29" s="237">
        <f t="shared" si="12"/>
        <v>896.00000000000261</v>
      </c>
      <c r="N29" s="48">
        <f>+(N24/N26)/7*1000</f>
        <v>117.99999999999999</v>
      </c>
      <c r="O29" s="49">
        <f t="shared" ref="O29:U29" si="13">+(O24/O26)/7*1000</f>
        <v>119.99999999999997</v>
      </c>
      <c r="P29" s="49">
        <f t="shared" si="13"/>
        <v>115.99999999999999</v>
      </c>
      <c r="Q29" s="50">
        <f t="shared" si="13"/>
        <v>114.99999999999997</v>
      </c>
      <c r="R29" s="48">
        <f t="shared" si="13"/>
        <v>117.50000000000001</v>
      </c>
      <c r="S29" s="49">
        <f t="shared" si="13"/>
        <v>116</v>
      </c>
      <c r="T29" s="49">
        <f t="shared" si="13"/>
        <v>118.50000000000001</v>
      </c>
      <c r="U29" s="50">
        <f t="shared" si="13"/>
        <v>114.50000000000001</v>
      </c>
      <c r="V29" s="276"/>
    </row>
    <row r="30" spans="1:41" ht="33.75" customHeight="1" x14ac:dyDescent="0.25">
      <c r="A30" s="52"/>
      <c r="B30" s="233"/>
      <c r="C30" s="238">
        <f>(C27/6)</f>
        <v>98.59999999999998</v>
      </c>
      <c r="D30" s="238">
        <f t="shared" ref="D30:G30" si="14">+(D27/6)</f>
        <v>88.463999999999999</v>
      </c>
      <c r="E30" s="238">
        <f t="shared" si="14"/>
        <v>23.600000000000005</v>
      </c>
      <c r="F30" s="238">
        <f t="shared" si="14"/>
        <v>87.688000000000002</v>
      </c>
      <c r="G30" s="238">
        <f t="shared" si="14"/>
        <v>88.578000000000017</v>
      </c>
      <c r="H30" s="233"/>
      <c r="I30" s="238">
        <f>(I27/6)</f>
        <v>100.72499999999998</v>
      </c>
      <c r="J30" s="238">
        <f t="shared" ref="J30:M30" si="15">+(J27/6)</f>
        <v>90.122500000000002</v>
      </c>
      <c r="K30" s="238">
        <f t="shared" si="15"/>
        <v>24</v>
      </c>
      <c r="L30" s="238">
        <f t="shared" si="15"/>
        <v>89.355500000000006</v>
      </c>
      <c r="M30" s="238">
        <f t="shared" si="15"/>
        <v>88.703999999999994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225.67499999999995</v>
      </c>
      <c r="D31" s="238">
        <f t="shared" ref="D31:G31" si="16">+((D27-D24)/4)+D30</f>
        <v>204.28199999999998</v>
      </c>
      <c r="E31" s="238">
        <f t="shared" si="16"/>
        <v>53.500000000000014</v>
      </c>
      <c r="F31" s="238">
        <f t="shared" si="16"/>
        <v>204.08800000000002</v>
      </c>
      <c r="G31" s="238">
        <f t="shared" si="16"/>
        <v>205.32225000000005</v>
      </c>
      <c r="H31" s="233"/>
      <c r="I31" s="238">
        <f>+((I27-I24)/4)+I30</f>
        <v>239.59374999999994</v>
      </c>
      <c r="J31" s="238">
        <f t="shared" ref="J31:M31" si="17">+((J27-J24)/4)+J30</f>
        <v>215.239375</v>
      </c>
      <c r="K31" s="238">
        <f t="shared" si="17"/>
        <v>56.75</v>
      </c>
      <c r="L31" s="238">
        <f t="shared" si="17"/>
        <v>214.28062500000001</v>
      </c>
      <c r="M31" s="238">
        <f t="shared" si="17"/>
        <v>213.59999999999997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102</v>
      </c>
      <c r="D32" s="241">
        <f>+C32*E32/1000</f>
        <v>344.65800000000002</v>
      </c>
      <c r="E32" s="242">
        <f>+SUM(C26:G26)</f>
        <v>3379</v>
      </c>
      <c r="F32" s="243"/>
      <c r="G32" s="243"/>
      <c r="H32" s="239"/>
      <c r="I32" s="240">
        <v>107</v>
      </c>
      <c r="J32" s="241">
        <f>+I32*K32/1000</f>
        <v>358.66399999999999</v>
      </c>
      <c r="K32" s="242">
        <f>+SUM(I26:M26)</f>
        <v>3352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79.2</v>
      </c>
      <c r="C38" s="79">
        <v>79</v>
      </c>
      <c r="D38" s="79">
        <v>21.8</v>
      </c>
      <c r="E38" s="79">
        <v>79</v>
      </c>
      <c r="F38" s="79">
        <v>79</v>
      </c>
      <c r="G38" s="79">
        <v>79</v>
      </c>
      <c r="H38" s="274">
        <f t="shared" ref="H38:H45" si="18">SUM(B38:G38)</f>
        <v>417</v>
      </c>
      <c r="I38" s="52"/>
      <c r="J38" s="287" t="s">
        <v>15</v>
      </c>
      <c r="K38" s="79">
        <v>7.7</v>
      </c>
      <c r="L38" s="79">
        <v>7.7</v>
      </c>
      <c r="M38" s="79">
        <v>2</v>
      </c>
      <c r="N38" s="79">
        <v>7.7</v>
      </c>
      <c r="O38" s="79">
        <v>7.6</v>
      </c>
      <c r="P38" s="79">
        <v>7.5</v>
      </c>
      <c r="Q38" s="274">
        <f t="shared" ref="Q38:Q45" si="19">SUM(K38:P38)</f>
        <v>40.199999999999996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79.2</v>
      </c>
      <c r="C39" s="79">
        <v>79</v>
      </c>
      <c r="D39" s="79">
        <v>21.8</v>
      </c>
      <c r="E39" s="79">
        <v>79</v>
      </c>
      <c r="F39" s="79">
        <v>79</v>
      </c>
      <c r="G39" s="79">
        <v>79</v>
      </c>
      <c r="H39" s="274">
        <f t="shared" si="18"/>
        <v>417</v>
      </c>
      <c r="I39" s="52"/>
      <c r="J39" s="288" t="s">
        <v>16</v>
      </c>
      <c r="K39" s="79">
        <v>7.7</v>
      </c>
      <c r="L39" s="79">
        <v>7.5</v>
      </c>
      <c r="M39" s="79">
        <v>2</v>
      </c>
      <c r="N39" s="79">
        <v>7.7</v>
      </c>
      <c r="O39" s="79">
        <v>7.6</v>
      </c>
      <c r="P39" s="79">
        <v>7.5</v>
      </c>
      <c r="Q39" s="274">
        <f t="shared" si="19"/>
        <v>40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89">
        <v>84.945600000000013</v>
      </c>
      <c r="C40" s="273">
        <v>81.875600000000006</v>
      </c>
      <c r="D40" s="273">
        <v>23.659199999999995</v>
      </c>
      <c r="E40" s="273">
        <v>81.377899999999997</v>
      </c>
      <c r="F40" s="273">
        <v>80.382500000000007</v>
      </c>
      <c r="G40" s="273">
        <v>79.884799999999998</v>
      </c>
      <c r="H40" s="274">
        <f t="shared" si="18"/>
        <v>432.12560000000002</v>
      </c>
      <c r="I40" s="52"/>
      <c r="J40" s="287" t="s">
        <v>17</v>
      </c>
      <c r="K40" s="80">
        <v>8.0772999999999975</v>
      </c>
      <c r="L40" s="24">
        <v>7.81</v>
      </c>
      <c r="M40" s="24">
        <v>2.0224000000000002</v>
      </c>
      <c r="N40" s="24">
        <v>7.9449999999999985</v>
      </c>
      <c r="O40" s="24">
        <v>7.8967999999999989</v>
      </c>
      <c r="P40" s="24">
        <v>7.9367999999999999</v>
      </c>
      <c r="Q40" s="274">
        <f t="shared" si="19"/>
        <v>41.688299999999991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84.945600000000013</v>
      </c>
      <c r="C41" s="273">
        <v>81.875600000000006</v>
      </c>
      <c r="D41" s="273">
        <v>23.659199999999995</v>
      </c>
      <c r="E41" s="273">
        <v>81.377899999999997</v>
      </c>
      <c r="F41" s="273">
        <v>80.382500000000007</v>
      </c>
      <c r="G41" s="273">
        <v>79.884799999999998</v>
      </c>
      <c r="H41" s="274">
        <f t="shared" si="18"/>
        <v>432.12560000000002</v>
      </c>
      <c r="I41" s="52"/>
      <c r="J41" s="288" t="s">
        <v>18</v>
      </c>
      <c r="K41" s="80">
        <v>8.0772999999999975</v>
      </c>
      <c r="L41" s="24">
        <v>7.81</v>
      </c>
      <c r="M41" s="24">
        <v>2.0224000000000002</v>
      </c>
      <c r="N41" s="24">
        <v>7.9449999999999985</v>
      </c>
      <c r="O41" s="79">
        <v>7.8967999999999989</v>
      </c>
      <c r="P41" s="79">
        <v>7.9367999999999999</v>
      </c>
      <c r="Q41" s="274">
        <f t="shared" si="19"/>
        <v>41.688299999999991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84.945600000000013</v>
      </c>
      <c r="C42" s="273">
        <v>81.875600000000006</v>
      </c>
      <c r="D42" s="273">
        <v>23.659199999999995</v>
      </c>
      <c r="E42" s="273">
        <v>81.377899999999997</v>
      </c>
      <c r="F42" s="273">
        <v>80.382500000000007</v>
      </c>
      <c r="G42" s="273">
        <v>79.884799999999998</v>
      </c>
      <c r="H42" s="274">
        <f t="shared" si="18"/>
        <v>432.12560000000002</v>
      </c>
      <c r="I42" s="52"/>
      <c r="J42" s="287" t="s">
        <v>19</v>
      </c>
      <c r="K42" s="80">
        <v>8.0772999999999975</v>
      </c>
      <c r="L42" s="24">
        <v>7.81</v>
      </c>
      <c r="M42" s="24">
        <v>2.0224000000000002</v>
      </c>
      <c r="N42" s="24">
        <v>7.9449999999999985</v>
      </c>
      <c r="O42" s="79">
        <v>7.8967999999999989</v>
      </c>
      <c r="P42" s="79">
        <v>7.9367999999999999</v>
      </c>
      <c r="Q42" s="274">
        <f t="shared" si="19"/>
        <v>41.688299999999991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>
        <v>84.945600000000013</v>
      </c>
      <c r="C43" s="273">
        <v>81.875600000000006</v>
      </c>
      <c r="D43" s="273">
        <v>23.659199999999995</v>
      </c>
      <c r="E43" s="273">
        <v>81.377899999999997</v>
      </c>
      <c r="F43" s="273">
        <v>80.382500000000007</v>
      </c>
      <c r="G43" s="273">
        <v>79.884799999999998</v>
      </c>
      <c r="H43" s="274">
        <f t="shared" si="18"/>
        <v>432.12560000000002</v>
      </c>
      <c r="I43" s="52"/>
      <c r="J43" s="288" t="s">
        <v>13</v>
      </c>
      <c r="K43" s="80">
        <v>8.0772999999999975</v>
      </c>
      <c r="L43" s="24">
        <v>7.81</v>
      </c>
      <c r="M43" s="24">
        <v>2.0224000000000002</v>
      </c>
      <c r="N43" s="24">
        <v>7.9449999999999985</v>
      </c>
      <c r="O43" s="79">
        <v>7.8967999999999989</v>
      </c>
      <c r="P43" s="79">
        <v>7.9367999999999999</v>
      </c>
      <c r="Q43" s="274">
        <f t="shared" si="19"/>
        <v>41.688299999999991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>
        <v>84.945600000000013</v>
      </c>
      <c r="C44" s="273">
        <v>81.875600000000006</v>
      </c>
      <c r="D44" s="273">
        <v>23.659199999999995</v>
      </c>
      <c r="E44" s="273">
        <v>81.377899999999997</v>
      </c>
      <c r="F44" s="273">
        <v>80.382500000000007</v>
      </c>
      <c r="G44" s="273">
        <v>79.884799999999998</v>
      </c>
      <c r="H44" s="274">
        <f t="shared" si="18"/>
        <v>432.12560000000002</v>
      </c>
      <c r="I44" s="52"/>
      <c r="J44" s="287" t="s">
        <v>14</v>
      </c>
      <c r="K44" s="80">
        <v>8.0772999999999975</v>
      </c>
      <c r="L44" s="24">
        <v>7.81</v>
      </c>
      <c r="M44" s="24">
        <v>2.0224000000000002</v>
      </c>
      <c r="N44" s="24">
        <v>7.9449999999999985</v>
      </c>
      <c r="O44" s="79">
        <v>7.8967999999999989</v>
      </c>
      <c r="P44" s="79">
        <v>7.9367999999999999</v>
      </c>
      <c r="Q44" s="274">
        <f t="shared" si="19"/>
        <v>41.688299999999991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583.12800000000004</v>
      </c>
      <c r="C45" s="262">
        <f t="shared" si="20"/>
        <v>567.37800000000004</v>
      </c>
      <c r="D45" s="262">
        <f t="shared" si="20"/>
        <v>161.89599999999999</v>
      </c>
      <c r="E45" s="262">
        <f t="shared" si="20"/>
        <v>564.8895</v>
      </c>
      <c r="F45" s="262">
        <f t="shared" si="20"/>
        <v>559.91250000000002</v>
      </c>
      <c r="G45" s="262">
        <f t="shared" si="20"/>
        <v>557.42399999999998</v>
      </c>
      <c r="H45" s="274">
        <f t="shared" si="18"/>
        <v>2994.6280000000002</v>
      </c>
      <c r="J45" s="288" t="s">
        <v>11</v>
      </c>
      <c r="K45" s="290">
        <f t="shared" ref="K45:P45" si="21">SUM(K38:K44)</f>
        <v>55.78649999999999</v>
      </c>
      <c r="L45" s="262">
        <f t="shared" si="21"/>
        <v>54.25</v>
      </c>
      <c r="M45" s="262">
        <f t="shared" si="21"/>
        <v>14.112000000000002</v>
      </c>
      <c r="N45" s="262">
        <f t="shared" si="21"/>
        <v>55.125</v>
      </c>
      <c r="O45" s="262">
        <f t="shared" si="21"/>
        <v>54.683999999999997</v>
      </c>
      <c r="P45" s="262">
        <f t="shared" si="21"/>
        <v>54.68399999999999</v>
      </c>
      <c r="Q45" s="274">
        <f t="shared" si="19"/>
        <v>288.64149999999995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117</v>
      </c>
      <c r="C46" s="266">
        <v>114</v>
      </c>
      <c r="D46" s="266">
        <v>118</v>
      </c>
      <c r="E46" s="266">
        <v>113.5</v>
      </c>
      <c r="F46" s="266">
        <v>112.5</v>
      </c>
      <c r="G46" s="266">
        <v>112</v>
      </c>
      <c r="H46" s="293">
        <f>+((H45/H47)/7)*1000</f>
        <v>114.02025586353945</v>
      </c>
      <c r="J46" s="291" t="s">
        <v>20</v>
      </c>
      <c r="K46" s="292">
        <v>126.5</v>
      </c>
      <c r="L46" s="266">
        <v>125</v>
      </c>
      <c r="M46" s="266">
        <v>126</v>
      </c>
      <c r="N46" s="266">
        <v>125</v>
      </c>
      <c r="O46" s="266">
        <v>124</v>
      </c>
      <c r="P46" s="266">
        <v>124</v>
      </c>
      <c r="Q46" s="293">
        <f>+((Q45/Q47)/7)*1000</f>
        <v>124.95303030303029</v>
      </c>
      <c r="R46" s="294"/>
      <c r="S46" s="294"/>
    </row>
    <row r="47" spans="1:29" ht="33.75" customHeight="1" x14ac:dyDescent="0.25">
      <c r="A47" s="295" t="s">
        <v>21</v>
      </c>
      <c r="B47" s="83">
        <v>712</v>
      </c>
      <c r="C47" s="35">
        <v>711</v>
      </c>
      <c r="D47" s="35">
        <v>196</v>
      </c>
      <c r="E47" s="35">
        <v>711</v>
      </c>
      <c r="F47" s="35">
        <v>711</v>
      </c>
      <c r="G47" s="35">
        <v>711</v>
      </c>
      <c r="H47" s="296">
        <f>SUM(B47:G47)</f>
        <v>3752</v>
      </c>
      <c r="I47" s="52"/>
      <c r="J47" s="295" t="s">
        <v>21</v>
      </c>
      <c r="K47" s="297">
        <v>63</v>
      </c>
      <c r="L47" s="298">
        <v>62</v>
      </c>
      <c r="M47" s="298">
        <v>16</v>
      </c>
      <c r="N47" s="298">
        <v>63</v>
      </c>
      <c r="O47" s="298">
        <v>63</v>
      </c>
      <c r="P47" s="298">
        <v>63</v>
      </c>
      <c r="Q47" s="299">
        <f>SUM(K47:P47)</f>
        <v>330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2">((B47*B46)*7/1000-B38-B39)/5</f>
        <v>84.945600000000013</v>
      </c>
      <c r="C48" s="273">
        <f t="shared" si="22"/>
        <v>81.875600000000006</v>
      </c>
      <c r="D48" s="273">
        <f t="shared" si="22"/>
        <v>23.659199999999995</v>
      </c>
      <c r="E48" s="273">
        <f t="shared" si="22"/>
        <v>81.377899999999997</v>
      </c>
      <c r="F48" s="273">
        <f t="shared" si="22"/>
        <v>80.382500000000007</v>
      </c>
      <c r="G48" s="273">
        <f t="shared" si="22"/>
        <v>79.884799999999998</v>
      </c>
      <c r="H48" s="302">
        <f>((H45*1000)/H47)/7</f>
        <v>114.02025586353945</v>
      </c>
      <c r="J48" s="301" t="s">
        <v>22</v>
      </c>
      <c r="K48" s="289">
        <f t="shared" ref="K48:P48" si="23">((K47*K46)*7/1000-K38-K39)/5</f>
        <v>8.0772999999999975</v>
      </c>
      <c r="L48" s="273">
        <f t="shared" si="23"/>
        <v>7.81</v>
      </c>
      <c r="M48" s="273">
        <f t="shared" si="23"/>
        <v>2.0224000000000002</v>
      </c>
      <c r="N48" s="273">
        <f t="shared" si="23"/>
        <v>7.9449999999999985</v>
      </c>
      <c r="O48" s="273">
        <f t="shared" ref="O48" si="24">((O47*O46)*7/1000-O38-O39)/5</f>
        <v>7.8967999999999989</v>
      </c>
      <c r="P48" s="273">
        <f t="shared" si="23"/>
        <v>7.9367999999999999</v>
      </c>
      <c r="Q48" s="303">
        <f>((Q45*1000)/Q47)/7</f>
        <v>124.95303030303027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583.12800000000004</v>
      </c>
      <c r="C49" s="43">
        <f t="shared" si="25"/>
        <v>567.37800000000004</v>
      </c>
      <c r="D49" s="43">
        <f t="shared" si="25"/>
        <v>161.89599999999999</v>
      </c>
      <c r="E49" s="43">
        <f t="shared" si="25"/>
        <v>564.8895</v>
      </c>
      <c r="F49" s="43">
        <f t="shared" si="25"/>
        <v>559.91250000000002</v>
      </c>
      <c r="G49" s="43">
        <f t="shared" si="25"/>
        <v>557.42399999999998</v>
      </c>
      <c r="H49" s="87"/>
      <c r="J49" s="96" t="s">
        <v>23</v>
      </c>
      <c r="K49" s="85">
        <f t="shared" ref="K49:P49" si="26">((K47*K46)*7)/1000</f>
        <v>55.786499999999997</v>
      </c>
      <c r="L49" s="43">
        <f t="shared" si="26"/>
        <v>54.25</v>
      </c>
      <c r="M49" s="43">
        <f t="shared" si="26"/>
        <v>14.112</v>
      </c>
      <c r="N49" s="43">
        <f t="shared" si="26"/>
        <v>55.125</v>
      </c>
      <c r="O49" s="43">
        <f t="shared" si="26"/>
        <v>54.683999999999997</v>
      </c>
      <c r="P49" s="43">
        <f t="shared" si="26"/>
        <v>54.683999999999997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117</v>
      </c>
      <c r="C50" s="49">
        <f t="shared" si="27"/>
        <v>114</v>
      </c>
      <c r="D50" s="49">
        <f t="shared" si="27"/>
        <v>118</v>
      </c>
      <c r="E50" s="49">
        <f t="shared" si="27"/>
        <v>113.5</v>
      </c>
      <c r="F50" s="49">
        <f t="shared" si="27"/>
        <v>112.5</v>
      </c>
      <c r="G50" s="49">
        <f t="shared" si="27"/>
        <v>111.99999999999999</v>
      </c>
      <c r="H50" s="105"/>
      <c r="I50" s="52"/>
      <c r="J50" s="97" t="s">
        <v>24</v>
      </c>
      <c r="K50" s="86">
        <f t="shared" ref="K50:P50" si="28">+(K45/K47)/7*1000</f>
        <v>126.49999999999997</v>
      </c>
      <c r="L50" s="49">
        <f t="shared" si="28"/>
        <v>125</v>
      </c>
      <c r="M50" s="49">
        <f t="shared" si="28"/>
        <v>126.00000000000003</v>
      </c>
      <c r="N50" s="49">
        <f t="shared" si="28"/>
        <v>125</v>
      </c>
      <c r="O50" s="49">
        <f t="shared" si="28"/>
        <v>124</v>
      </c>
      <c r="P50" s="49">
        <f t="shared" si="28"/>
        <v>123.99999999999999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>
        <v>127.7</v>
      </c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8.6836000000000002</v>
      </c>
      <c r="C57" s="79">
        <v>8.9390000000000001</v>
      </c>
      <c r="D57" s="79">
        <v>2.5539999999999998</v>
      </c>
      <c r="E57" s="79">
        <v>9.0667000000000009</v>
      </c>
      <c r="F57" s="221">
        <v>9.0667000000000009</v>
      </c>
      <c r="G57" s="23">
        <v>9.0667000000000009</v>
      </c>
      <c r="H57" s="79">
        <v>9.0667000000000009</v>
      </c>
      <c r="I57" s="79">
        <v>2.5539999999999998</v>
      </c>
      <c r="J57" s="79">
        <v>9.0667000000000009</v>
      </c>
      <c r="K57" s="221">
        <v>9.0667000000000009</v>
      </c>
      <c r="L57" s="23">
        <v>10.0883</v>
      </c>
      <c r="M57" s="79">
        <v>10.0883</v>
      </c>
      <c r="N57" s="79">
        <v>2.5539999999999998</v>
      </c>
      <c r="O57" s="221">
        <v>10.0883</v>
      </c>
      <c r="P57" s="23">
        <v>10.471399999999999</v>
      </c>
      <c r="Q57" s="79">
        <v>10.471399999999999</v>
      </c>
      <c r="R57" s="79">
        <v>2.5539999999999998</v>
      </c>
      <c r="S57" s="221">
        <v>10.471399999999999</v>
      </c>
      <c r="T57" s="259">
        <f t="shared" ref="T57:T64" si="29">SUM(B57:S57)</f>
        <v>143.9179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8.6836000000000002</v>
      </c>
      <c r="C58" s="79">
        <v>8.9390000000000001</v>
      </c>
      <c r="D58" s="79">
        <v>2.5539999999999998</v>
      </c>
      <c r="E58" s="79">
        <v>9.0667000000000009</v>
      </c>
      <c r="F58" s="221">
        <v>9.0667000000000009</v>
      </c>
      <c r="G58" s="23">
        <v>9.0667000000000009</v>
      </c>
      <c r="H58" s="79">
        <v>9.0667000000000009</v>
      </c>
      <c r="I58" s="79">
        <v>2.5539999999999998</v>
      </c>
      <c r="J58" s="79">
        <v>9.0667000000000009</v>
      </c>
      <c r="K58" s="221">
        <v>9.0667000000000009</v>
      </c>
      <c r="L58" s="23">
        <v>10.0883</v>
      </c>
      <c r="M58" s="79">
        <v>10.0883</v>
      </c>
      <c r="N58" s="79">
        <v>2.5539999999999998</v>
      </c>
      <c r="O58" s="221">
        <v>10.0883</v>
      </c>
      <c r="P58" s="23">
        <v>10.471399999999999</v>
      </c>
      <c r="Q58" s="79">
        <v>10.471399999999999</v>
      </c>
      <c r="R58" s="79">
        <v>2.5539999999999998</v>
      </c>
      <c r="S58" s="221">
        <v>10.471399999999999</v>
      </c>
      <c r="T58" s="259">
        <f t="shared" si="29"/>
        <v>143.9179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8.9025600000000011</v>
      </c>
      <c r="C59" s="24">
        <v>9.1644000000000005</v>
      </c>
      <c r="D59" s="24">
        <v>2.6183999999999998</v>
      </c>
      <c r="E59" s="24">
        <v>9.1462199999999996</v>
      </c>
      <c r="F59" s="25">
        <v>9.195920000000001</v>
      </c>
      <c r="G59" s="23">
        <v>9.3450200000000017</v>
      </c>
      <c r="H59" s="24">
        <v>9.2953200000000002</v>
      </c>
      <c r="I59" s="24">
        <v>2.6323999999999996</v>
      </c>
      <c r="J59" s="24">
        <v>9.195920000000001</v>
      </c>
      <c r="K59" s="25">
        <v>9.1462199999999996</v>
      </c>
      <c r="L59" s="23">
        <v>10.397979999999999</v>
      </c>
      <c r="M59" s="24">
        <v>10.342679999999998</v>
      </c>
      <c r="N59" s="24">
        <v>2.6323999999999996</v>
      </c>
      <c r="O59" s="25">
        <v>10.176779999999999</v>
      </c>
      <c r="P59" s="23">
        <v>10.678039999999999</v>
      </c>
      <c r="Q59" s="24">
        <v>10.735440000000001</v>
      </c>
      <c r="R59" s="24">
        <v>2.6323999999999996</v>
      </c>
      <c r="S59" s="25">
        <v>10.563239999999999</v>
      </c>
      <c r="T59" s="259">
        <f t="shared" si="29"/>
        <v>146.80134000000001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8.9025600000000011</v>
      </c>
      <c r="C60" s="24">
        <v>9.1644000000000005</v>
      </c>
      <c r="D60" s="24">
        <v>2.6183999999999998</v>
      </c>
      <c r="E60" s="24">
        <v>9.1462199999999996</v>
      </c>
      <c r="F60" s="25">
        <v>9.195920000000001</v>
      </c>
      <c r="G60" s="23">
        <v>9.3450200000000017</v>
      </c>
      <c r="H60" s="24">
        <v>9.2953200000000002</v>
      </c>
      <c r="I60" s="24">
        <v>2.6323999999999996</v>
      </c>
      <c r="J60" s="24">
        <v>9.195920000000001</v>
      </c>
      <c r="K60" s="25">
        <v>9.1462199999999996</v>
      </c>
      <c r="L60" s="23">
        <v>10.397979999999999</v>
      </c>
      <c r="M60" s="24">
        <v>10.342679999999998</v>
      </c>
      <c r="N60" s="24">
        <v>2.6323999999999996</v>
      </c>
      <c r="O60" s="25">
        <v>10.176779999999999</v>
      </c>
      <c r="P60" s="23">
        <v>10.678039999999999</v>
      </c>
      <c r="Q60" s="24">
        <v>10.735440000000001</v>
      </c>
      <c r="R60" s="24">
        <v>2.6323999999999996</v>
      </c>
      <c r="S60" s="25">
        <v>10.563239999999999</v>
      </c>
      <c r="T60" s="259">
        <f t="shared" si="29"/>
        <v>146.80134000000001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8.9025600000000011</v>
      </c>
      <c r="C61" s="24">
        <v>9.1644000000000005</v>
      </c>
      <c r="D61" s="24">
        <v>2.6183999999999998</v>
      </c>
      <c r="E61" s="24">
        <v>9.1462199999999996</v>
      </c>
      <c r="F61" s="25">
        <v>9.195920000000001</v>
      </c>
      <c r="G61" s="23">
        <v>9.3450200000000017</v>
      </c>
      <c r="H61" s="24">
        <v>9.2953200000000002</v>
      </c>
      <c r="I61" s="24">
        <v>2.6323999999999996</v>
      </c>
      <c r="J61" s="24">
        <v>9.195920000000001</v>
      </c>
      <c r="K61" s="25">
        <v>9.1462199999999996</v>
      </c>
      <c r="L61" s="23">
        <v>10.397979999999999</v>
      </c>
      <c r="M61" s="24">
        <v>10.342679999999998</v>
      </c>
      <c r="N61" s="24">
        <v>2.6323999999999996</v>
      </c>
      <c r="O61" s="25">
        <v>10.176779999999999</v>
      </c>
      <c r="P61" s="23">
        <v>10.678039999999999</v>
      </c>
      <c r="Q61" s="24">
        <v>10.735440000000001</v>
      </c>
      <c r="R61" s="24">
        <v>2.6323999999999996</v>
      </c>
      <c r="S61" s="221">
        <v>10.563239999999999</v>
      </c>
      <c r="T61" s="259">
        <f t="shared" si="29"/>
        <v>146.80134000000001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8.9025600000000011</v>
      </c>
      <c r="C62" s="24">
        <v>9.1644000000000005</v>
      </c>
      <c r="D62" s="24">
        <v>2.6183999999999998</v>
      </c>
      <c r="E62" s="24">
        <v>9.1462199999999996</v>
      </c>
      <c r="F62" s="25">
        <v>9.195920000000001</v>
      </c>
      <c r="G62" s="23">
        <v>9.3450200000000017</v>
      </c>
      <c r="H62" s="24">
        <v>9.2953200000000002</v>
      </c>
      <c r="I62" s="24">
        <v>2.6323999999999996</v>
      </c>
      <c r="J62" s="24">
        <v>9.195920000000001</v>
      </c>
      <c r="K62" s="25">
        <v>9.1462199999999996</v>
      </c>
      <c r="L62" s="23">
        <v>10.397979999999999</v>
      </c>
      <c r="M62" s="24">
        <v>10.342679999999998</v>
      </c>
      <c r="N62" s="24">
        <v>2.6323999999999996</v>
      </c>
      <c r="O62" s="25">
        <v>10.176779999999999</v>
      </c>
      <c r="P62" s="23">
        <v>10.678039999999999</v>
      </c>
      <c r="Q62" s="24">
        <v>10.735440000000001</v>
      </c>
      <c r="R62" s="79">
        <v>2.6323999999999996</v>
      </c>
      <c r="S62" s="221">
        <v>10.563239999999999</v>
      </c>
      <c r="T62" s="259">
        <f t="shared" si="29"/>
        <v>146.80134000000001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9.9</v>
      </c>
      <c r="C63" s="24">
        <v>8.8000000000000007</v>
      </c>
      <c r="D63" s="24">
        <v>2.2999999999999998</v>
      </c>
      <c r="E63" s="24">
        <v>9</v>
      </c>
      <c r="F63" s="25">
        <v>9</v>
      </c>
      <c r="G63" s="23">
        <v>10.1</v>
      </c>
      <c r="H63" s="24">
        <v>9</v>
      </c>
      <c r="I63" s="24">
        <v>2.2999999999999998</v>
      </c>
      <c r="J63" s="24">
        <v>9.1</v>
      </c>
      <c r="K63" s="25">
        <v>9.1462199999999996</v>
      </c>
      <c r="L63" s="23">
        <v>10.397979999999999</v>
      </c>
      <c r="M63" s="24">
        <v>10.342679999999998</v>
      </c>
      <c r="N63" s="24">
        <v>2.6323999999999996</v>
      </c>
      <c r="O63" s="25">
        <v>10.176779999999999</v>
      </c>
      <c r="P63" s="23">
        <v>10.678039999999999</v>
      </c>
      <c r="Q63" s="24">
        <v>10.735440000000001</v>
      </c>
      <c r="R63" s="79">
        <v>2.6323999999999996</v>
      </c>
      <c r="S63" s="221">
        <v>10.563239999999999</v>
      </c>
      <c r="T63" s="259">
        <f t="shared" si="29"/>
        <v>146.80518000000001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62.87744</v>
      </c>
      <c r="C64" s="262">
        <f t="shared" si="30"/>
        <v>63.335599999999999</v>
      </c>
      <c r="D64" s="262">
        <f t="shared" si="30"/>
        <v>17.881599999999999</v>
      </c>
      <c r="E64" s="262">
        <f t="shared" si="30"/>
        <v>63.71828</v>
      </c>
      <c r="F64" s="263">
        <f t="shared" si="30"/>
        <v>63.917080000000006</v>
      </c>
      <c r="G64" s="261">
        <f t="shared" si="30"/>
        <v>65.61348000000001</v>
      </c>
      <c r="H64" s="262">
        <f t="shared" si="30"/>
        <v>64.31468000000001</v>
      </c>
      <c r="I64" s="262">
        <f t="shared" si="30"/>
        <v>17.9376</v>
      </c>
      <c r="J64" s="262">
        <f t="shared" si="30"/>
        <v>64.017080000000007</v>
      </c>
      <c r="K64" s="263">
        <f t="shared" si="30"/>
        <v>63.8645</v>
      </c>
      <c r="L64" s="261">
        <f t="shared" si="30"/>
        <v>72.166499999999985</v>
      </c>
      <c r="M64" s="262">
        <f t="shared" si="30"/>
        <v>71.89</v>
      </c>
      <c r="N64" s="262">
        <f t="shared" si="30"/>
        <v>18.27</v>
      </c>
      <c r="O64" s="263">
        <f t="shared" si="30"/>
        <v>71.060500000000005</v>
      </c>
      <c r="P64" s="261">
        <f t="shared" si="30"/>
        <v>74.332999999999984</v>
      </c>
      <c r="Q64" s="262">
        <f t="shared" si="30"/>
        <v>74.61999999999999</v>
      </c>
      <c r="R64" s="262">
        <f t="shared" si="30"/>
        <v>18.27</v>
      </c>
      <c r="S64" s="263">
        <f t="shared" si="30"/>
        <v>73.759</v>
      </c>
      <c r="T64" s="259">
        <f t="shared" si="29"/>
        <v>1021.8463399999999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130</v>
      </c>
      <c r="C65" s="266">
        <v>130</v>
      </c>
      <c r="D65" s="266">
        <v>130</v>
      </c>
      <c r="E65" s="266">
        <v>128.5</v>
      </c>
      <c r="F65" s="267">
        <v>129</v>
      </c>
      <c r="G65" s="265">
        <v>130.5</v>
      </c>
      <c r="H65" s="266">
        <v>130</v>
      </c>
      <c r="I65" s="266">
        <v>130.5</v>
      </c>
      <c r="J65" s="266">
        <v>129</v>
      </c>
      <c r="K65" s="267">
        <v>128.5</v>
      </c>
      <c r="L65" s="265">
        <v>130.5</v>
      </c>
      <c r="M65" s="266">
        <v>130</v>
      </c>
      <c r="N65" s="266">
        <v>130.5</v>
      </c>
      <c r="O65" s="267">
        <v>128.5</v>
      </c>
      <c r="P65" s="265">
        <v>129.5</v>
      </c>
      <c r="Q65" s="266">
        <v>130</v>
      </c>
      <c r="R65" s="266">
        <v>130.5</v>
      </c>
      <c r="S65" s="267">
        <v>128.5</v>
      </c>
      <c r="T65" s="316">
        <f>+((T64/T66)/7)*1000</f>
        <v>129.52799340854355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69</v>
      </c>
      <c r="D66" s="298">
        <v>18</v>
      </c>
      <c r="E66" s="298">
        <v>69</v>
      </c>
      <c r="F66" s="318">
        <v>69</v>
      </c>
      <c r="G66" s="317">
        <v>77</v>
      </c>
      <c r="H66" s="298">
        <v>69</v>
      </c>
      <c r="I66" s="298">
        <v>18</v>
      </c>
      <c r="J66" s="298">
        <v>70</v>
      </c>
      <c r="K66" s="318">
        <v>70</v>
      </c>
      <c r="L66" s="317">
        <v>79</v>
      </c>
      <c r="M66" s="298">
        <v>79</v>
      </c>
      <c r="N66" s="298">
        <v>20</v>
      </c>
      <c r="O66" s="318">
        <v>79</v>
      </c>
      <c r="P66" s="317">
        <v>82</v>
      </c>
      <c r="Q66" s="298">
        <v>82</v>
      </c>
      <c r="R66" s="298">
        <v>20</v>
      </c>
      <c r="S66" s="318">
        <v>82</v>
      </c>
      <c r="T66" s="319">
        <f>SUM(B66:S66)</f>
        <v>1127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((B66*B65)*7/1000-B57-B58)/5</f>
        <v>10.17656</v>
      </c>
      <c r="C67" s="273">
        <f t="shared" si="31"/>
        <v>8.9824000000000002</v>
      </c>
      <c r="D67" s="273">
        <f t="shared" si="31"/>
        <v>2.2543999999999995</v>
      </c>
      <c r="E67" s="273">
        <f t="shared" si="31"/>
        <v>8.7864200000000015</v>
      </c>
      <c r="F67" s="274">
        <f t="shared" si="31"/>
        <v>8.8347200000000008</v>
      </c>
      <c r="G67" s="272">
        <f t="shared" si="31"/>
        <v>10.441220000000001</v>
      </c>
      <c r="H67" s="273">
        <f t="shared" si="31"/>
        <v>8.9313199999999995</v>
      </c>
      <c r="I67" s="273">
        <f t="shared" si="31"/>
        <v>2.2670000000000003</v>
      </c>
      <c r="J67" s="273">
        <f t="shared" si="31"/>
        <v>9.0153199999999991</v>
      </c>
      <c r="K67" s="274">
        <f t="shared" si="31"/>
        <v>8.9663200000000014</v>
      </c>
      <c r="L67" s="272">
        <f t="shared" si="31"/>
        <v>10.397979999999999</v>
      </c>
      <c r="M67" s="273">
        <f t="shared" si="31"/>
        <v>10.342679999999998</v>
      </c>
      <c r="N67" s="273">
        <f t="shared" si="31"/>
        <v>2.6323999999999996</v>
      </c>
      <c r="O67" s="274">
        <f t="shared" si="31"/>
        <v>10.176779999999999</v>
      </c>
      <c r="P67" s="272">
        <f t="shared" si="31"/>
        <v>10.678039999999999</v>
      </c>
      <c r="Q67" s="273">
        <f t="shared" si="31"/>
        <v>10.735440000000001</v>
      </c>
      <c r="R67" s="273">
        <f t="shared" si="31"/>
        <v>2.6323999999999996</v>
      </c>
      <c r="S67" s="274">
        <f t="shared" si="31"/>
        <v>10.563239999999999</v>
      </c>
      <c r="T67" s="320">
        <f>((T64*1000)/T66)/7</f>
        <v>129.52799340854352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68.25</v>
      </c>
      <c r="C68" s="43">
        <f t="shared" si="32"/>
        <v>62.79</v>
      </c>
      <c r="D68" s="43">
        <f t="shared" si="32"/>
        <v>16.38</v>
      </c>
      <c r="E68" s="43">
        <f t="shared" si="32"/>
        <v>62.0655</v>
      </c>
      <c r="F68" s="87">
        <f t="shared" si="32"/>
        <v>62.307000000000002</v>
      </c>
      <c r="G68" s="42">
        <f t="shared" si="32"/>
        <v>70.339500000000001</v>
      </c>
      <c r="H68" s="43">
        <f t="shared" si="32"/>
        <v>62.79</v>
      </c>
      <c r="I68" s="43">
        <f t="shared" si="32"/>
        <v>16.443000000000001</v>
      </c>
      <c r="J68" s="43">
        <f t="shared" si="32"/>
        <v>63.21</v>
      </c>
      <c r="K68" s="87">
        <f t="shared" si="32"/>
        <v>62.965000000000003</v>
      </c>
      <c r="L68" s="42">
        <f t="shared" si="32"/>
        <v>72.166499999999999</v>
      </c>
      <c r="M68" s="43">
        <f t="shared" si="32"/>
        <v>71.89</v>
      </c>
      <c r="N68" s="43">
        <f t="shared" si="32"/>
        <v>18.27</v>
      </c>
      <c r="O68" s="87">
        <f t="shared" si="32"/>
        <v>71.060500000000005</v>
      </c>
      <c r="P68" s="42">
        <f t="shared" si="32"/>
        <v>74.332999999999998</v>
      </c>
      <c r="Q68" s="43">
        <f t="shared" si="32"/>
        <v>74.62</v>
      </c>
      <c r="R68" s="43">
        <f t="shared" si="32"/>
        <v>18.27</v>
      </c>
      <c r="S68" s="87">
        <f t="shared" si="32"/>
        <v>73.759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119.76655238095238</v>
      </c>
      <c r="C69" s="49">
        <f t="shared" si="33"/>
        <v>131.12960662525879</v>
      </c>
      <c r="D69" s="49">
        <f t="shared" si="33"/>
        <v>141.9174603174603</v>
      </c>
      <c r="E69" s="49">
        <f t="shared" si="33"/>
        <v>131.92190476190476</v>
      </c>
      <c r="F69" s="50">
        <f t="shared" si="33"/>
        <v>132.33349896480331</v>
      </c>
      <c r="G69" s="48">
        <f t="shared" si="33"/>
        <v>121.73187384044529</v>
      </c>
      <c r="H69" s="49">
        <f t="shared" si="33"/>
        <v>133.15668737060042</v>
      </c>
      <c r="I69" s="49">
        <f t="shared" si="33"/>
        <v>142.36190476190475</v>
      </c>
      <c r="J69" s="49">
        <f t="shared" si="33"/>
        <v>130.64710204081635</v>
      </c>
      <c r="K69" s="50">
        <f t="shared" si="33"/>
        <v>130.33571428571429</v>
      </c>
      <c r="L69" s="48">
        <f t="shared" si="33"/>
        <v>130.49999999999997</v>
      </c>
      <c r="M69" s="49">
        <f t="shared" si="33"/>
        <v>130</v>
      </c>
      <c r="N69" s="49">
        <f t="shared" si="33"/>
        <v>130.5</v>
      </c>
      <c r="O69" s="50">
        <f t="shared" si="33"/>
        <v>128.5</v>
      </c>
      <c r="P69" s="48">
        <f t="shared" si="33"/>
        <v>129.49999999999997</v>
      </c>
      <c r="Q69" s="49">
        <f t="shared" si="33"/>
        <v>129.99999999999997</v>
      </c>
      <c r="R69" s="49">
        <f t="shared" si="33"/>
        <v>130.5</v>
      </c>
      <c r="S69" s="50">
        <f t="shared" si="33"/>
        <v>128.5</v>
      </c>
      <c r="T69" s="276"/>
      <c r="Z69" s="257" t="s">
        <v>71</v>
      </c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N15:Q15"/>
    <mergeCell ref="R15:U15"/>
    <mergeCell ref="H15:M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zoomScale="30" zoomScaleNormal="30" workbookViewId="0">
      <selection activeCell="K40" sqref="K40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AC3" s="326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26" t="s">
        <v>1</v>
      </c>
      <c r="B9" s="326"/>
      <c r="C9" s="326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26"/>
      <c r="B10" s="326"/>
      <c r="C10" s="326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26" t="s">
        <v>4</v>
      </c>
      <c r="B11" s="326"/>
      <c r="C11" s="326"/>
      <c r="D11" s="245"/>
      <c r="E11" s="327">
        <v>1</v>
      </c>
      <c r="F11" s="245"/>
      <c r="G11" s="245"/>
      <c r="H11" s="245"/>
      <c r="I11" s="245"/>
      <c r="J11" s="245"/>
      <c r="K11" s="599" t="s">
        <v>91</v>
      </c>
      <c r="L11" s="599"/>
      <c r="M11" s="328"/>
      <c r="N11" s="328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26"/>
      <c r="B12" s="326"/>
      <c r="C12" s="326"/>
      <c r="D12" s="245"/>
      <c r="E12" s="247"/>
      <c r="F12" s="245"/>
      <c r="G12" s="245"/>
      <c r="H12" s="245"/>
      <c r="I12" s="245"/>
      <c r="J12" s="245"/>
      <c r="K12" s="328"/>
      <c r="L12" s="328"/>
      <c r="M12" s="328"/>
      <c r="N12" s="328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26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245"/>
      <c r="W13" s="245"/>
      <c r="X13" s="245"/>
    </row>
    <row r="14" spans="1:29" s="52" customFormat="1" ht="34.5" thickBot="1" x14ac:dyDescent="0.3">
      <c r="A14" s="326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344</v>
      </c>
      <c r="C17" s="226">
        <v>11.9</v>
      </c>
      <c r="D17" s="226">
        <v>9.3119999999999994</v>
      </c>
      <c r="E17" s="226">
        <v>3.2</v>
      </c>
      <c r="F17" s="226">
        <v>8.5359999999999996</v>
      </c>
      <c r="G17" s="226">
        <v>9.3239999999999998</v>
      </c>
      <c r="H17" s="225">
        <v>358</v>
      </c>
      <c r="I17" s="226">
        <v>9.7750000000000004</v>
      </c>
      <c r="J17" s="226">
        <v>8.0534999999999997</v>
      </c>
      <c r="K17" s="226">
        <v>2.6</v>
      </c>
      <c r="L17" s="226">
        <v>7.2865000000000002</v>
      </c>
      <c r="M17" s="226">
        <v>6.5279999999999996</v>
      </c>
      <c r="N17" s="23">
        <v>103.46760230680505</v>
      </c>
      <c r="O17" s="24">
        <v>106.54660829493086</v>
      </c>
      <c r="P17" s="24">
        <v>25.607999999999993</v>
      </c>
      <c r="Q17" s="25">
        <v>101.14439170506913</v>
      </c>
      <c r="R17" s="23">
        <v>108.18646909492274</v>
      </c>
      <c r="S17" s="24">
        <v>106.71648211920531</v>
      </c>
      <c r="T17" s="24">
        <v>23.98</v>
      </c>
      <c r="U17" s="25">
        <v>105.64638070562293</v>
      </c>
      <c r="V17" s="259">
        <f t="shared" ref="V17:V24" si="0">SUM(B17:U17)</f>
        <v>1459.8109342265559</v>
      </c>
      <c r="X17" s="52"/>
      <c r="Y17" s="52"/>
    </row>
    <row r="18" spans="1:41" ht="39.950000000000003" customHeight="1" x14ac:dyDescent="0.25">
      <c r="A18" s="260" t="s">
        <v>16</v>
      </c>
      <c r="B18" s="225">
        <v>344</v>
      </c>
      <c r="C18" s="226">
        <v>11.9</v>
      </c>
      <c r="D18" s="226">
        <v>9.3119999999999994</v>
      </c>
      <c r="E18" s="226">
        <v>3.2</v>
      </c>
      <c r="F18" s="226">
        <v>8.5359999999999996</v>
      </c>
      <c r="G18" s="226">
        <v>9.3239999999999998</v>
      </c>
      <c r="H18" s="225">
        <v>358</v>
      </c>
      <c r="I18" s="226">
        <v>9.7750000000000004</v>
      </c>
      <c r="J18" s="226">
        <v>8.0534999999999997</v>
      </c>
      <c r="K18" s="226">
        <v>2.6</v>
      </c>
      <c r="L18" s="226">
        <v>7.2865000000000002</v>
      </c>
      <c r="M18" s="226">
        <v>6.5279999999999996</v>
      </c>
      <c r="N18" s="23">
        <v>103.46760230680505</v>
      </c>
      <c r="O18" s="24">
        <v>106.54660829493086</v>
      </c>
      <c r="P18" s="24">
        <v>25.607999999999993</v>
      </c>
      <c r="Q18" s="25">
        <v>101.14439170506913</v>
      </c>
      <c r="R18" s="23">
        <v>108.18646909492274</v>
      </c>
      <c r="S18" s="24">
        <v>106.71648211920531</v>
      </c>
      <c r="T18" s="24">
        <v>23.98</v>
      </c>
      <c r="U18" s="25">
        <v>105.64638070562293</v>
      </c>
      <c r="V18" s="259">
        <f t="shared" si="0"/>
        <v>1459.8109342265559</v>
      </c>
      <c r="X18" s="52"/>
      <c r="Y18" s="52"/>
    </row>
    <row r="19" spans="1:41" ht="39.75" customHeight="1" x14ac:dyDescent="0.25">
      <c r="A19" s="258" t="s">
        <v>17</v>
      </c>
      <c r="B19" s="225">
        <v>364</v>
      </c>
      <c r="C19" s="226">
        <v>11.475</v>
      </c>
      <c r="D19" s="226">
        <v>8.5359999999999996</v>
      </c>
      <c r="E19" s="226">
        <v>3.1</v>
      </c>
      <c r="F19" s="226">
        <v>8.1479999999999997</v>
      </c>
      <c r="G19" s="226">
        <v>8.5470000000000006</v>
      </c>
      <c r="H19" s="225">
        <v>368</v>
      </c>
      <c r="I19" s="226">
        <v>11.05</v>
      </c>
      <c r="J19" s="226">
        <v>8.8204999999999991</v>
      </c>
      <c r="K19" s="226">
        <v>2.9</v>
      </c>
      <c r="L19" s="226">
        <v>8.4260000000000002</v>
      </c>
      <c r="M19" s="226">
        <v>7.68</v>
      </c>
      <c r="N19" s="76">
        <v>106.25975907727801</v>
      </c>
      <c r="O19" s="24">
        <v>107.02315668202766</v>
      </c>
      <c r="P19" s="24">
        <v>26.562799999999999</v>
      </c>
      <c r="Q19" s="25">
        <v>103.10104331797235</v>
      </c>
      <c r="R19" s="76">
        <v>111.38761236203092</v>
      </c>
      <c r="S19" s="24">
        <v>109.25260715231786</v>
      </c>
      <c r="T19" s="24">
        <v>24.428000000000001</v>
      </c>
      <c r="U19" s="25">
        <v>107.92994771775082</v>
      </c>
      <c r="V19" s="259">
        <f t="shared" si="0"/>
        <v>1506.6274263093778</v>
      </c>
      <c r="X19" s="52"/>
      <c r="Y19" s="52"/>
    </row>
    <row r="20" spans="1:41" ht="39.950000000000003" customHeight="1" x14ac:dyDescent="0.25">
      <c r="A20" s="260" t="s">
        <v>18</v>
      </c>
      <c r="B20" s="225">
        <v>364</v>
      </c>
      <c r="C20" s="226">
        <v>11.475</v>
      </c>
      <c r="D20" s="226">
        <v>8.5359999999999996</v>
      </c>
      <c r="E20" s="226">
        <v>3.1</v>
      </c>
      <c r="F20" s="226">
        <v>8.1479999999999997</v>
      </c>
      <c r="G20" s="226">
        <v>8.5470000000000006</v>
      </c>
      <c r="H20" s="225">
        <v>368</v>
      </c>
      <c r="I20" s="226">
        <v>11.05</v>
      </c>
      <c r="J20" s="226">
        <v>8.8204999999999991</v>
      </c>
      <c r="K20" s="226">
        <v>2.9</v>
      </c>
      <c r="L20" s="226">
        <v>8.4260000000000002</v>
      </c>
      <c r="M20" s="226">
        <v>7.68</v>
      </c>
      <c r="N20" s="23">
        <v>106.25975907727801</v>
      </c>
      <c r="O20" s="24">
        <v>107.02315668202766</v>
      </c>
      <c r="P20" s="24">
        <v>26.562799999999999</v>
      </c>
      <c r="Q20" s="25">
        <v>103.10104331797235</v>
      </c>
      <c r="R20" s="23">
        <v>111.38761236203092</v>
      </c>
      <c r="S20" s="24">
        <v>109.25260715231786</v>
      </c>
      <c r="T20" s="24">
        <v>24.428000000000001</v>
      </c>
      <c r="U20" s="25">
        <v>107.92994771775082</v>
      </c>
      <c r="V20" s="259">
        <f t="shared" si="0"/>
        <v>1506.6274263093778</v>
      </c>
      <c r="X20" s="52"/>
      <c r="Y20" s="52"/>
    </row>
    <row r="21" spans="1:41" ht="39.950000000000003" customHeight="1" x14ac:dyDescent="0.25">
      <c r="A21" s="258" t="s">
        <v>19</v>
      </c>
      <c r="B21" s="225">
        <v>364</v>
      </c>
      <c r="C21" s="226">
        <v>11.475</v>
      </c>
      <c r="D21" s="226">
        <v>8.5359999999999996</v>
      </c>
      <c r="E21" s="226">
        <v>3.1</v>
      </c>
      <c r="F21" s="226">
        <v>8.1479999999999997</v>
      </c>
      <c r="G21" s="226">
        <v>8.5470000000000006</v>
      </c>
      <c r="H21" s="225">
        <v>368</v>
      </c>
      <c r="I21" s="226">
        <v>11.05</v>
      </c>
      <c r="J21" s="226">
        <v>8.8204999999999991</v>
      </c>
      <c r="K21" s="226">
        <v>2.9</v>
      </c>
      <c r="L21" s="226">
        <v>8.4260000000000002</v>
      </c>
      <c r="M21" s="226">
        <v>7.68</v>
      </c>
      <c r="N21" s="23">
        <v>106.25975907727801</v>
      </c>
      <c r="O21" s="24">
        <v>107.02315668202766</v>
      </c>
      <c r="P21" s="24">
        <v>26.562799999999999</v>
      </c>
      <c r="Q21" s="25">
        <v>103.10104331797235</v>
      </c>
      <c r="R21" s="23">
        <v>111.38761236203092</v>
      </c>
      <c r="S21" s="24">
        <v>109.25260715231786</v>
      </c>
      <c r="T21" s="24">
        <v>24.428000000000001</v>
      </c>
      <c r="U21" s="25">
        <v>107.92994771775082</v>
      </c>
      <c r="V21" s="259">
        <f t="shared" si="0"/>
        <v>1506.6274263093778</v>
      </c>
      <c r="X21" s="52"/>
      <c r="Y21" s="52"/>
    </row>
    <row r="22" spans="1:41" ht="39.950000000000003" customHeight="1" x14ac:dyDescent="0.25">
      <c r="A22" s="260" t="s">
        <v>13</v>
      </c>
      <c r="B22" s="225">
        <v>364</v>
      </c>
      <c r="C22" s="226">
        <v>11.475</v>
      </c>
      <c r="D22" s="226">
        <v>8.5359999999999996</v>
      </c>
      <c r="E22" s="226">
        <v>3.1</v>
      </c>
      <c r="F22" s="226">
        <v>8.1479999999999997</v>
      </c>
      <c r="G22" s="226">
        <v>8.5470000000000006</v>
      </c>
      <c r="H22" s="225">
        <v>368</v>
      </c>
      <c r="I22" s="226">
        <v>11.05</v>
      </c>
      <c r="J22" s="226">
        <v>8.8204999999999991</v>
      </c>
      <c r="K22" s="226">
        <v>2.9</v>
      </c>
      <c r="L22" s="226">
        <v>8.4260000000000002</v>
      </c>
      <c r="M22" s="226">
        <v>7.68</v>
      </c>
      <c r="N22" s="23">
        <v>106.25975907727801</v>
      </c>
      <c r="O22" s="24">
        <v>107.02315668202766</v>
      </c>
      <c r="P22" s="24">
        <v>26.562799999999999</v>
      </c>
      <c r="Q22" s="25">
        <v>103.10104331797235</v>
      </c>
      <c r="R22" s="23">
        <v>111.38761236203092</v>
      </c>
      <c r="S22" s="24">
        <v>109.25260715231786</v>
      </c>
      <c r="T22" s="24">
        <v>24.428000000000001</v>
      </c>
      <c r="U22" s="25">
        <v>107.92994771775082</v>
      </c>
      <c r="V22" s="259">
        <f t="shared" si="0"/>
        <v>1506.6274263093778</v>
      </c>
      <c r="X22" s="52"/>
      <c r="Y22" s="52"/>
    </row>
    <row r="23" spans="1:41" ht="39.950000000000003" customHeight="1" x14ac:dyDescent="0.25">
      <c r="A23" s="258" t="s">
        <v>14</v>
      </c>
      <c r="B23" s="225">
        <v>364</v>
      </c>
      <c r="C23" s="226">
        <v>11.475</v>
      </c>
      <c r="D23" s="226">
        <v>8.5359999999999996</v>
      </c>
      <c r="E23" s="226">
        <v>3.1</v>
      </c>
      <c r="F23" s="226">
        <v>8.1479999999999997</v>
      </c>
      <c r="G23" s="226">
        <v>8.5470000000000006</v>
      </c>
      <c r="H23" s="225">
        <v>368</v>
      </c>
      <c r="I23" s="226">
        <v>11.05</v>
      </c>
      <c r="J23" s="226">
        <v>8.8204999999999991</v>
      </c>
      <c r="K23" s="226">
        <v>2.9</v>
      </c>
      <c r="L23" s="226">
        <v>8.4260000000000002</v>
      </c>
      <c r="M23" s="226">
        <v>7.68</v>
      </c>
      <c r="N23" s="23">
        <v>106.25975907727801</v>
      </c>
      <c r="O23" s="24">
        <v>107.02315668202766</v>
      </c>
      <c r="P23" s="24">
        <v>26.562799999999999</v>
      </c>
      <c r="Q23" s="25">
        <v>103.10104331797235</v>
      </c>
      <c r="R23" s="23">
        <v>111.38761236203092</v>
      </c>
      <c r="S23" s="24">
        <v>109.25260715231786</v>
      </c>
      <c r="T23" s="24">
        <v>24.428000000000001</v>
      </c>
      <c r="U23" s="25">
        <v>107.92994771775082</v>
      </c>
      <c r="V23" s="259">
        <f t="shared" si="0"/>
        <v>1506.6274263093778</v>
      </c>
      <c r="X23" s="52"/>
    </row>
    <row r="24" spans="1:41" ht="41.45" customHeight="1" thickBot="1" x14ac:dyDescent="0.3">
      <c r="A24" s="260" t="s">
        <v>11</v>
      </c>
      <c r="B24" s="227">
        <f>SUM(B17:B23)</f>
        <v>2508</v>
      </c>
      <c r="C24" s="228">
        <f t="shared" ref="C24:G24" si="1">SUM(C17:C23)</f>
        <v>81.174999999999997</v>
      </c>
      <c r="D24" s="228">
        <f t="shared" si="1"/>
        <v>61.304000000000002</v>
      </c>
      <c r="E24" s="228">
        <f t="shared" si="1"/>
        <v>21.900000000000002</v>
      </c>
      <c r="F24" s="228">
        <f t="shared" si="1"/>
        <v>57.811999999999983</v>
      </c>
      <c r="G24" s="228">
        <f t="shared" si="1"/>
        <v>61.382999999999996</v>
      </c>
      <c r="H24" s="227">
        <f>SUM(H17:H23)</f>
        <v>2556</v>
      </c>
      <c r="I24" s="228">
        <f t="shared" ref="I24:M24" si="2">SUM(I17:I23)</f>
        <v>74.8</v>
      </c>
      <c r="J24" s="228">
        <f t="shared" si="2"/>
        <v>60.209499999999991</v>
      </c>
      <c r="K24" s="228">
        <f t="shared" si="2"/>
        <v>19.7</v>
      </c>
      <c r="L24" s="228">
        <f t="shared" si="2"/>
        <v>56.70300000000001</v>
      </c>
      <c r="M24" s="228">
        <f t="shared" si="2"/>
        <v>51.455999999999996</v>
      </c>
      <c r="N24" s="261">
        <f>SUM(N17:N23)</f>
        <v>738.23400000000004</v>
      </c>
      <c r="O24" s="262">
        <f t="shared" ref="O24:Q24" si="3">SUM(O17:O23)</f>
        <v>748.20900000000006</v>
      </c>
      <c r="P24" s="262">
        <f t="shared" si="3"/>
        <v>184.03</v>
      </c>
      <c r="Q24" s="263">
        <f t="shared" si="3"/>
        <v>717.79399999999998</v>
      </c>
      <c r="R24" s="261">
        <f>SUM(R17:R23)</f>
        <v>773.31100000000015</v>
      </c>
      <c r="S24" s="262">
        <f t="shared" ref="S24:U24" si="4">SUM(S17:S23)</f>
        <v>759.69599999999991</v>
      </c>
      <c r="T24" s="262">
        <f t="shared" si="4"/>
        <v>170.1</v>
      </c>
      <c r="U24" s="263">
        <f t="shared" si="4"/>
        <v>750.94249999999988</v>
      </c>
      <c r="V24" s="259">
        <f t="shared" si="0"/>
        <v>10452.759</v>
      </c>
    </row>
    <row r="25" spans="1:41" s="52" customFormat="1" ht="36.75" customHeight="1" x14ac:dyDescent="0.25">
      <c r="A25" s="264" t="s">
        <v>20</v>
      </c>
      <c r="B25" s="229"/>
      <c r="C25" s="230">
        <v>119.5</v>
      </c>
      <c r="D25" s="230">
        <v>117</v>
      </c>
      <c r="E25" s="230">
        <v>121.5</v>
      </c>
      <c r="F25" s="230">
        <v>116.5</v>
      </c>
      <c r="G25" s="230">
        <v>117</v>
      </c>
      <c r="H25" s="229"/>
      <c r="I25" s="230">
        <v>122</v>
      </c>
      <c r="J25" s="230">
        <v>120.5</v>
      </c>
      <c r="K25" s="230">
        <v>123.5</v>
      </c>
      <c r="L25" s="230">
        <v>120</v>
      </c>
      <c r="M25" s="230">
        <v>119</v>
      </c>
      <c r="N25" s="265">
        <v>121.5</v>
      </c>
      <c r="O25" s="266">
        <v>123</v>
      </c>
      <c r="P25" s="266">
        <v>119.5</v>
      </c>
      <c r="Q25" s="267">
        <v>118</v>
      </c>
      <c r="R25" s="265">
        <v>121</v>
      </c>
      <c r="S25" s="266">
        <v>119</v>
      </c>
      <c r="T25" s="266">
        <v>121.5</v>
      </c>
      <c r="U25" s="267">
        <v>117.5</v>
      </c>
      <c r="V25" s="268">
        <f>+((V24/V26)/7)*1000</f>
        <v>119.51747124333967</v>
      </c>
    </row>
    <row r="26" spans="1:41" s="52" customFormat="1" ht="33" customHeight="1" x14ac:dyDescent="0.25">
      <c r="A26" s="269" t="s">
        <v>21</v>
      </c>
      <c r="B26" s="231"/>
      <c r="C26" s="232">
        <v>850</v>
      </c>
      <c r="D26" s="232">
        <v>776</v>
      </c>
      <c r="E26" s="232">
        <v>200</v>
      </c>
      <c r="F26" s="232">
        <v>776</v>
      </c>
      <c r="G26" s="232">
        <v>777</v>
      </c>
      <c r="H26" s="231"/>
      <c r="I26" s="232">
        <v>850</v>
      </c>
      <c r="J26" s="232">
        <v>767</v>
      </c>
      <c r="K26" s="232">
        <v>200</v>
      </c>
      <c r="L26" s="232">
        <v>766</v>
      </c>
      <c r="M26" s="232">
        <v>768</v>
      </c>
      <c r="N26" s="34">
        <v>868</v>
      </c>
      <c r="O26" s="35">
        <v>869</v>
      </c>
      <c r="P26" s="35">
        <v>220</v>
      </c>
      <c r="Q26" s="36">
        <v>869</v>
      </c>
      <c r="R26" s="34">
        <v>913</v>
      </c>
      <c r="S26" s="35">
        <v>912</v>
      </c>
      <c r="T26" s="35">
        <v>200</v>
      </c>
      <c r="U26" s="36">
        <v>913</v>
      </c>
      <c r="V26" s="270">
        <f>SUM(C26:U26)</f>
        <v>12494</v>
      </c>
      <c r="W26" s="52">
        <f>((V24*1000)/V26)/7</f>
        <v>119.51747124333966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609.45000000000005</v>
      </c>
      <c r="D27" s="226">
        <f t="shared" ref="D27:G27" si="5">(D26*D25/1000)*6</f>
        <v>544.75199999999995</v>
      </c>
      <c r="E27" s="226">
        <f t="shared" si="5"/>
        <v>145.80000000000001</v>
      </c>
      <c r="F27" s="226">
        <f t="shared" si="5"/>
        <v>542.42399999999998</v>
      </c>
      <c r="G27" s="226">
        <f t="shared" si="5"/>
        <v>545.45400000000006</v>
      </c>
      <c r="H27" s="233"/>
      <c r="I27" s="226">
        <f>(I26*I25/1000)*6</f>
        <v>622.20000000000005</v>
      </c>
      <c r="J27" s="226">
        <f t="shared" ref="J27:M27" si="6">(J26*J25/1000)*6</f>
        <v>554.54100000000005</v>
      </c>
      <c r="K27" s="226">
        <f t="shared" si="6"/>
        <v>148.19999999999999</v>
      </c>
      <c r="L27" s="226">
        <f t="shared" si="6"/>
        <v>551.52</v>
      </c>
      <c r="M27" s="226">
        <f t="shared" si="6"/>
        <v>548.35199999999998</v>
      </c>
      <c r="N27" s="272">
        <f t="shared" ref="N27:U27" si="7">((N26*N25)*7/1000-N17-N18)/5</f>
        <v>106.25975907727801</v>
      </c>
      <c r="O27" s="273">
        <f t="shared" si="7"/>
        <v>107.02315668202766</v>
      </c>
      <c r="P27" s="273">
        <f t="shared" si="7"/>
        <v>26.562799999999999</v>
      </c>
      <c r="Q27" s="274">
        <f t="shared" si="7"/>
        <v>103.10104331797235</v>
      </c>
      <c r="R27" s="272">
        <f t="shared" si="7"/>
        <v>111.38761236203092</v>
      </c>
      <c r="S27" s="273">
        <f t="shared" si="7"/>
        <v>109.25260715231786</v>
      </c>
      <c r="T27" s="273">
        <f t="shared" si="7"/>
        <v>24.428000000000001</v>
      </c>
      <c r="U27" s="274">
        <f t="shared" si="7"/>
        <v>107.92994771775082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11.475</v>
      </c>
      <c r="D28" s="235">
        <f t="shared" ref="D28:G28" si="8">+(D25-$C$32)*D26/1000</f>
        <v>8.5359999999999996</v>
      </c>
      <c r="E28" s="235">
        <f t="shared" si="8"/>
        <v>3.1</v>
      </c>
      <c r="F28" s="235">
        <f t="shared" si="8"/>
        <v>8.1479999999999997</v>
      </c>
      <c r="G28" s="235">
        <f t="shared" si="8"/>
        <v>8.5470000000000006</v>
      </c>
      <c r="H28" s="234"/>
      <c r="I28" s="235">
        <f>+(I25-$I$32)*I26/1000</f>
        <v>11.05</v>
      </c>
      <c r="J28" s="235">
        <f t="shared" ref="J28:M28" si="9">+(J25-$I$32)*J26/1000</f>
        <v>8.8204999999999991</v>
      </c>
      <c r="K28" s="235">
        <f t="shared" si="9"/>
        <v>2.9</v>
      </c>
      <c r="L28" s="235">
        <f t="shared" si="9"/>
        <v>8.4260000000000002</v>
      </c>
      <c r="M28" s="235">
        <f t="shared" si="9"/>
        <v>7.68</v>
      </c>
      <c r="N28" s="42">
        <f>((N26*N25)*7)/1000</f>
        <v>738.23400000000004</v>
      </c>
      <c r="O28" s="43">
        <f>((O26*O25)*7)/1000</f>
        <v>748.20899999999995</v>
      </c>
      <c r="P28" s="43">
        <f t="shared" ref="P28:U28" si="10">((P26*P25)*7)/1000</f>
        <v>184.03</v>
      </c>
      <c r="Q28" s="87">
        <f t="shared" si="10"/>
        <v>717.79399999999998</v>
      </c>
      <c r="R28" s="44">
        <f t="shared" si="10"/>
        <v>773.31100000000004</v>
      </c>
      <c r="S28" s="45">
        <f t="shared" si="10"/>
        <v>759.69600000000003</v>
      </c>
      <c r="T28" s="45">
        <f t="shared" si="10"/>
        <v>170.1</v>
      </c>
      <c r="U28" s="46">
        <f t="shared" si="10"/>
        <v>750.9425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991.66666666666958</v>
      </c>
      <c r="D29" s="237">
        <f t="shared" si="11"/>
        <v>905.33333333333599</v>
      </c>
      <c r="E29" s="237">
        <f t="shared" si="11"/>
        <v>233.33333333333402</v>
      </c>
      <c r="F29" s="237">
        <f t="shared" si="11"/>
        <v>905.33333333333599</v>
      </c>
      <c r="G29" s="237">
        <f t="shared" si="11"/>
        <v>906.50000000000261</v>
      </c>
      <c r="H29" s="236"/>
      <c r="I29" s="237">
        <f t="shared" ref="I29:M29" si="12">+I26*(1.16666666666667)</f>
        <v>991.66666666666958</v>
      </c>
      <c r="J29" s="237">
        <f t="shared" si="12"/>
        <v>894.83333333333599</v>
      </c>
      <c r="K29" s="237">
        <f t="shared" si="12"/>
        <v>233.33333333333402</v>
      </c>
      <c r="L29" s="237">
        <f t="shared" si="12"/>
        <v>893.66666666666924</v>
      </c>
      <c r="M29" s="237">
        <f t="shared" si="12"/>
        <v>896.00000000000261</v>
      </c>
      <c r="N29" s="48">
        <f>+(N24/N26)/7*1000</f>
        <v>121.50000000000001</v>
      </c>
      <c r="O29" s="49">
        <f t="shared" ref="O29:U29" si="13">+(O24/O26)/7*1000</f>
        <v>123.00000000000001</v>
      </c>
      <c r="P29" s="49">
        <f t="shared" si="13"/>
        <v>119.50000000000001</v>
      </c>
      <c r="Q29" s="50">
        <f t="shared" si="13"/>
        <v>118</v>
      </c>
      <c r="R29" s="48">
        <f t="shared" si="13"/>
        <v>121.00000000000003</v>
      </c>
      <c r="S29" s="49">
        <f t="shared" si="13"/>
        <v>118.99999999999999</v>
      </c>
      <c r="T29" s="49">
        <f t="shared" si="13"/>
        <v>121.49999999999999</v>
      </c>
      <c r="U29" s="50">
        <f t="shared" si="13"/>
        <v>117.49999999999999</v>
      </c>
      <c r="V29" s="276"/>
    </row>
    <row r="30" spans="1:41" ht="33.75" customHeight="1" x14ac:dyDescent="0.25">
      <c r="A30" s="52"/>
      <c r="B30" s="233"/>
      <c r="C30" s="238">
        <f>(C27/6)</f>
        <v>101.575</v>
      </c>
      <c r="D30" s="238">
        <f t="shared" ref="D30:G30" si="14">+(D27/6)</f>
        <v>90.791999999999987</v>
      </c>
      <c r="E30" s="238">
        <f t="shared" si="14"/>
        <v>24.3</v>
      </c>
      <c r="F30" s="238">
        <f t="shared" si="14"/>
        <v>90.403999999999996</v>
      </c>
      <c r="G30" s="238">
        <f t="shared" si="14"/>
        <v>90.909000000000006</v>
      </c>
      <c r="H30" s="233"/>
      <c r="I30" s="238">
        <f>(I27/6)</f>
        <v>103.7</v>
      </c>
      <c r="J30" s="238">
        <f t="shared" ref="J30:M30" si="15">+(J27/6)</f>
        <v>92.423500000000004</v>
      </c>
      <c r="K30" s="238">
        <f t="shared" si="15"/>
        <v>24.7</v>
      </c>
      <c r="L30" s="238">
        <f t="shared" si="15"/>
        <v>91.92</v>
      </c>
      <c r="M30" s="238">
        <f t="shared" si="15"/>
        <v>91.391999999999996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233.64375000000001</v>
      </c>
      <c r="D31" s="238">
        <f t="shared" ref="D31:G31" si="16">+((D27-D24)/4)+D30</f>
        <v>211.654</v>
      </c>
      <c r="E31" s="238">
        <f t="shared" si="16"/>
        <v>55.275000000000006</v>
      </c>
      <c r="F31" s="238">
        <f t="shared" si="16"/>
        <v>211.55699999999999</v>
      </c>
      <c r="G31" s="238">
        <f t="shared" si="16"/>
        <v>211.92675000000003</v>
      </c>
      <c r="H31" s="233"/>
      <c r="I31" s="238">
        <f>+((I27-I24)/4)+I30</f>
        <v>240.55</v>
      </c>
      <c r="J31" s="238">
        <f t="shared" ref="J31:M31" si="17">+((J27-J24)/4)+J30</f>
        <v>216.00637500000002</v>
      </c>
      <c r="K31" s="238">
        <f t="shared" si="17"/>
        <v>56.825000000000003</v>
      </c>
      <c r="L31" s="238">
        <f t="shared" si="17"/>
        <v>215.62424999999999</v>
      </c>
      <c r="M31" s="238">
        <f t="shared" si="17"/>
        <v>215.61599999999999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106</v>
      </c>
      <c r="D32" s="241">
        <f>+C32*E32/1000</f>
        <v>358.17399999999998</v>
      </c>
      <c r="E32" s="242">
        <f>+SUM(C26:G26)</f>
        <v>3379</v>
      </c>
      <c r="F32" s="243"/>
      <c r="G32" s="243"/>
      <c r="H32" s="239"/>
      <c r="I32" s="240">
        <v>109</v>
      </c>
      <c r="J32" s="241">
        <f>+I32*K32/1000</f>
        <v>365.25900000000001</v>
      </c>
      <c r="K32" s="242">
        <f>+SUM(I26:M26)</f>
        <v>3351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84.945600000000013</v>
      </c>
      <c r="C38" s="79">
        <v>81.875600000000006</v>
      </c>
      <c r="D38" s="79">
        <v>23.659199999999995</v>
      </c>
      <c r="E38" s="79">
        <v>81.377899999999997</v>
      </c>
      <c r="F38" s="79">
        <v>80.382500000000007</v>
      </c>
      <c r="G38" s="79">
        <v>79.884799999999998</v>
      </c>
      <c r="H38" s="274">
        <f t="shared" ref="H38:H45" si="18">SUM(B38:G38)</f>
        <v>432.12560000000002</v>
      </c>
      <c r="I38" s="52"/>
      <c r="J38" s="287" t="s">
        <v>15</v>
      </c>
      <c r="K38" s="79">
        <v>8.0772999999999975</v>
      </c>
      <c r="L38" s="79">
        <v>7.81</v>
      </c>
      <c r="M38" s="79">
        <v>2.0224000000000002</v>
      </c>
      <c r="N38" s="79">
        <v>7.9449999999999985</v>
      </c>
      <c r="O38" s="79">
        <v>7.8967999999999989</v>
      </c>
      <c r="P38" s="79">
        <v>7.9367999999999999</v>
      </c>
      <c r="Q38" s="274">
        <f t="shared" ref="Q38:Q45" si="19">SUM(K38:P38)</f>
        <v>41.688299999999991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84.945600000000013</v>
      </c>
      <c r="C39" s="79">
        <v>81.875600000000006</v>
      </c>
      <c r="D39" s="79">
        <v>23.659199999999995</v>
      </c>
      <c r="E39" s="79">
        <v>81.377899999999997</v>
      </c>
      <c r="F39" s="79">
        <v>80.382500000000007</v>
      </c>
      <c r="G39" s="79">
        <v>79.884799999999998</v>
      </c>
      <c r="H39" s="274">
        <f t="shared" si="18"/>
        <v>432.12560000000002</v>
      </c>
      <c r="I39" s="52"/>
      <c r="J39" s="288" t="s">
        <v>16</v>
      </c>
      <c r="K39" s="79">
        <v>8.0772999999999975</v>
      </c>
      <c r="L39" s="79">
        <v>7.81</v>
      </c>
      <c r="M39" s="79">
        <v>2.0224000000000002</v>
      </c>
      <c r="N39" s="79">
        <v>7.9449999999999985</v>
      </c>
      <c r="O39" s="79">
        <v>7.8967999999999989</v>
      </c>
      <c r="P39" s="79">
        <v>7.9367999999999999</v>
      </c>
      <c r="Q39" s="274">
        <f t="shared" si="19"/>
        <v>41.688299999999991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89">
        <v>86.634559999999993</v>
      </c>
      <c r="C40" s="273">
        <v>84.376559999999998</v>
      </c>
      <c r="D40" s="273">
        <v>24.013119999999997</v>
      </c>
      <c r="E40" s="273">
        <v>83.910639999999987</v>
      </c>
      <c r="F40" s="273">
        <v>83.313400000000001</v>
      </c>
      <c r="G40" s="273">
        <v>83.512480000000011</v>
      </c>
      <c r="H40" s="274">
        <f t="shared" si="18"/>
        <v>445.76076</v>
      </c>
      <c r="I40" s="52"/>
      <c r="J40" s="287" t="s">
        <v>17</v>
      </c>
      <c r="K40" s="80">
        <v>8.1999999999999993</v>
      </c>
      <c r="L40" s="24">
        <v>8</v>
      </c>
      <c r="M40" s="24">
        <v>2.1</v>
      </c>
      <c r="N40" s="24">
        <v>8.1999999999999993</v>
      </c>
      <c r="O40" s="24">
        <v>8</v>
      </c>
      <c r="P40" s="24">
        <v>8</v>
      </c>
      <c r="Q40" s="274">
        <f t="shared" si="19"/>
        <v>42.5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86.634559999999993</v>
      </c>
      <c r="C41" s="273">
        <v>84.376559999999998</v>
      </c>
      <c r="D41" s="273">
        <v>23.5</v>
      </c>
      <c r="E41" s="273">
        <v>83.910639999999987</v>
      </c>
      <c r="F41" s="273">
        <v>83.313400000000001</v>
      </c>
      <c r="G41" s="273">
        <v>83.512480000000011</v>
      </c>
      <c r="H41" s="274">
        <f t="shared" si="18"/>
        <v>445.24764000000005</v>
      </c>
      <c r="I41" s="52"/>
      <c r="J41" s="288" t="s">
        <v>18</v>
      </c>
      <c r="K41" s="80">
        <v>8.1999999999999993</v>
      </c>
      <c r="L41" s="24">
        <v>8</v>
      </c>
      <c r="M41" s="24">
        <v>2.1</v>
      </c>
      <c r="N41" s="24">
        <v>8.1999999999999993</v>
      </c>
      <c r="O41" s="24">
        <v>8</v>
      </c>
      <c r="P41" s="24">
        <v>8</v>
      </c>
      <c r="Q41" s="274">
        <f t="shared" si="19"/>
        <v>42.5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86.634559999999993</v>
      </c>
      <c r="C42" s="273">
        <v>84.376559999999998</v>
      </c>
      <c r="D42" s="273">
        <v>23.5</v>
      </c>
      <c r="E42" s="273">
        <v>83.910639999999987</v>
      </c>
      <c r="F42" s="273">
        <v>83.313400000000001</v>
      </c>
      <c r="G42" s="273">
        <v>83.512480000000011</v>
      </c>
      <c r="H42" s="274">
        <f t="shared" si="18"/>
        <v>445.24764000000005</v>
      </c>
      <c r="I42" s="52"/>
      <c r="J42" s="287" t="s">
        <v>19</v>
      </c>
      <c r="K42" s="80">
        <v>8.1999999999999993</v>
      </c>
      <c r="L42" s="24">
        <v>8</v>
      </c>
      <c r="M42" s="24">
        <v>2.1</v>
      </c>
      <c r="N42" s="24">
        <v>8.1999999999999993</v>
      </c>
      <c r="O42" s="24">
        <v>8</v>
      </c>
      <c r="P42" s="24">
        <v>8</v>
      </c>
      <c r="Q42" s="274">
        <f t="shared" si="19"/>
        <v>42.5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>
        <v>86.634559999999993</v>
      </c>
      <c r="C43" s="273">
        <v>84.376559999999998</v>
      </c>
      <c r="D43" s="273">
        <v>23.5</v>
      </c>
      <c r="E43" s="273">
        <v>83.910639999999987</v>
      </c>
      <c r="F43" s="273">
        <v>83.313400000000001</v>
      </c>
      <c r="G43" s="273">
        <v>83.512480000000011</v>
      </c>
      <c r="H43" s="274">
        <f t="shared" si="18"/>
        <v>445.24764000000005</v>
      </c>
      <c r="I43" s="52"/>
      <c r="J43" s="288" t="s">
        <v>13</v>
      </c>
      <c r="K43" s="80">
        <v>8.1999999999999993</v>
      </c>
      <c r="L43" s="24">
        <v>8</v>
      </c>
      <c r="M43" s="24">
        <v>2.1</v>
      </c>
      <c r="N43" s="24">
        <v>8.1999999999999993</v>
      </c>
      <c r="O43" s="24">
        <v>8</v>
      </c>
      <c r="P43" s="24">
        <v>8</v>
      </c>
      <c r="Q43" s="274">
        <f t="shared" si="19"/>
        <v>42.5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>
        <v>86.634559999999993</v>
      </c>
      <c r="C44" s="273">
        <v>84.376559999999998</v>
      </c>
      <c r="D44" s="273">
        <v>23.5</v>
      </c>
      <c r="E44" s="273">
        <v>83.910639999999987</v>
      </c>
      <c r="F44" s="273">
        <v>83.313400000000001</v>
      </c>
      <c r="G44" s="273">
        <v>83.512480000000011</v>
      </c>
      <c r="H44" s="274">
        <f t="shared" si="18"/>
        <v>445.24764000000005</v>
      </c>
      <c r="I44" s="52"/>
      <c r="J44" s="287" t="s">
        <v>14</v>
      </c>
      <c r="K44" s="80">
        <v>8.1999999999999993</v>
      </c>
      <c r="L44" s="24">
        <v>8</v>
      </c>
      <c r="M44" s="24">
        <v>2.1</v>
      </c>
      <c r="N44" s="24">
        <v>8.1999999999999993</v>
      </c>
      <c r="O44" s="24">
        <v>8</v>
      </c>
      <c r="P44" s="24">
        <v>8</v>
      </c>
      <c r="Q44" s="274">
        <f t="shared" si="19"/>
        <v>42.5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603.06399999999985</v>
      </c>
      <c r="C45" s="262">
        <f t="shared" si="20"/>
        <v>585.63400000000001</v>
      </c>
      <c r="D45" s="262">
        <f t="shared" si="20"/>
        <v>165.33151999999998</v>
      </c>
      <c r="E45" s="262">
        <f t="shared" si="20"/>
        <v>582.30899999999997</v>
      </c>
      <c r="F45" s="262">
        <f t="shared" si="20"/>
        <v>577.33199999999999</v>
      </c>
      <c r="G45" s="262">
        <f t="shared" si="20"/>
        <v>577.33199999999999</v>
      </c>
      <c r="H45" s="274">
        <f t="shared" si="18"/>
        <v>3091.0025199999995</v>
      </c>
      <c r="J45" s="288" t="s">
        <v>11</v>
      </c>
      <c r="K45" s="290">
        <f t="shared" ref="K45:P45" si="21">SUM(K38:K44)</f>
        <v>57.154600000000002</v>
      </c>
      <c r="L45" s="262">
        <f t="shared" si="21"/>
        <v>55.62</v>
      </c>
      <c r="M45" s="262">
        <f t="shared" si="21"/>
        <v>14.544799999999999</v>
      </c>
      <c r="N45" s="262">
        <f t="shared" si="21"/>
        <v>56.89</v>
      </c>
      <c r="O45" s="262">
        <f t="shared" si="21"/>
        <v>55.793599999999998</v>
      </c>
      <c r="P45" s="262">
        <f t="shared" si="21"/>
        <v>55.873599999999996</v>
      </c>
      <c r="Q45" s="274">
        <f t="shared" si="19"/>
        <v>295.8766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121</v>
      </c>
      <c r="C46" s="266">
        <v>118</v>
      </c>
      <c r="D46" s="266">
        <v>122</v>
      </c>
      <c r="E46" s="266">
        <v>117</v>
      </c>
      <c r="F46" s="266">
        <v>116</v>
      </c>
      <c r="G46" s="266">
        <v>116</v>
      </c>
      <c r="H46" s="293">
        <f>+((H45/H47)/7)*1000</f>
        <v>117.75247695238093</v>
      </c>
      <c r="J46" s="291" t="s">
        <v>20</v>
      </c>
      <c r="K46" s="292">
        <v>130</v>
      </c>
      <c r="L46" s="266">
        <v>128</v>
      </c>
      <c r="M46" s="266">
        <v>129</v>
      </c>
      <c r="N46" s="266">
        <v>128.5</v>
      </c>
      <c r="O46" s="266">
        <v>128</v>
      </c>
      <c r="P46" s="266">
        <v>127</v>
      </c>
      <c r="Q46" s="293">
        <f>+((Q45/Q47)/7)*1000</f>
        <v>128.47442466348241</v>
      </c>
      <c r="R46" s="294"/>
      <c r="S46" s="294"/>
    </row>
    <row r="47" spans="1:29" ht="33.75" customHeight="1" x14ac:dyDescent="0.25">
      <c r="A47" s="295" t="s">
        <v>21</v>
      </c>
      <c r="B47" s="83">
        <v>712</v>
      </c>
      <c r="C47" s="35">
        <v>709</v>
      </c>
      <c r="D47" s="35">
        <v>196</v>
      </c>
      <c r="E47" s="35">
        <v>711</v>
      </c>
      <c r="F47" s="35">
        <v>711</v>
      </c>
      <c r="G47" s="35">
        <v>711</v>
      </c>
      <c r="H47" s="296">
        <f>SUM(B47:G47)</f>
        <v>3750</v>
      </c>
      <c r="I47" s="52"/>
      <c r="J47" s="295" t="s">
        <v>21</v>
      </c>
      <c r="K47" s="297">
        <v>63</v>
      </c>
      <c r="L47" s="298">
        <v>62</v>
      </c>
      <c r="M47" s="298">
        <v>16</v>
      </c>
      <c r="N47" s="298">
        <v>63</v>
      </c>
      <c r="O47" s="298">
        <v>62</v>
      </c>
      <c r="P47" s="298">
        <v>63</v>
      </c>
      <c r="Q47" s="299">
        <f>SUM(K47:P47)</f>
        <v>329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2">((B47*B46)*7/1000-B38-B39)/5</f>
        <v>86.634559999999993</v>
      </c>
      <c r="C48" s="273">
        <f t="shared" si="22"/>
        <v>84.376559999999998</v>
      </c>
      <c r="D48" s="273">
        <f t="shared" si="22"/>
        <v>24.013119999999997</v>
      </c>
      <c r="E48" s="273">
        <f t="shared" si="22"/>
        <v>83.910639999999987</v>
      </c>
      <c r="F48" s="273">
        <f t="shared" si="22"/>
        <v>83.313400000000001</v>
      </c>
      <c r="G48" s="273">
        <f t="shared" si="22"/>
        <v>83.512480000000011</v>
      </c>
      <c r="H48" s="302">
        <f>((H45*1000)/H47)/7</f>
        <v>117.75247695238093</v>
      </c>
      <c r="J48" s="301" t="s">
        <v>22</v>
      </c>
      <c r="K48" s="289">
        <f t="shared" ref="K48:P48" si="23">((K47*K46)*7/1000-K38-K39)/5</f>
        <v>8.2350800000000017</v>
      </c>
      <c r="L48" s="273">
        <f t="shared" si="23"/>
        <v>7.9863999999999988</v>
      </c>
      <c r="M48" s="273">
        <f t="shared" si="23"/>
        <v>2.0806399999999998</v>
      </c>
      <c r="N48" s="273">
        <f t="shared" si="23"/>
        <v>8.1556999999999995</v>
      </c>
      <c r="O48" s="273">
        <f t="shared" si="23"/>
        <v>7.9516800000000005</v>
      </c>
      <c r="P48" s="273">
        <f t="shared" si="23"/>
        <v>8.0266800000000007</v>
      </c>
      <c r="Q48" s="303">
        <f>((Q45*1000)/Q47)/7</f>
        <v>128.47442466348241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4">((B47*B46)*7)/1000</f>
        <v>603.06399999999996</v>
      </c>
      <c r="C49" s="43">
        <f t="shared" si="24"/>
        <v>585.63400000000001</v>
      </c>
      <c r="D49" s="43">
        <f t="shared" si="24"/>
        <v>167.38399999999999</v>
      </c>
      <c r="E49" s="43">
        <f t="shared" si="24"/>
        <v>582.30899999999997</v>
      </c>
      <c r="F49" s="43">
        <f t="shared" si="24"/>
        <v>577.33199999999999</v>
      </c>
      <c r="G49" s="43">
        <f t="shared" si="24"/>
        <v>577.33199999999999</v>
      </c>
      <c r="H49" s="87"/>
      <c r="J49" s="96" t="s">
        <v>23</v>
      </c>
      <c r="K49" s="85">
        <f t="shared" ref="K49:P49" si="25">((K47*K46)*7)/1000</f>
        <v>57.33</v>
      </c>
      <c r="L49" s="43">
        <f t="shared" si="25"/>
        <v>55.552</v>
      </c>
      <c r="M49" s="43">
        <f t="shared" si="25"/>
        <v>14.448</v>
      </c>
      <c r="N49" s="43">
        <f t="shared" si="25"/>
        <v>56.668500000000002</v>
      </c>
      <c r="O49" s="43">
        <f t="shared" si="25"/>
        <v>55.552</v>
      </c>
      <c r="P49" s="43">
        <f t="shared" si="25"/>
        <v>56.006999999999998</v>
      </c>
      <c r="Q49" s="304"/>
    </row>
    <row r="50" spans="1:42" ht="33.75" customHeight="1" thickBot="1" x14ac:dyDescent="0.3">
      <c r="A50" s="97" t="s">
        <v>24</v>
      </c>
      <c r="B50" s="86">
        <f t="shared" ref="B50:G50" si="26">+(B45/B47)/7*1000</f>
        <v>120.99999999999997</v>
      </c>
      <c r="C50" s="49">
        <f t="shared" si="26"/>
        <v>118.00000000000001</v>
      </c>
      <c r="D50" s="49">
        <f t="shared" si="26"/>
        <v>120.50402332361513</v>
      </c>
      <c r="E50" s="49">
        <f t="shared" si="26"/>
        <v>117</v>
      </c>
      <c r="F50" s="49">
        <f t="shared" si="26"/>
        <v>115.99999999999999</v>
      </c>
      <c r="G50" s="49">
        <f t="shared" si="26"/>
        <v>115.99999999999999</v>
      </c>
      <c r="H50" s="105"/>
      <c r="I50" s="52"/>
      <c r="J50" s="97" t="s">
        <v>24</v>
      </c>
      <c r="K50" s="86">
        <f t="shared" ref="K50:P50" si="27">+(K45/K47)/7*1000</f>
        <v>129.60226757369614</v>
      </c>
      <c r="L50" s="49">
        <f t="shared" si="27"/>
        <v>128.15668202764977</v>
      </c>
      <c r="M50" s="49">
        <f t="shared" si="27"/>
        <v>129.8642857142857</v>
      </c>
      <c r="N50" s="49">
        <f t="shared" si="27"/>
        <v>129.00226757369614</v>
      </c>
      <c r="O50" s="49">
        <f t="shared" si="27"/>
        <v>128.55668202764974</v>
      </c>
      <c r="P50" s="49">
        <f t="shared" si="27"/>
        <v>126.69750566893423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</v>
      </c>
      <c r="C57" s="79">
        <v>8.6999999999999993</v>
      </c>
      <c r="D57" s="79">
        <v>2.2999999999999998</v>
      </c>
      <c r="E57" s="79">
        <v>9</v>
      </c>
      <c r="F57" s="221">
        <v>9</v>
      </c>
      <c r="G57" s="23">
        <v>10.1</v>
      </c>
      <c r="H57" s="79">
        <v>9</v>
      </c>
      <c r="I57" s="79">
        <v>2.2999999999999998</v>
      </c>
      <c r="J57" s="79">
        <v>9.1</v>
      </c>
      <c r="K57" s="221">
        <v>9.1462199999999996</v>
      </c>
      <c r="L57" s="23">
        <v>10.397979999999999</v>
      </c>
      <c r="M57" s="79">
        <v>10.342679999999998</v>
      </c>
      <c r="N57" s="79">
        <v>2.6323999999999996</v>
      </c>
      <c r="O57" s="221">
        <v>10.176779999999999</v>
      </c>
      <c r="P57" s="23">
        <v>10.678039999999999</v>
      </c>
      <c r="Q57" s="79">
        <v>10.735440000000001</v>
      </c>
      <c r="R57" s="79">
        <v>2.6323999999999996</v>
      </c>
      <c r="S57" s="221">
        <v>10.563239999999999</v>
      </c>
      <c r="T57" s="259">
        <f t="shared" ref="T57:T64" si="28">SUM(B57:S57)</f>
        <v>145.80518000000001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9.9</v>
      </c>
      <c r="C58" s="79">
        <v>8.8000000000000007</v>
      </c>
      <c r="D58" s="79">
        <v>2.2999999999999998</v>
      </c>
      <c r="E58" s="79">
        <v>9</v>
      </c>
      <c r="F58" s="221">
        <v>9</v>
      </c>
      <c r="G58" s="23">
        <v>10.1</v>
      </c>
      <c r="H58" s="79">
        <v>9</v>
      </c>
      <c r="I58" s="79">
        <v>2.2999999999999998</v>
      </c>
      <c r="J58" s="79">
        <v>9.1</v>
      </c>
      <c r="K58" s="221">
        <v>9.1462199999999996</v>
      </c>
      <c r="L58" s="23">
        <v>10.397979999999999</v>
      </c>
      <c r="M58" s="79">
        <v>10.342679999999998</v>
      </c>
      <c r="N58" s="79">
        <v>2.6323999999999996</v>
      </c>
      <c r="O58" s="221">
        <v>10.176779999999999</v>
      </c>
      <c r="P58" s="23">
        <v>10.678039999999999</v>
      </c>
      <c r="Q58" s="79">
        <v>10.735440000000001</v>
      </c>
      <c r="R58" s="79">
        <v>2.6323999999999996</v>
      </c>
      <c r="S58" s="221">
        <v>10.563239999999999</v>
      </c>
      <c r="T58" s="259">
        <f t="shared" si="28"/>
        <v>146.80518000000001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10.1</v>
      </c>
      <c r="C59" s="24">
        <v>9.4</v>
      </c>
      <c r="D59" s="24">
        <v>2.1</v>
      </c>
      <c r="E59" s="24">
        <v>9.1</v>
      </c>
      <c r="F59" s="25">
        <v>9.1999999999999993</v>
      </c>
      <c r="G59" s="23">
        <v>10.4</v>
      </c>
      <c r="H59" s="24">
        <v>9.1999999999999993</v>
      </c>
      <c r="I59" s="24">
        <v>2.2999999999999998</v>
      </c>
      <c r="J59" s="24">
        <v>9.3000000000000007</v>
      </c>
      <c r="K59" s="25">
        <v>9.3000000000000007</v>
      </c>
      <c r="L59" s="23">
        <v>10.5</v>
      </c>
      <c r="M59" s="24">
        <v>10.6</v>
      </c>
      <c r="N59" s="24">
        <v>2.2999999999999998</v>
      </c>
      <c r="O59" s="25">
        <v>10.5</v>
      </c>
      <c r="P59" s="23">
        <v>11</v>
      </c>
      <c r="Q59" s="24">
        <v>11</v>
      </c>
      <c r="R59" s="24">
        <v>2.7</v>
      </c>
      <c r="S59" s="25">
        <v>10.9</v>
      </c>
      <c r="T59" s="259">
        <f t="shared" si="28"/>
        <v>149.89999999999998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10.1</v>
      </c>
      <c r="C60" s="24">
        <v>9.4</v>
      </c>
      <c r="D60" s="24">
        <v>2.1</v>
      </c>
      <c r="E60" s="24">
        <v>9.1</v>
      </c>
      <c r="F60" s="25">
        <v>9.1999999999999993</v>
      </c>
      <c r="G60" s="23">
        <v>10.4</v>
      </c>
      <c r="H60" s="24">
        <v>9.1999999999999993</v>
      </c>
      <c r="I60" s="24">
        <v>2.2999999999999998</v>
      </c>
      <c r="J60" s="24">
        <v>9.3000000000000007</v>
      </c>
      <c r="K60" s="25">
        <v>9.3000000000000007</v>
      </c>
      <c r="L60" s="23">
        <v>10.5</v>
      </c>
      <c r="M60" s="24">
        <v>10.6</v>
      </c>
      <c r="N60" s="24">
        <v>2.1</v>
      </c>
      <c r="O60" s="25">
        <v>10.5</v>
      </c>
      <c r="P60" s="23">
        <v>11</v>
      </c>
      <c r="Q60" s="24">
        <v>11</v>
      </c>
      <c r="R60" s="24">
        <v>2.7</v>
      </c>
      <c r="S60" s="25">
        <v>10.9</v>
      </c>
      <c r="T60" s="259">
        <f t="shared" si="28"/>
        <v>149.69999999999996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10.1</v>
      </c>
      <c r="C61" s="24">
        <v>9.4</v>
      </c>
      <c r="D61" s="24">
        <v>2.1</v>
      </c>
      <c r="E61" s="24">
        <v>9.1</v>
      </c>
      <c r="F61" s="25">
        <v>9.1999999999999993</v>
      </c>
      <c r="G61" s="23">
        <v>10.4</v>
      </c>
      <c r="H61" s="24">
        <v>9.1999999999999993</v>
      </c>
      <c r="I61" s="24">
        <v>2.2999999999999998</v>
      </c>
      <c r="J61" s="24">
        <v>9.3000000000000007</v>
      </c>
      <c r="K61" s="25">
        <v>9.3000000000000007</v>
      </c>
      <c r="L61" s="23">
        <v>10.5</v>
      </c>
      <c r="M61" s="24">
        <v>10.6</v>
      </c>
      <c r="N61" s="24">
        <v>2.1</v>
      </c>
      <c r="O61" s="25">
        <v>10.5</v>
      </c>
      <c r="P61" s="23">
        <v>11</v>
      </c>
      <c r="Q61" s="24">
        <v>11</v>
      </c>
      <c r="R61" s="24">
        <v>2.7</v>
      </c>
      <c r="S61" s="25">
        <v>10.9</v>
      </c>
      <c r="T61" s="259">
        <f t="shared" si="28"/>
        <v>149.69999999999996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10.1</v>
      </c>
      <c r="C62" s="24">
        <v>9.4</v>
      </c>
      <c r="D62" s="24">
        <v>2.1</v>
      </c>
      <c r="E62" s="24">
        <v>9.1</v>
      </c>
      <c r="F62" s="25">
        <v>9.1999999999999993</v>
      </c>
      <c r="G62" s="23">
        <v>10.4</v>
      </c>
      <c r="H62" s="24">
        <v>9.1999999999999993</v>
      </c>
      <c r="I62" s="24">
        <v>2.2999999999999998</v>
      </c>
      <c r="J62" s="24">
        <v>9.3000000000000007</v>
      </c>
      <c r="K62" s="25">
        <v>9.3000000000000007</v>
      </c>
      <c r="L62" s="23">
        <v>10.5</v>
      </c>
      <c r="M62" s="24">
        <v>10.6</v>
      </c>
      <c r="N62" s="24">
        <v>2.1</v>
      </c>
      <c r="O62" s="25">
        <v>10.5</v>
      </c>
      <c r="P62" s="23">
        <v>11</v>
      </c>
      <c r="Q62" s="24">
        <v>11</v>
      </c>
      <c r="R62" s="24">
        <v>2.7</v>
      </c>
      <c r="S62" s="25">
        <v>10.9</v>
      </c>
      <c r="T62" s="259">
        <f t="shared" si="28"/>
        <v>149.69999999999996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10.1</v>
      </c>
      <c r="C63" s="24">
        <v>9.4</v>
      </c>
      <c r="D63" s="24">
        <v>2.1</v>
      </c>
      <c r="E63" s="24">
        <v>9.1</v>
      </c>
      <c r="F63" s="25">
        <v>9.1999999999999993</v>
      </c>
      <c r="G63" s="23">
        <v>10.4</v>
      </c>
      <c r="H63" s="24">
        <v>9.1999999999999993</v>
      </c>
      <c r="I63" s="24">
        <v>2.2999999999999998</v>
      </c>
      <c r="J63" s="24">
        <v>9.3000000000000007</v>
      </c>
      <c r="K63" s="25">
        <v>9.3000000000000007</v>
      </c>
      <c r="L63" s="23">
        <v>10.5</v>
      </c>
      <c r="M63" s="24">
        <v>10.6</v>
      </c>
      <c r="N63" s="24">
        <v>2.1</v>
      </c>
      <c r="O63" s="25">
        <v>10.5</v>
      </c>
      <c r="P63" s="23">
        <v>11</v>
      </c>
      <c r="Q63" s="24">
        <v>11</v>
      </c>
      <c r="R63" s="24">
        <v>2.7</v>
      </c>
      <c r="S63" s="25">
        <v>10.9</v>
      </c>
      <c r="T63" s="259">
        <f t="shared" si="28"/>
        <v>149.69999999999996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69.400000000000006</v>
      </c>
      <c r="C64" s="262">
        <f t="shared" si="29"/>
        <v>64.5</v>
      </c>
      <c r="D64" s="262">
        <f t="shared" si="29"/>
        <v>15.099999999999998</v>
      </c>
      <c r="E64" s="262">
        <f t="shared" si="29"/>
        <v>63.500000000000007</v>
      </c>
      <c r="F64" s="263">
        <f t="shared" si="29"/>
        <v>64</v>
      </c>
      <c r="G64" s="261">
        <f t="shared" si="29"/>
        <v>72.2</v>
      </c>
      <c r="H64" s="262">
        <f t="shared" si="29"/>
        <v>64</v>
      </c>
      <c r="I64" s="262">
        <f t="shared" si="29"/>
        <v>16.100000000000001</v>
      </c>
      <c r="J64" s="262">
        <f t="shared" si="29"/>
        <v>64.699999999999989</v>
      </c>
      <c r="K64" s="263">
        <f t="shared" si="29"/>
        <v>64.792439999999999</v>
      </c>
      <c r="L64" s="261">
        <f t="shared" si="29"/>
        <v>73.295959999999994</v>
      </c>
      <c r="M64" s="262">
        <f t="shared" si="29"/>
        <v>73.685360000000003</v>
      </c>
      <c r="N64" s="262">
        <f t="shared" si="29"/>
        <v>15.964799999999999</v>
      </c>
      <c r="O64" s="263">
        <f t="shared" si="29"/>
        <v>72.853560000000002</v>
      </c>
      <c r="P64" s="261">
        <f t="shared" si="29"/>
        <v>76.356079999999992</v>
      </c>
      <c r="Q64" s="262">
        <f t="shared" si="29"/>
        <v>76.470879999999994</v>
      </c>
      <c r="R64" s="262">
        <f t="shared" si="29"/>
        <v>18.764799999999997</v>
      </c>
      <c r="S64" s="263">
        <f t="shared" si="29"/>
        <v>75.626480000000001</v>
      </c>
      <c r="T64" s="259">
        <f t="shared" si="28"/>
        <v>1041.3103599999999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133.5</v>
      </c>
      <c r="C65" s="266">
        <v>133.5</v>
      </c>
      <c r="D65" s="266">
        <v>133.5</v>
      </c>
      <c r="E65" s="266">
        <v>131.5</v>
      </c>
      <c r="F65" s="267">
        <v>132</v>
      </c>
      <c r="G65" s="265">
        <v>134</v>
      </c>
      <c r="H65" s="266">
        <v>133</v>
      </c>
      <c r="I65" s="266">
        <v>134</v>
      </c>
      <c r="J65" s="266">
        <v>132</v>
      </c>
      <c r="K65" s="267">
        <v>132</v>
      </c>
      <c r="L65" s="265">
        <v>134</v>
      </c>
      <c r="M65" s="266">
        <v>133</v>
      </c>
      <c r="N65" s="266">
        <v>133.5</v>
      </c>
      <c r="O65" s="267">
        <v>131.5</v>
      </c>
      <c r="P65" s="265">
        <v>133</v>
      </c>
      <c r="Q65" s="266">
        <v>133</v>
      </c>
      <c r="R65" s="266">
        <v>133.5</v>
      </c>
      <c r="S65" s="267">
        <v>131.5</v>
      </c>
      <c r="T65" s="316">
        <f>+((T64/T66)/7)*1000</f>
        <v>132.70171530521219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69</v>
      </c>
      <c r="D66" s="298">
        <v>16</v>
      </c>
      <c r="E66" s="298">
        <v>69</v>
      </c>
      <c r="F66" s="318">
        <v>69</v>
      </c>
      <c r="G66" s="317">
        <v>77</v>
      </c>
      <c r="H66" s="298">
        <v>69</v>
      </c>
      <c r="I66" s="298">
        <v>17</v>
      </c>
      <c r="J66" s="298">
        <v>70</v>
      </c>
      <c r="K66" s="318">
        <v>70</v>
      </c>
      <c r="L66" s="317">
        <v>78</v>
      </c>
      <c r="M66" s="298">
        <v>79</v>
      </c>
      <c r="N66" s="298">
        <v>18</v>
      </c>
      <c r="O66" s="318">
        <v>79</v>
      </c>
      <c r="P66" s="317">
        <v>82</v>
      </c>
      <c r="Q66" s="298">
        <v>82</v>
      </c>
      <c r="R66" s="298">
        <v>20</v>
      </c>
      <c r="S66" s="318">
        <v>82</v>
      </c>
      <c r="T66" s="319">
        <f>SUM(B66:S66)</f>
        <v>1121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10.237500000000001</v>
      </c>
      <c r="C67" s="273">
        <f t="shared" si="30"/>
        <v>9.3961000000000006</v>
      </c>
      <c r="D67" s="273">
        <f t="shared" si="30"/>
        <v>2.0704000000000002</v>
      </c>
      <c r="E67" s="273">
        <f t="shared" si="30"/>
        <v>9.1029</v>
      </c>
      <c r="F67" s="274">
        <f t="shared" si="30"/>
        <v>9.1511999999999993</v>
      </c>
      <c r="G67" s="272">
        <f t="shared" si="30"/>
        <v>10.405199999999999</v>
      </c>
      <c r="H67" s="273">
        <f t="shared" si="30"/>
        <v>9.2478000000000016</v>
      </c>
      <c r="I67" s="273">
        <f t="shared" si="30"/>
        <v>2.2692000000000001</v>
      </c>
      <c r="J67" s="273">
        <f t="shared" si="30"/>
        <v>9.2960000000000012</v>
      </c>
      <c r="K67" s="274">
        <f t="shared" si="30"/>
        <v>9.2775120000000015</v>
      </c>
      <c r="L67" s="272">
        <f t="shared" si="30"/>
        <v>10.473608000000002</v>
      </c>
      <c r="M67" s="273">
        <f t="shared" si="30"/>
        <v>10.572728000000001</v>
      </c>
      <c r="N67" s="273">
        <f t="shared" si="30"/>
        <v>2.3112400000000002</v>
      </c>
      <c r="O67" s="274">
        <f t="shared" si="30"/>
        <v>10.473187999999999</v>
      </c>
      <c r="P67" s="272">
        <f t="shared" si="30"/>
        <v>10.997184000000001</v>
      </c>
      <c r="Q67" s="273">
        <f t="shared" si="30"/>
        <v>10.974224000000001</v>
      </c>
      <c r="R67" s="273">
        <f t="shared" si="30"/>
        <v>2.6850399999999999</v>
      </c>
      <c r="S67" s="274">
        <f t="shared" si="30"/>
        <v>10.870903999999999</v>
      </c>
      <c r="T67" s="320">
        <f>((T64*1000)/T66)/7</f>
        <v>132.70171530521219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70.087500000000006</v>
      </c>
      <c r="C68" s="43">
        <f t="shared" si="31"/>
        <v>64.480500000000006</v>
      </c>
      <c r="D68" s="43">
        <f t="shared" si="31"/>
        <v>14.952</v>
      </c>
      <c r="E68" s="43">
        <f t="shared" si="31"/>
        <v>63.514499999999998</v>
      </c>
      <c r="F68" s="87">
        <f t="shared" si="31"/>
        <v>63.756</v>
      </c>
      <c r="G68" s="42">
        <f t="shared" si="31"/>
        <v>72.225999999999999</v>
      </c>
      <c r="H68" s="43">
        <f t="shared" si="31"/>
        <v>64.239000000000004</v>
      </c>
      <c r="I68" s="43">
        <f t="shared" si="31"/>
        <v>15.946</v>
      </c>
      <c r="J68" s="43">
        <f t="shared" si="31"/>
        <v>64.680000000000007</v>
      </c>
      <c r="K68" s="87">
        <f t="shared" si="31"/>
        <v>64.680000000000007</v>
      </c>
      <c r="L68" s="42">
        <f t="shared" si="31"/>
        <v>73.164000000000001</v>
      </c>
      <c r="M68" s="43">
        <f t="shared" si="31"/>
        <v>73.549000000000007</v>
      </c>
      <c r="N68" s="43">
        <f t="shared" si="31"/>
        <v>16.821000000000002</v>
      </c>
      <c r="O68" s="87">
        <f t="shared" si="31"/>
        <v>72.719499999999996</v>
      </c>
      <c r="P68" s="42">
        <f t="shared" si="31"/>
        <v>76.341999999999999</v>
      </c>
      <c r="Q68" s="43">
        <f t="shared" si="31"/>
        <v>76.341999999999999</v>
      </c>
      <c r="R68" s="43">
        <f t="shared" si="31"/>
        <v>18.690000000000001</v>
      </c>
      <c r="S68" s="87">
        <f t="shared" si="31"/>
        <v>75.480999999999995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132.19047619047623</v>
      </c>
      <c r="C69" s="49">
        <f t="shared" si="32"/>
        <v>133.54037267080744</v>
      </c>
      <c r="D69" s="49">
        <f t="shared" si="32"/>
        <v>134.82142857142856</v>
      </c>
      <c r="E69" s="49">
        <f t="shared" si="32"/>
        <v>131.46997929606627</v>
      </c>
      <c r="F69" s="50">
        <f t="shared" si="32"/>
        <v>132.50517598343686</v>
      </c>
      <c r="G69" s="48">
        <f t="shared" si="32"/>
        <v>133.95176252319109</v>
      </c>
      <c r="H69" s="49">
        <f t="shared" si="32"/>
        <v>132.50517598343686</v>
      </c>
      <c r="I69" s="49">
        <f t="shared" si="32"/>
        <v>135.29411764705884</v>
      </c>
      <c r="J69" s="49">
        <f t="shared" si="32"/>
        <v>132.04081632653057</v>
      </c>
      <c r="K69" s="50">
        <f t="shared" si="32"/>
        <v>132.2294693877551</v>
      </c>
      <c r="L69" s="48">
        <f t="shared" si="32"/>
        <v>134.24168498168495</v>
      </c>
      <c r="M69" s="49">
        <f t="shared" si="32"/>
        <v>133.24658227848101</v>
      </c>
      <c r="N69" s="49">
        <f t="shared" si="32"/>
        <v>126.70476190476191</v>
      </c>
      <c r="O69" s="50">
        <f t="shared" si="32"/>
        <v>131.74242314647378</v>
      </c>
      <c r="P69" s="48">
        <f t="shared" si="32"/>
        <v>133.02452961672472</v>
      </c>
      <c r="Q69" s="49">
        <f t="shared" si="32"/>
        <v>133.22452961672474</v>
      </c>
      <c r="R69" s="49">
        <f t="shared" si="32"/>
        <v>134.03428571428569</v>
      </c>
      <c r="S69" s="50">
        <f t="shared" si="32"/>
        <v>131.75344947735192</v>
      </c>
      <c r="T69" s="276"/>
      <c r="Z69" s="257" t="s">
        <v>71</v>
      </c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zoomScale="30" zoomScaleNormal="30" workbookViewId="0">
      <selection activeCell="N27" sqref="N27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29"/>
      <c r="E3" s="329"/>
      <c r="F3" s="329"/>
      <c r="G3" s="329"/>
      <c r="H3" s="329"/>
      <c r="I3" s="329"/>
      <c r="J3" s="329"/>
      <c r="K3" s="329"/>
      <c r="L3" s="329"/>
      <c r="M3" s="329"/>
      <c r="N3" s="329"/>
      <c r="O3" s="329"/>
      <c r="P3" s="329"/>
      <c r="Q3" s="329"/>
      <c r="R3" s="329"/>
      <c r="S3" s="329"/>
      <c r="T3" s="329"/>
      <c r="U3" s="329"/>
      <c r="V3" s="329"/>
      <c r="W3" s="329"/>
      <c r="AC3" s="329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29" t="s">
        <v>1</v>
      </c>
      <c r="B9" s="329"/>
      <c r="C9" s="329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29"/>
      <c r="B10" s="329"/>
      <c r="C10" s="329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29" t="s">
        <v>4</v>
      </c>
      <c r="B11" s="329"/>
      <c r="C11" s="329"/>
      <c r="D11" s="245"/>
      <c r="E11" s="330">
        <v>1</v>
      </c>
      <c r="F11" s="245"/>
      <c r="G11" s="245"/>
      <c r="H11" s="245"/>
      <c r="I11" s="245"/>
      <c r="J11" s="245"/>
      <c r="K11" s="599" t="s">
        <v>92</v>
      </c>
      <c r="L11" s="599"/>
      <c r="M11" s="331"/>
      <c r="N11" s="331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29"/>
      <c r="B12" s="329"/>
      <c r="C12" s="329"/>
      <c r="D12" s="245"/>
      <c r="E12" s="247"/>
      <c r="F12" s="245"/>
      <c r="G12" s="245"/>
      <c r="H12" s="245"/>
      <c r="I12" s="245"/>
      <c r="J12" s="245"/>
      <c r="K12" s="331"/>
      <c r="L12" s="331"/>
      <c r="M12" s="331"/>
      <c r="N12" s="331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29"/>
      <c r="B13" s="329"/>
      <c r="C13" s="329"/>
      <c r="D13" s="329"/>
      <c r="E13" s="329"/>
      <c r="F13" s="329"/>
      <c r="G13" s="329"/>
      <c r="H13" s="329"/>
      <c r="I13" s="329"/>
      <c r="J13" s="329"/>
      <c r="K13" s="329"/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245"/>
      <c r="W13" s="245"/>
      <c r="X13" s="245"/>
    </row>
    <row r="14" spans="1:29" s="52" customFormat="1" ht="34.5" thickBot="1" x14ac:dyDescent="0.3">
      <c r="A14" s="329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364</v>
      </c>
      <c r="C17" s="226">
        <v>11.475</v>
      </c>
      <c r="D17" s="226">
        <v>8.5359999999999996</v>
      </c>
      <c r="E17" s="226">
        <v>3.1</v>
      </c>
      <c r="F17" s="226">
        <v>8.1479999999999997</v>
      </c>
      <c r="G17" s="226">
        <v>8.5470000000000006</v>
      </c>
      <c r="H17" s="225">
        <v>368</v>
      </c>
      <c r="I17" s="226">
        <v>11.05</v>
      </c>
      <c r="J17" s="226">
        <v>8.8204999999999991</v>
      </c>
      <c r="K17" s="226">
        <v>2.9</v>
      </c>
      <c r="L17" s="226">
        <v>8.4260000000000002</v>
      </c>
      <c r="M17" s="226">
        <v>7.68</v>
      </c>
      <c r="N17" s="23">
        <v>106.25975907727801</v>
      </c>
      <c r="O17" s="24">
        <v>107.02315668202766</v>
      </c>
      <c r="P17" s="24">
        <v>26.562799999999999</v>
      </c>
      <c r="Q17" s="25">
        <v>103.10104331797235</v>
      </c>
      <c r="R17" s="23">
        <v>111.38761236203092</v>
      </c>
      <c r="S17" s="24">
        <v>109.25260715231786</v>
      </c>
      <c r="T17" s="24">
        <v>24.428000000000001</v>
      </c>
      <c r="U17" s="25">
        <v>107.92994771775082</v>
      </c>
      <c r="V17" s="259">
        <f t="shared" ref="V17:V24" si="0">SUM(B17:U17)</f>
        <v>1506.6274263093778</v>
      </c>
      <c r="X17" s="52"/>
      <c r="Y17" s="52"/>
    </row>
    <row r="18" spans="1:41" ht="39.950000000000003" customHeight="1" x14ac:dyDescent="0.25">
      <c r="A18" s="260" t="s">
        <v>16</v>
      </c>
      <c r="B18" s="225">
        <v>364</v>
      </c>
      <c r="C18" s="226">
        <v>11.475</v>
      </c>
      <c r="D18" s="226">
        <v>8.5359999999999996</v>
      </c>
      <c r="E18" s="226">
        <v>3.2669999999999999</v>
      </c>
      <c r="F18" s="226">
        <v>8.1479999999999997</v>
      </c>
      <c r="G18" s="226">
        <v>8.5470000000000006</v>
      </c>
      <c r="H18" s="225">
        <v>368</v>
      </c>
      <c r="I18" s="226">
        <v>12.395399999999997</v>
      </c>
      <c r="J18" s="226">
        <v>10.124400000000001</v>
      </c>
      <c r="K18" s="226">
        <v>3.1680000000000001</v>
      </c>
      <c r="L18" s="226">
        <v>9.7282000000000028</v>
      </c>
      <c r="M18" s="226">
        <v>9.0623999999999985</v>
      </c>
      <c r="N18" s="23">
        <v>106.25975907727801</v>
      </c>
      <c r="O18" s="24">
        <v>107.02315668202766</v>
      </c>
      <c r="P18" s="24">
        <v>26.562799999999999</v>
      </c>
      <c r="Q18" s="25">
        <v>103.10104331797235</v>
      </c>
      <c r="R18" s="23">
        <v>111.38761236203092</v>
      </c>
      <c r="S18" s="24">
        <v>109.25260715231786</v>
      </c>
      <c r="T18" s="24">
        <v>24.428000000000001</v>
      </c>
      <c r="U18" s="25">
        <v>107.92994771775082</v>
      </c>
      <c r="V18" s="259">
        <f t="shared" si="0"/>
        <v>1512.3963263093779</v>
      </c>
      <c r="X18" s="52"/>
      <c r="Y18" s="52"/>
    </row>
    <row r="19" spans="1:41" ht="39.75" customHeight="1" x14ac:dyDescent="0.25">
      <c r="A19" s="258" t="s">
        <v>17</v>
      </c>
      <c r="B19" s="225">
        <v>364</v>
      </c>
      <c r="C19" s="226">
        <v>11.475</v>
      </c>
      <c r="D19" s="226">
        <v>8.5359999999999996</v>
      </c>
      <c r="E19" s="226">
        <v>3.5</v>
      </c>
      <c r="F19" s="226">
        <v>8.1479999999999997</v>
      </c>
      <c r="G19" s="226">
        <v>8.5470000000000006</v>
      </c>
      <c r="H19" s="225">
        <v>368</v>
      </c>
      <c r="I19" s="226">
        <v>12.395399999999997</v>
      </c>
      <c r="J19" s="226">
        <v>10.124400000000001</v>
      </c>
      <c r="K19" s="226">
        <v>3.1680000000000001</v>
      </c>
      <c r="L19" s="226">
        <v>9.7282000000000028</v>
      </c>
      <c r="M19" s="226">
        <v>9.0623999999999985</v>
      </c>
      <c r="N19" s="76">
        <v>108.7884963690888</v>
      </c>
      <c r="O19" s="24">
        <v>110.48233732718893</v>
      </c>
      <c r="P19" s="24">
        <v>27.086679999999994</v>
      </c>
      <c r="Q19" s="25">
        <v>105.79878267281109</v>
      </c>
      <c r="R19" s="76">
        <v>115.40320000000001</v>
      </c>
      <c r="S19" s="24">
        <v>113.63520000000001</v>
      </c>
      <c r="T19" s="24">
        <v>24.82</v>
      </c>
      <c r="U19" s="25">
        <v>109.92520000000002</v>
      </c>
      <c r="V19" s="259">
        <f t="shared" si="0"/>
        <v>1532.6242963690888</v>
      </c>
      <c r="X19" s="52"/>
      <c r="Y19" s="52"/>
    </row>
    <row r="20" spans="1:41" ht="39.950000000000003" customHeight="1" x14ac:dyDescent="0.25">
      <c r="A20" s="260" t="s">
        <v>18</v>
      </c>
      <c r="B20" s="225">
        <v>364</v>
      </c>
      <c r="C20" s="226">
        <v>12.154999999999998</v>
      </c>
      <c r="D20" s="226">
        <v>9.2344000000000044</v>
      </c>
      <c r="E20" s="226">
        <v>3.484799999999999</v>
      </c>
      <c r="F20" s="226">
        <v>8.9239999999999995</v>
      </c>
      <c r="G20" s="226">
        <v>9.2463000000000051</v>
      </c>
      <c r="H20" s="225">
        <v>368</v>
      </c>
      <c r="I20" s="226">
        <v>14.942399999999996</v>
      </c>
      <c r="J20" s="226">
        <v>10.124400000000001</v>
      </c>
      <c r="K20" s="226">
        <v>3.1680000000000001</v>
      </c>
      <c r="L20" s="226">
        <v>12.179400000000005</v>
      </c>
      <c r="M20" s="226">
        <v>11.52</v>
      </c>
      <c r="N20" s="23">
        <v>109.02079999999998</v>
      </c>
      <c r="O20" s="24">
        <v>110.44989999999999</v>
      </c>
      <c r="P20" s="24">
        <v>27.199800000000003</v>
      </c>
      <c r="Q20" s="25">
        <v>106.06960000000001</v>
      </c>
      <c r="R20" s="23">
        <v>115.40320000000001</v>
      </c>
      <c r="S20" s="24">
        <v>113.63520000000001</v>
      </c>
      <c r="T20" s="24">
        <v>24.82</v>
      </c>
      <c r="U20" s="25">
        <v>109.92520000000002</v>
      </c>
      <c r="V20" s="259">
        <f t="shared" si="0"/>
        <v>1543.5023999999999</v>
      </c>
      <c r="X20" s="52"/>
      <c r="Y20" s="52"/>
    </row>
    <row r="21" spans="1:41" ht="39.950000000000003" customHeight="1" x14ac:dyDescent="0.25">
      <c r="A21" s="258" t="s">
        <v>19</v>
      </c>
      <c r="B21" s="225">
        <v>378</v>
      </c>
      <c r="C21" s="226">
        <v>10.199999999999999</v>
      </c>
      <c r="D21" s="226">
        <v>7.5272000000000023</v>
      </c>
      <c r="E21" s="226">
        <v>2.950200000000001</v>
      </c>
      <c r="F21" s="226">
        <v>5.82</v>
      </c>
      <c r="G21" s="226">
        <v>7.5369000000000019</v>
      </c>
      <c r="H21" s="225">
        <v>385</v>
      </c>
      <c r="I21" s="226">
        <v>10.697399999999996</v>
      </c>
      <c r="J21" s="226">
        <v>8.6670999999999978</v>
      </c>
      <c r="K21" s="226">
        <v>2.7719999999999998</v>
      </c>
      <c r="L21" s="226">
        <v>8.3494000000000046</v>
      </c>
      <c r="M21" s="226">
        <v>7.68</v>
      </c>
      <c r="N21" s="23">
        <v>109.02079999999998</v>
      </c>
      <c r="O21" s="24">
        <v>111.49270000000001</v>
      </c>
      <c r="P21" s="24">
        <v>27.199800000000003</v>
      </c>
      <c r="Q21" s="25">
        <v>107.37160000000002</v>
      </c>
      <c r="R21" s="23">
        <v>115.40320000000001</v>
      </c>
      <c r="S21" s="24">
        <v>116.3712</v>
      </c>
      <c r="T21" s="24">
        <v>24.82</v>
      </c>
      <c r="U21" s="25">
        <v>109.92520000000002</v>
      </c>
      <c r="V21" s="259">
        <f t="shared" si="0"/>
        <v>1556.8047000000001</v>
      </c>
      <c r="X21" s="52"/>
      <c r="Y21" s="52"/>
    </row>
    <row r="22" spans="1:41" ht="39.950000000000003" customHeight="1" x14ac:dyDescent="0.25">
      <c r="A22" s="260" t="s">
        <v>13</v>
      </c>
      <c r="B22" s="225">
        <v>378</v>
      </c>
      <c r="C22" s="226">
        <v>11.815000000000005</v>
      </c>
      <c r="D22" s="226">
        <v>9.1567999999999969</v>
      </c>
      <c r="E22" s="226">
        <v>2.950200000000001</v>
      </c>
      <c r="F22" s="226">
        <v>7.2167999999999974</v>
      </c>
      <c r="G22" s="226">
        <v>7.5369000000000019</v>
      </c>
      <c r="H22" s="225">
        <v>385</v>
      </c>
      <c r="I22" s="226">
        <v>13.668899999999995</v>
      </c>
      <c r="J22" s="226">
        <v>8.6670999999999978</v>
      </c>
      <c r="K22" s="226">
        <v>2.7719999999999998</v>
      </c>
      <c r="L22" s="226">
        <v>11.106999999999999</v>
      </c>
      <c r="M22" s="226">
        <v>7.68</v>
      </c>
      <c r="N22" s="23">
        <v>110.14920000000002</v>
      </c>
      <c r="O22" s="24">
        <v>112.79620000000001</v>
      </c>
      <c r="P22" s="24">
        <v>27.199800000000003</v>
      </c>
      <c r="Q22" s="25">
        <v>107.37160000000002</v>
      </c>
      <c r="R22" s="23">
        <v>118.0509</v>
      </c>
      <c r="S22" s="24">
        <v>116.3712</v>
      </c>
      <c r="T22" s="24">
        <v>25.419999999999998</v>
      </c>
      <c r="U22" s="25">
        <v>112.93810000000001</v>
      </c>
      <c r="V22" s="259">
        <f t="shared" si="0"/>
        <v>1575.8677000000002</v>
      </c>
      <c r="X22" s="52"/>
      <c r="Y22" s="52"/>
    </row>
    <row r="23" spans="1:41" ht="39.950000000000003" customHeight="1" x14ac:dyDescent="0.25">
      <c r="A23" s="258" t="s">
        <v>14</v>
      </c>
      <c r="B23" s="225">
        <v>378</v>
      </c>
      <c r="C23" s="226">
        <v>13.6</v>
      </c>
      <c r="D23" s="226">
        <v>10.864000000000001</v>
      </c>
      <c r="E23" s="226">
        <v>3.2472000000000012</v>
      </c>
      <c r="F23" s="226">
        <v>8.768799999999997</v>
      </c>
      <c r="G23" s="226">
        <v>9.1685999999999979</v>
      </c>
      <c r="H23" s="225">
        <v>385</v>
      </c>
      <c r="I23" s="226">
        <v>13.668899999999995</v>
      </c>
      <c r="J23" s="226">
        <v>11.428300000000005</v>
      </c>
      <c r="K23" s="226">
        <v>2.7719999999999998</v>
      </c>
      <c r="L23" s="226">
        <v>14.324199999999992</v>
      </c>
      <c r="M23" s="226">
        <v>10.521599999999991</v>
      </c>
      <c r="N23" s="23">
        <v>111.45120000000001</v>
      </c>
      <c r="O23" s="24">
        <v>112.79620000000001</v>
      </c>
      <c r="P23" s="24">
        <v>27.199800000000003</v>
      </c>
      <c r="Q23" s="25">
        <v>108.76039999999999</v>
      </c>
      <c r="R23" s="23">
        <v>118.0509</v>
      </c>
      <c r="S23" s="24">
        <v>116.3712</v>
      </c>
      <c r="T23" s="24">
        <v>25.419999999999998</v>
      </c>
      <c r="U23" s="25">
        <v>112.93810000000001</v>
      </c>
      <c r="V23" s="259">
        <f t="shared" si="0"/>
        <v>1594.3514000000002</v>
      </c>
      <c r="X23" s="52"/>
    </row>
    <row r="24" spans="1:41" ht="41.45" customHeight="1" thickBot="1" x14ac:dyDescent="0.3">
      <c r="A24" s="260" t="s">
        <v>11</v>
      </c>
      <c r="B24" s="227">
        <f>SUM(B17:B23)</f>
        <v>2590</v>
      </c>
      <c r="C24" s="228">
        <f t="shared" ref="C24:G24" si="1">SUM(C17:C23)</f>
        <v>82.194999999999993</v>
      </c>
      <c r="D24" s="228">
        <f t="shared" si="1"/>
        <v>62.3904</v>
      </c>
      <c r="E24" s="228">
        <f t="shared" si="1"/>
        <v>22.499400000000009</v>
      </c>
      <c r="F24" s="228">
        <f t="shared" si="1"/>
        <v>55.173599999999993</v>
      </c>
      <c r="G24" s="228">
        <f t="shared" si="1"/>
        <v>59.129700000000014</v>
      </c>
      <c r="H24" s="227">
        <f>SUM(H17:H23)</f>
        <v>2627</v>
      </c>
      <c r="I24" s="228">
        <f t="shared" ref="I24:M24" si="2">SUM(I17:I23)</f>
        <v>88.818399999999983</v>
      </c>
      <c r="J24" s="228">
        <f t="shared" si="2"/>
        <v>67.95620000000001</v>
      </c>
      <c r="K24" s="228">
        <f t="shared" si="2"/>
        <v>20.72</v>
      </c>
      <c r="L24" s="228">
        <f t="shared" si="2"/>
        <v>73.842399999999998</v>
      </c>
      <c r="M24" s="228">
        <f t="shared" si="2"/>
        <v>63.206399999999988</v>
      </c>
      <c r="N24" s="261">
        <f>SUM(N17:N23)</f>
        <v>760.95001452364488</v>
      </c>
      <c r="O24" s="262">
        <f t="shared" ref="O24:Q24" si="3">SUM(O17:O23)</f>
        <v>772.06365069124422</v>
      </c>
      <c r="P24" s="262">
        <f t="shared" si="3"/>
        <v>189.01148000000003</v>
      </c>
      <c r="Q24" s="263">
        <f t="shared" si="3"/>
        <v>741.57406930875595</v>
      </c>
      <c r="R24" s="261">
        <f>SUM(R17:R23)</f>
        <v>805.08662472406183</v>
      </c>
      <c r="S24" s="262">
        <f t="shared" ref="S24:U24" si="4">SUM(S17:S23)</f>
        <v>794.88921430463586</v>
      </c>
      <c r="T24" s="262">
        <f t="shared" si="4"/>
        <v>174.15599999999998</v>
      </c>
      <c r="U24" s="263">
        <f t="shared" si="4"/>
        <v>771.51169543550168</v>
      </c>
      <c r="V24" s="259">
        <f t="shared" si="0"/>
        <v>10822.174248987845</v>
      </c>
    </row>
    <row r="25" spans="1:41" s="52" customFormat="1" ht="36.75" customHeight="1" x14ac:dyDescent="0.25">
      <c r="A25" s="264" t="s">
        <v>20</v>
      </c>
      <c r="B25" s="229"/>
      <c r="C25" s="230">
        <v>128</v>
      </c>
      <c r="D25" s="230">
        <v>126</v>
      </c>
      <c r="E25" s="230">
        <v>128.4</v>
      </c>
      <c r="F25" s="230">
        <v>123.3</v>
      </c>
      <c r="G25" s="230">
        <v>123.8</v>
      </c>
      <c r="H25" s="229"/>
      <c r="I25" s="230">
        <v>131.1</v>
      </c>
      <c r="J25" s="230">
        <v>129.9</v>
      </c>
      <c r="K25" s="230">
        <v>129</v>
      </c>
      <c r="L25" s="230">
        <v>133.69999999999999</v>
      </c>
      <c r="M25" s="230">
        <v>128.69999999999999</v>
      </c>
      <c r="N25" s="265">
        <v>128.4</v>
      </c>
      <c r="O25" s="266">
        <v>129.80000000000001</v>
      </c>
      <c r="P25" s="266">
        <v>124.2</v>
      </c>
      <c r="Q25" s="267">
        <v>125.3</v>
      </c>
      <c r="R25" s="265">
        <v>129.30000000000001</v>
      </c>
      <c r="S25" s="266">
        <v>127.6</v>
      </c>
      <c r="T25" s="266">
        <v>127.1</v>
      </c>
      <c r="U25" s="267">
        <v>123.7</v>
      </c>
      <c r="V25" s="268">
        <f>+((V24/V26)/7)*1000</f>
        <v>123.81075460178981</v>
      </c>
    </row>
    <row r="26" spans="1:41" s="52" customFormat="1" ht="33" customHeight="1" x14ac:dyDescent="0.25">
      <c r="A26" s="269" t="s">
        <v>21</v>
      </c>
      <c r="B26" s="231"/>
      <c r="C26" s="232">
        <v>850</v>
      </c>
      <c r="D26" s="232">
        <v>776</v>
      </c>
      <c r="E26" s="232">
        <v>198</v>
      </c>
      <c r="F26" s="232">
        <v>776</v>
      </c>
      <c r="G26" s="232">
        <v>777</v>
      </c>
      <c r="H26" s="231"/>
      <c r="I26" s="232">
        <v>849</v>
      </c>
      <c r="J26" s="232">
        <v>767</v>
      </c>
      <c r="K26" s="232">
        <v>198</v>
      </c>
      <c r="L26" s="232">
        <v>766</v>
      </c>
      <c r="M26" s="232">
        <v>768</v>
      </c>
      <c r="N26" s="34">
        <v>868</v>
      </c>
      <c r="O26" s="35">
        <v>869</v>
      </c>
      <c r="P26" s="35">
        <v>219</v>
      </c>
      <c r="Q26" s="36">
        <v>868</v>
      </c>
      <c r="R26" s="34">
        <v>913</v>
      </c>
      <c r="S26" s="35">
        <v>912</v>
      </c>
      <c r="T26" s="35">
        <v>200</v>
      </c>
      <c r="U26" s="36">
        <v>913</v>
      </c>
      <c r="V26" s="270">
        <f>SUM(C26:U26)</f>
        <v>12487</v>
      </c>
      <c r="W26" s="52">
        <f>((V24*1000)/V26)/7</f>
        <v>123.81075460178981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652.79999999999995</v>
      </c>
      <c r="D27" s="226">
        <f t="shared" ref="D27:G27" si="5">(D26*D25/1000)*6</f>
        <v>586.65599999999995</v>
      </c>
      <c r="E27" s="226">
        <f t="shared" si="5"/>
        <v>152.53919999999999</v>
      </c>
      <c r="F27" s="226">
        <f t="shared" si="5"/>
        <v>574.08480000000009</v>
      </c>
      <c r="G27" s="226">
        <f t="shared" si="5"/>
        <v>577.15559999999994</v>
      </c>
      <c r="H27" s="233"/>
      <c r="I27" s="226">
        <f>(I26*I25/1000)*6</f>
        <v>667.82339999999999</v>
      </c>
      <c r="J27" s="226">
        <f t="shared" ref="J27:M27" si="6">(J26*J25/1000)*6</f>
        <v>597.7998</v>
      </c>
      <c r="K27" s="226">
        <f t="shared" si="6"/>
        <v>153.25200000000001</v>
      </c>
      <c r="L27" s="226">
        <f t="shared" si="6"/>
        <v>614.48519999999996</v>
      </c>
      <c r="M27" s="226">
        <f t="shared" si="6"/>
        <v>593.04959999999994</v>
      </c>
      <c r="N27" s="272">
        <f t="shared" ref="N27:Q27" si="7">((N26*N25)*7/1000)/7</f>
        <v>111.45120000000001</v>
      </c>
      <c r="O27" s="273">
        <f t="shared" si="7"/>
        <v>112.79620000000001</v>
      </c>
      <c r="P27" s="273">
        <f t="shared" si="7"/>
        <v>27.199800000000003</v>
      </c>
      <c r="Q27" s="274">
        <f t="shared" si="7"/>
        <v>108.76039999999999</v>
      </c>
      <c r="R27" s="272">
        <f>((R26*R25)*7/1000)/7</f>
        <v>118.0509</v>
      </c>
      <c r="S27" s="273">
        <f t="shared" ref="S27:U27" si="8">((S26*S25)*7/1000)/7</f>
        <v>116.3712</v>
      </c>
      <c r="T27" s="273">
        <f t="shared" si="8"/>
        <v>25.419999999999998</v>
      </c>
      <c r="U27" s="274">
        <f t="shared" si="8"/>
        <v>112.93810000000001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13.6</v>
      </c>
      <c r="D28" s="235">
        <f t="shared" ref="D28:G28" si="9">+(D25-$C$32)*D26/1000</f>
        <v>10.864000000000001</v>
      </c>
      <c r="E28" s="235">
        <f t="shared" si="9"/>
        <v>3.2472000000000012</v>
      </c>
      <c r="F28" s="235">
        <f t="shared" si="9"/>
        <v>8.768799999999997</v>
      </c>
      <c r="G28" s="235">
        <f t="shared" si="9"/>
        <v>9.1685999999999979</v>
      </c>
      <c r="H28" s="234"/>
      <c r="I28" s="235">
        <f>+(I25-$I$32)*I26/1000</f>
        <v>13.668899999999995</v>
      </c>
      <c r="J28" s="235">
        <f t="shared" ref="J28:M28" si="10">+(J25-$I$32)*J26/1000</f>
        <v>11.428300000000005</v>
      </c>
      <c r="K28" s="235">
        <f t="shared" si="10"/>
        <v>2.7719999999999998</v>
      </c>
      <c r="L28" s="235">
        <f t="shared" si="10"/>
        <v>14.324199999999992</v>
      </c>
      <c r="M28" s="235">
        <f t="shared" si="10"/>
        <v>10.521599999999991</v>
      </c>
      <c r="N28" s="42">
        <f>((N26*N25)*7)/1000</f>
        <v>780.15840000000014</v>
      </c>
      <c r="O28" s="43">
        <f>((O26*O25)*7)/1000</f>
        <v>789.57340000000011</v>
      </c>
      <c r="P28" s="43">
        <f t="shared" ref="P28:U28" si="11">((P26*P25)*7)/1000</f>
        <v>190.39860000000002</v>
      </c>
      <c r="Q28" s="87">
        <f t="shared" si="11"/>
        <v>761.32279999999992</v>
      </c>
      <c r="R28" s="44">
        <f t="shared" si="11"/>
        <v>826.35630000000003</v>
      </c>
      <c r="S28" s="45">
        <f t="shared" si="11"/>
        <v>814.59839999999997</v>
      </c>
      <c r="T28" s="45">
        <f t="shared" si="11"/>
        <v>177.94</v>
      </c>
      <c r="U28" s="46">
        <f t="shared" si="11"/>
        <v>790.56670000000008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2">+C26*(1.16666666666667)</f>
        <v>991.66666666666958</v>
      </c>
      <c r="D29" s="237">
        <f t="shared" si="12"/>
        <v>905.33333333333599</v>
      </c>
      <c r="E29" s="237">
        <f t="shared" si="12"/>
        <v>231.00000000000068</v>
      </c>
      <c r="F29" s="237">
        <f t="shared" si="12"/>
        <v>905.33333333333599</v>
      </c>
      <c r="G29" s="237">
        <f t="shared" si="12"/>
        <v>906.50000000000261</v>
      </c>
      <c r="H29" s="236"/>
      <c r="I29" s="237">
        <f t="shared" ref="I29:M29" si="13">+I26*(1.16666666666667)</f>
        <v>990.50000000000284</v>
      </c>
      <c r="J29" s="237">
        <f t="shared" si="13"/>
        <v>894.83333333333599</v>
      </c>
      <c r="K29" s="237">
        <f t="shared" si="13"/>
        <v>231.00000000000068</v>
      </c>
      <c r="L29" s="237">
        <f t="shared" si="13"/>
        <v>893.66666666666924</v>
      </c>
      <c r="M29" s="237">
        <f t="shared" si="13"/>
        <v>896.00000000000261</v>
      </c>
      <c r="N29" s="48">
        <f>+(N24/N26)/7*1000</f>
        <v>125.23864623496459</v>
      </c>
      <c r="O29" s="49">
        <f t="shared" ref="O29:U29" si="14">+(O24/O26)/7*1000</f>
        <v>126.92152732060566</v>
      </c>
      <c r="P29" s="49">
        <f t="shared" si="14"/>
        <v>123.29515981735162</v>
      </c>
      <c r="Q29" s="50">
        <f t="shared" si="14"/>
        <v>122.04971515943976</v>
      </c>
      <c r="R29" s="48">
        <f t="shared" si="14"/>
        <v>125.97193314411858</v>
      </c>
      <c r="S29" s="49">
        <f t="shared" si="14"/>
        <v>124.51272153894672</v>
      </c>
      <c r="T29" s="49">
        <f t="shared" si="14"/>
        <v>124.39714285714284</v>
      </c>
      <c r="U29" s="50">
        <f t="shared" si="14"/>
        <v>120.71846275003938</v>
      </c>
      <c r="V29" s="276"/>
    </row>
    <row r="30" spans="1:41" ht="33.75" customHeight="1" x14ac:dyDescent="0.25">
      <c r="A30" s="52"/>
      <c r="B30" s="233"/>
      <c r="C30" s="238">
        <f>(C27/6)</f>
        <v>108.8</v>
      </c>
      <c r="D30" s="238">
        <f t="shared" ref="D30:G30" si="15">+(D27/6)</f>
        <v>97.775999999999996</v>
      </c>
      <c r="E30" s="238">
        <f t="shared" si="15"/>
        <v>25.423199999999998</v>
      </c>
      <c r="F30" s="238">
        <f t="shared" si="15"/>
        <v>95.680800000000019</v>
      </c>
      <c r="G30" s="238">
        <f t="shared" si="15"/>
        <v>96.192599999999985</v>
      </c>
      <c r="H30" s="233"/>
      <c r="I30" s="238">
        <f>(I27/6)</f>
        <v>111.3039</v>
      </c>
      <c r="J30" s="238">
        <f t="shared" ref="J30:M30" si="16">+(J27/6)</f>
        <v>99.633300000000006</v>
      </c>
      <c r="K30" s="238">
        <f t="shared" si="16"/>
        <v>25.542000000000002</v>
      </c>
      <c r="L30" s="238">
        <f t="shared" si="16"/>
        <v>102.41419999999999</v>
      </c>
      <c r="M30" s="238">
        <f t="shared" si="16"/>
        <v>98.841599999999985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251.45125000000002</v>
      </c>
      <c r="D31" s="238">
        <f t="shared" ref="D31:G31" si="17">+((D27-D24)/4)+D30</f>
        <v>228.8424</v>
      </c>
      <c r="E31" s="238">
        <f t="shared" si="17"/>
        <v>57.933149999999998</v>
      </c>
      <c r="F31" s="238">
        <f t="shared" si="17"/>
        <v>225.40860000000004</v>
      </c>
      <c r="G31" s="238">
        <f t="shared" si="17"/>
        <v>225.69907499999994</v>
      </c>
      <c r="H31" s="233"/>
      <c r="I31" s="238">
        <f>+((I27-I24)/4)+I30</f>
        <v>256.05515000000003</v>
      </c>
      <c r="J31" s="238">
        <f t="shared" ref="J31:M31" si="18">+((J27-J24)/4)+J30</f>
        <v>232.0942</v>
      </c>
      <c r="K31" s="238">
        <f t="shared" si="18"/>
        <v>58.675000000000004</v>
      </c>
      <c r="L31" s="238">
        <f t="shared" si="18"/>
        <v>237.57489999999999</v>
      </c>
      <c r="M31" s="238">
        <f t="shared" si="18"/>
        <v>231.30239999999998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112</v>
      </c>
      <c r="D32" s="241">
        <f>+C32*E32/1000</f>
        <v>378.22399999999999</v>
      </c>
      <c r="E32" s="242">
        <f>+SUM(C26:G26)</f>
        <v>3377</v>
      </c>
      <c r="F32" s="243"/>
      <c r="G32" s="243"/>
      <c r="H32" s="239"/>
      <c r="I32" s="240">
        <v>115</v>
      </c>
      <c r="J32" s="241">
        <f>+I32*K32/1000</f>
        <v>385.02</v>
      </c>
      <c r="K32" s="242">
        <f>+SUM(I26:M26)</f>
        <v>3348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86.634559999999993</v>
      </c>
      <c r="C38" s="79">
        <v>84.2</v>
      </c>
      <c r="D38" s="79">
        <v>23.5</v>
      </c>
      <c r="E38" s="79">
        <v>83.910639999999987</v>
      </c>
      <c r="F38" s="79">
        <v>83.313400000000001</v>
      </c>
      <c r="G38" s="79">
        <v>83.512480000000011</v>
      </c>
      <c r="H38" s="274">
        <f t="shared" ref="H38:H45" si="19">SUM(B38:G38)</f>
        <v>445.07108000000005</v>
      </c>
      <c r="I38" s="52"/>
      <c r="J38" s="287" t="s">
        <v>15</v>
      </c>
      <c r="K38" s="79">
        <v>8.1999999999999993</v>
      </c>
      <c r="L38" s="79">
        <v>8</v>
      </c>
      <c r="M38" s="79">
        <v>2.1</v>
      </c>
      <c r="N38" s="79">
        <v>8.1999999999999993</v>
      </c>
      <c r="O38" s="79">
        <v>8</v>
      </c>
      <c r="P38" s="79">
        <v>8</v>
      </c>
      <c r="Q38" s="274">
        <f t="shared" ref="Q38:Q45" si="20">SUM(K38:P38)</f>
        <v>42.5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86.634559999999993</v>
      </c>
      <c r="C39" s="79">
        <v>84.2</v>
      </c>
      <c r="D39" s="79">
        <v>23.5</v>
      </c>
      <c r="E39" s="79">
        <v>83.910639999999987</v>
      </c>
      <c r="F39" s="79">
        <v>83.313400000000001</v>
      </c>
      <c r="G39" s="79">
        <v>83.512480000000011</v>
      </c>
      <c r="H39" s="274">
        <f t="shared" si="19"/>
        <v>445.07108000000005</v>
      </c>
      <c r="I39" s="52"/>
      <c r="J39" s="288" t="s">
        <v>16</v>
      </c>
      <c r="K39" s="79">
        <v>8.1999999999999993</v>
      </c>
      <c r="L39" s="79">
        <v>8</v>
      </c>
      <c r="M39" s="79">
        <v>2.1</v>
      </c>
      <c r="N39" s="79">
        <v>8.1999999999999993</v>
      </c>
      <c r="O39" s="79">
        <v>8</v>
      </c>
      <c r="P39" s="79">
        <v>8</v>
      </c>
      <c r="Q39" s="274">
        <f t="shared" si="20"/>
        <v>42.5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89">
        <v>89.9</v>
      </c>
      <c r="C40" s="273">
        <v>87.2</v>
      </c>
      <c r="D40" s="273">
        <v>24.5</v>
      </c>
      <c r="E40" s="273">
        <v>86.4</v>
      </c>
      <c r="F40" s="273">
        <v>86.1</v>
      </c>
      <c r="G40" s="273">
        <v>85.5</v>
      </c>
      <c r="H40" s="274">
        <f t="shared" si="19"/>
        <v>459.6</v>
      </c>
      <c r="I40" s="52"/>
      <c r="J40" s="287" t="s">
        <v>17</v>
      </c>
      <c r="K40" s="80">
        <v>8.4</v>
      </c>
      <c r="L40" s="24">
        <v>8.1</v>
      </c>
      <c r="M40" s="24">
        <v>2.1</v>
      </c>
      <c r="N40" s="24">
        <v>8.1</v>
      </c>
      <c r="O40" s="24">
        <v>8.1</v>
      </c>
      <c r="P40" s="24">
        <v>8.3000000000000007</v>
      </c>
      <c r="Q40" s="274">
        <f t="shared" si="20"/>
        <v>43.100000000000009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89.9</v>
      </c>
      <c r="C41" s="273">
        <v>87.2</v>
      </c>
      <c r="D41" s="273">
        <v>24.5</v>
      </c>
      <c r="E41" s="273">
        <v>86.4</v>
      </c>
      <c r="F41" s="273">
        <v>86.1</v>
      </c>
      <c r="G41" s="273">
        <v>85.5</v>
      </c>
      <c r="H41" s="274">
        <f t="shared" si="19"/>
        <v>459.6</v>
      </c>
      <c r="I41" s="52"/>
      <c r="J41" s="288" t="s">
        <v>18</v>
      </c>
      <c r="K41" s="80">
        <v>8.4</v>
      </c>
      <c r="L41" s="24">
        <v>8.1</v>
      </c>
      <c r="M41" s="24">
        <v>2.1</v>
      </c>
      <c r="N41" s="24">
        <v>8.1</v>
      </c>
      <c r="O41" s="24">
        <v>8.1</v>
      </c>
      <c r="P41" s="24">
        <v>8.3000000000000007</v>
      </c>
      <c r="Q41" s="274">
        <f t="shared" si="20"/>
        <v>43.100000000000009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89.9</v>
      </c>
      <c r="C42" s="273">
        <v>87.2</v>
      </c>
      <c r="D42" s="273">
        <v>24.5</v>
      </c>
      <c r="E42" s="273">
        <v>86.4</v>
      </c>
      <c r="F42" s="273">
        <v>86.1</v>
      </c>
      <c r="G42" s="273">
        <v>85.5</v>
      </c>
      <c r="H42" s="274">
        <f t="shared" si="19"/>
        <v>459.6</v>
      </c>
      <c r="I42" s="52"/>
      <c r="J42" s="287" t="s">
        <v>19</v>
      </c>
      <c r="K42" s="80">
        <v>8.4</v>
      </c>
      <c r="L42" s="24">
        <v>8.1</v>
      </c>
      <c r="M42" s="24">
        <v>2.1</v>
      </c>
      <c r="N42" s="24">
        <v>8.1</v>
      </c>
      <c r="O42" s="24">
        <v>8.1</v>
      </c>
      <c r="P42" s="24">
        <v>8.3000000000000007</v>
      </c>
      <c r="Q42" s="274">
        <f t="shared" si="20"/>
        <v>43.100000000000009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>
        <v>89.9</v>
      </c>
      <c r="C43" s="273">
        <v>87.2</v>
      </c>
      <c r="D43" s="273">
        <v>24.5</v>
      </c>
      <c r="E43" s="273">
        <v>86.4</v>
      </c>
      <c r="F43" s="273">
        <v>86.1</v>
      </c>
      <c r="G43" s="273">
        <v>85.3</v>
      </c>
      <c r="H43" s="274">
        <f t="shared" si="19"/>
        <v>459.40000000000003</v>
      </c>
      <c r="I43" s="52"/>
      <c r="J43" s="288" t="s">
        <v>13</v>
      </c>
      <c r="K43" s="80">
        <v>8.4</v>
      </c>
      <c r="L43" s="24">
        <v>8.1</v>
      </c>
      <c r="M43" s="24">
        <v>2.1</v>
      </c>
      <c r="N43" s="24">
        <v>8.1</v>
      </c>
      <c r="O43" s="24">
        <v>8.1</v>
      </c>
      <c r="P43" s="24">
        <v>8.3000000000000007</v>
      </c>
      <c r="Q43" s="274">
        <f t="shared" si="20"/>
        <v>43.100000000000009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>
        <v>89.9</v>
      </c>
      <c r="C44" s="273">
        <v>87.2</v>
      </c>
      <c r="D44" s="273">
        <v>24.3</v>
      </c>
      <c r="E44" s="273">
        <v>86.4</v>
      </c>
      <c r="F44" s="273">
        <v>86.1</v>
      </c>
      <c r="G44" s="273">
        <v>85.3</v>
      </c>
      <c r="H44" s="274">
        <f t="shared" si="19"/>
        <v>459.2000000000001</v>
      </c>
      <c r="I44" s="52"/>
      <c r="J44" s="287" t="s">
        <v>14</v>
      </c>
      <c r="K44" s="80">
        <v>8.4</v>
      </c>
      <c r="L44" s="24">
        <v>8.1</v>
      </c>
      <c r="M44" s="24">
        <v>1.9</v>
      </c>
      <c r="N44" s="24">
        <v>8.1</v>
      </c>
      <c r="O44" s="24">
        <v>8.1</v>
      </c>
      <c r="P44" s="24">
        <v>8.3000000000000007</v>
      </c>
      <c r="Q44" s="274">
        <f t="shared" si="20"/>
        <v>42.900000000000006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622.76911999999993</v>
      </c>
      <c r="C45" s="262">
        <f t="shared" si="21"/>
        <v>604.40000000000009</v>
      </c>
      <c r="D45" s="262">
        <f t="shared" si="21"/>
        <v>169.3</v>
      </c>
      <c r="E45" s="262">
        <f t="shared" si="21"/>
        <v>599.82127999999989</v>
      </c>
      <c r="F45" s="262">
        <f t="shared" si="21"/>
        <v>597.1268</v>
      </c>
      <c r="G45" s="262">
        <f t="shared" si="21"/>
        <v>594.12495999999999</v>
      </c>
      <c r="H45" s="274">
        <f t="shared" si="19"/>
        <v>3187.54216</v>
      </c>
      <c r="J45" s="288" t="s">
        <v>11</v>
      </c>
      <c r="K45" s="290">
        <f t="shared" ref="K45:P45" si="22">SUM(K38:K44)</f>
        <v>58.399999999999991</v>
      </c>
      <c r="L45" s="262">
        <f t="shared" si="22"/>
        <v>56.500000000000007</v>
      </c>
      <c r="M45" s="262">
        <f t="shared" si="22"/>
        <v>14.5</v>
      </c>
      <c r="N45" s="262">
        <f t="shared" si="22"/>
        <v>56.900000000000006</v>
      </c>
      <c r="O45" s="262">
        <f t="shared" si="22"/>
        <v>56.500000000000007</v>
      </c>
      <c r="P45" s="262">
        <f t="shared" si="22"/>
        <v>57.5</v>
      </c>
      <c r="Q45" s="274">
        <f t="shared" si="20"/>
        <v>300.3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125</v>
      </c>
      <c r="C46" s="266">
        <v>122</v>
      </c>
      <c r="D46" s="266">
        <v>125.5</v>
      </c>
      <c r="E46" s="266">
        <v>120.5</v>
      </c>
      <c r="F46" s="266">
        <v>120</v>
      </c>
      <c r="G46" s="266">
        <v>119.5</v>
      </c>
      <c r="H46" s="293">
        <f>+((H45/H47)/7)*1000</f>
        <v>121.55984135458775</v>
      </c>
      <c r="J46" s="291" t="s">
        <v>20</v>
      </c>
      <c r="K46" s="292">
        <v>132</v>
      </c>
      <c r="L46" s="266">
        <v>130</v>
      </c>
      <c r="M46" s="266">
        <v>131</v>
      </c>
      <c r="N46" s="266">
        <v>130.5</v>
      </c>
      <c r="O46" s="266">
        <v>130</v>
      </c>
      <c r="P46" s="266">
        <v>130</v>
      </c>
      <c r="Q46" s="293">
        <f>+((Q45/Q47)/7)*1000</f>
        <v>130.3951367781155</v>
      </c>
      <c r="R46" s="294"/>
      <c r="S46" s="294"/>
    </row>
    <row r="47" spans="1:29" ht="33.75" customHeight="1" x14ac:dyDescent="0.25">
      <c r="A47" s="295" t="s">
        <v>21</v>
      </c>
      <c r="B47" s="83">
        <v>712</v>
      </c>
      <c r="C47" s="35">
        <v>708</v>
      </c>
      <c r="D47" s="35">
        <v>193</v>
      </c>
      <c r="E47" s="35">
        <v>711</v>
      </c>
      <c r="F47" s="35">
        <v>711</v>
      </c>
      <c r="G47" s="35">
        <v>711</v>
      </c>
      <c r="H47" s="296">
        <f>SUM(B47:G47)</f>
        <v>3746</v>
      </c>
      <c r="I47" s="52"/>
      <c r="J47" s="295" t="s">
        <v>21</v>
      </c>
      <c r="K47" s="297">
        <v>63</v>
      </c>
      <c r="L47" s="298">
        <v>62</v>
      </c>
      <c r="M47" s="298">
        <v>16</v>
      </c>
      <c r="N47" s="298">
        <v>63</v>
      </c>
      <c r="O47" s="298">
        <v>62</v>
      </c>
      <c r="P47" s="298">
        <v>63</v>
      </c>
      <c r="Q47" s="299">
        <f>SUM(K47:P47)</f>
        <v>329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((B47*B46)*7/1000-B38-B39)/5</f>
        <v>89.946176000000008</v>
      </c>
      <c r="C48" s="273">
        <f t="shared" si="23"/>
        <v>87.24639999999998</v>
      </c>
      <c r="D48" s="273">
        <f t="shared" si="23"/>
        <v>24.510100000000001</v>
      </c>
      <c r="E48" s="273">
        <f t="shared" si="23"/>
        <v>86.381444000000016</v>
      </c>
      <c r="F48" s="273">
        <f t="shared" si="23"/>
        <v>86.122640000000004</v>
      </c>
      <c r="G48" s="273">
        <f t="shared" si="23"/>
        <v>85.545308000000006</v>
      </c>
      <c r="H48" s="302">
        <f>((H45*1000)/H47)/7</f>
        <v>121.55984135458776</v>
      </c>
      <c r="J48" s="301" t="s">
        <v>22</v>
      </c>
      <c r="K48" s="289">
        <f t="shared" ref="K48:P48" si="24">((K47*K46)*7/1000-K38-K39)/5</f>
        <v>8.3623999999999992</v>
      </c>
      <c r="L48" s="273">
        <f t="shared" si="24"/>
        <v>8.0839999999999996</v>
      </c>
      <c r="M48" s="273">
        <f t="shared" si="24"/>
        <v>2.0944000000000003</v>
      </c>
      <c r="N48" s="273">
        <f t="shared" si="24"/>
        <v>8.2300999999999984</v>
      </c>
      <c r="O48" s="273">
        <f t="shared" si="24"/>
        <v>8.0839999999999996</v>
      </c>
      <c r="P48" s="273">
        <f t="shared" si="24"/>
        <v>8.266</v>
      </c>
      <c r="Q48" s="303">
        <f>((Q45*1000)/Q47)/7</f>
        <v>130.3951367781155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623</v>
      </c>
      <c r="C49" s="43">
        <f t="shared" si="25"/>
        <v>604.63199999999995</v>
      </c>
      <c r="D49" s="43">
        <f t="shared" si="25"/>
        <v>169.5505</v>
      </c>
      <c r="E49" s="43">
        <f t="shared" si="25"/>
        <v>599.72850000000005</v>
      </c>
      <c r="F49" s="43">
        <f t="shared" si="25"/>
        <v>597.24</v>
      </c>
      <c r="G49" s="43">
        <f t="shared" si="25"/>
        <v>594.75149999999996</v>
      </c>
      <c r="H49" s="87"/>
      <c r="J49" s="96" t="s">
        <v>23</v>
      </c>
      <c r="K49" s="85">
        <f t="shared" ref="K49:P49" si="26">((K47*K46)*7)/1000</f>
        <v>58.212000000000003</v>
      </c>
      <c r="L49" s="43">
        <f t="shared" si="26"/>
        <v>56.42</v>
      </c>
      <c r="M49" s="43">
        <f t="shared" si="26"/>
        <v>14.672000000000001</v>
      </c>
      <c r="N49" s="43">
        <f t="shared" si="26"/>
        <v>57.5505</v>
      </c>
      <c r="O49" s="43">
        <f t="shared" si="26"/>
        <v>56.42</v>
      </c>
      <c r="P49" s="43">
        <f t="shared" si="26"/>
        <v>57.33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124.95367576243979</v>
      </c>
      <c r="C50" s="49">
        <f t="shared" si="27"/>
        <v>121.95318805488299</v>
      </c>
      <c r="D50" s="49">
        <f t="shared" si="27"/>
        <v>125.31458179126572</v>
      </c>
      <c r="E50" s="49">
        <f t="shared" si="27"/>
        <v>120.51864175205944</v>
      </c>
      <c r="F50" s="49">
        <f t="shared" si="27"/>
        <v>119.97725537472373</v>
      </c>
      <c r="G50" s="49">
        <f t="shared" si="27"/>
        <v>119.37411291942936</v>
      </c>
      <c r="H50" s="105"/>
      <c r="I50" s="52"/>
      <c r="J50" s="97" t="s">
        <v>24</v>
      </c>
      <c r="K50" s="86">
        <f t="shared" ref="K50:P50" si="28">+(K45/K47)/7*1000</f>
        <v>132.42630385487524</v>
      </c>
      <c r="L50" s="49">
        <f t="shared" si="28"/>
        <v>130.18433179723505</v>
      </c>
      <c r="M50" s="49">
        <f t="shared" si="28"/>
        <v>129.46428571428572</v>
      </c>
      <c r="N50" s="49">
        <f t="shared" si="28"/>
        <v>129.02494331065762</v>
      </c>
      <c r="O50" s="49">
        <f t="shared" si="28"/>
        <v>130.18433179723505</v>
      </c>
      <c r="P50" s="49">
        <f t="shared" si="28"/>
        <v>130.38548752834467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10.1</v>
      </c>
      <c r="C57" s="79">
        <v>9.4</v>
      </c>
      <c r="D57" s="79">
        <v>2.1</v>
      </c>
      <c r="E57" s="79">
        <v>9.1</v>
      </c>
      <c r="F57" s="221">
        <v>9.1999999999999993</v>
      </c>
      <c r="G57" s="23">
        <v>10.4</v>
      </c>
      <c r="H57" s="79">
        <v>9.1999999999999993</v>
      </c>
      <c r="I57" s="79">
        <v>2.2999999999999998</v>
      </c>
      <c r="J57" s="79">
        <v>9.3000000000000007</v>
      </c>
      <c r="K57" s="221">
        <v>9.3000000000000007</v>
      </c>
      <c r="L57" s="23">
        <v>10.5</v>
      </c>
      <c r="M57" s="79">
        <v>10.6</v>
      </c>
      <c r="N57" s="79">
        <v>2.1</v>
      </c>
      <c r="O57" s="221">
        <v>10.5</v>
      </c>
      <c r="P57" s="23">
        <v>11</v>
      </c>
      <c r="Q57" s="79">
        <v>11</v>
      </c>
      <c r="R57" s="79">
        <v>2.7</v>
      </c>
      <c r="S57" s="221">
        <v>10.9</v>
      </c>
      <c r="T57" s="259">
        <f t="shared" ref="T57:T64" si="29">SUM(B57:S57)</f>
        <v>149.69999999999996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10.1</v>
      </c>
      <c r="C58" s="79">
        <v>9.4</v>
      </c>
      <c r="D58" s="79">
        <v>2.1</v>
      </c>
      <c r="E58" s="79">
        <v>9.1</v>
      </c>
      <c r="F58" s="221">
        <v>9.1999999999999993</v>
      </c>
      <c r="G58" s="23">
        <v>10.4</v>
      </c>
      <c r="H58" s="79">
        <v>9.1999999999999993</v>
      </c>
      <c r="I58" s="79">
        <v>2.2999999999999998</v>
      </c>
      <c r="J58" s="79">
        <v>9.3000000000000007</v>
      </c>
      <c r="K58" s="221">
        <v>9.3000000000000007</v>
      </c>
      <c r="L58" s="23">
        <v>10.5</v>
      </c>
      <c r="M58" s="79">
        <v>10.6</v>
      </c>
      <c r="N58" s="79">
        <v>2.1</v>
      </c>
      <c r="O58" s="221">
        <v>10.5</v>
      </c>
      <c r="P58" s="23">
        <v>11</v>
      </c>
      <c r="Q58" s="79">
        <v>11</v>
      </c>
      <c r="R58" s="79">
        <v>2.7</v>
      </c>
      <c r="S58" s="221">
        <v>10.9</v>
      </c>
      <c r="T58" s="259">
        <f t="shared" si="29"/>
        <v>149.69999999999996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10.3</v>
      </c>
      <c r="C59" s="24">
        <v>9.3000000000000007</v>
      </c>
      <c r="D59" s="24">
        <v>2.2000000000000002</v>
      </c>
      <c r="E59" s="24">
        <v>9.3000000000000007</v>
      </c>
      <c r="F59" s="25">
        <v>9.3000000000000007</v>
      </c>
      <c r="G59" s="23">
        <v>10.6</v>
      </c>
      <c r="H59" s="24">
        <v>9.4</v>
      </c>
      <c r="I59" s="24">
        <v>2.2999999999999998</v>
      </c>
      <c r="J59" s="24">
        <v>9.4</v>
      </c>
      <c r="K59" s="25">
        <v>9.4</v>
      </c>
      <c r="L59" s="23">
        <v>10.7</v>
      </c>
      <c r="M59" s="24">
        <v>10.7</v>
      </c>
      <c r="N59" s="24">
        <v>2.6</v>
      </c>
      <c r="O59" s="25">
        <v>10.7</v>
      </c>
      <c r="P59" s="23">
        <v>11.1</v>
      </c>
      <c r="Q59" s="24">
        <v>11.1</v>
      </c>
      <c r="R59" s="24">
        <v>2.5</v>
      </c>
      <c r="S59" s="25">
        <v>11</v>
      </c>
      <c r="T59" s="259">
        <f t="shared" si="29"/>
        <v>151.9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10.3</v>
      </c>
      <c r="C60" s="24">
        <v>9.3000000000000007</v>
      </c>
      <c r="D60" s="24">
        <v>2</v>
      </c>
      <c r="E60" s="24">
        <v>9.3000000000000007</v>
      </c>
      <c r="F60" s="25">
        <v>9.3000000000000007</v>
      </c>
      <c r="G60" s="23">
        <v>10.6</v>
      </c>
      <c r="H60" s="24">
        <v>9.4</v>
      </c>
      <c r="I60" s="24">
        <v>2.2999999999999998</v>
      </c>
      <c r="J60" s="24">
        <v>9.4</v>
      </c>
      <c r="K60" s="25">
        <v>9.4</v>
      </c>
      <c r="L60" s="23">
        <v>10.7</v>
      </c>
      <c r="M60" s="24">
        <v>10.7</v>
      </c>
      <c r="N60" s="24">
        <v>2.6</v>
      </c>
      <c r="O60" s="25">
        <v>10.7</v>
      </c>
      <c r="P60" s="23">
        <v>11.1</v>
      </c>
      <c r="Q60" s="24">
        <v>11.1</v>
      </c>
      <c r="R60" s="24">
        <v>2.5</v>
      </c>
      <c r="S60" s="25">
        <v>11</v>
      </c>
      <c r="T60" s="259">
        <f t="shared" si="29"/>
        <v>151.70000000000002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10.3</v>
      </c>
      <c r="C61" s="24">
        <v>9.3000000000000007</v>
      </c>
      <c r="D61" s="24">
        <v>2</v>
      </c>
      <c r="E61" s="24">
        <v>9.3000000000000007</v>
      </c>
      <c r="F61" s="25">
        <v>9.3000000000000007</v>
      </c>
      <c r="G61" s="23">
        <v>10.6</v>
      </c>
      <c r="H61" s="24">
        <v>9.4</v>
      </c>
      <c r="I61" s="24">
        <v>2.2999999999999998</v>
      </c>
      <c r="J61" s="24">
        <v>9.4</v>
      </c>
      <c r="K61" s="25">
        <v>9.4</v>
      </c>
      <c r="L61" s="23">
        <v>10.7</v>
      </c>
      <c r="M61" s="24">
        <v>10.7</v>
      </c>
      <c r="N61" s="24">
        <v>2.6</v>
      </c>
      <c r="O61" s="25">
        <v>10.7</v>
      </c>
      <c r="P61" s="23">
        <v>11.1</v>
      </c>
      <c r="Q61" s="24">
        <v>11.1</v>
      </c>
      <c r="R61" s="24">
        <v>2.5</v>
      </c>
      <c r="S61" s="25">
        <v>11</v>
      </c>
      <c r="T61" s="259">
        <f t="shared" si="29"/>
        <v>151.70000000000002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10.3</v>
      </c>
      <c r="C62" s="24">
        <v>9.3000000000000007</v>
      </c>
      <c r="D62" s="24">
        <v>2</v>
      </c>
      <c r="E62" s="24">
        <v>9.3000000000000007</v>
      </c>
      <c r="F62" s="25">
        <v>9.3000000000000007</v>
      </c>
      <c r="G62" s="23">
        <v>10.6</v>
      </c>
      <c r="H62" s="24">
        <v>9.4</v>
      </c>
      <c r="I62" s="24">
        <v>2.2999999999999998</v>
      </c>
      <c r="J62" s="24">
        <v>9.4</v>
      </c>
      <c r="K62" s="25">
        <v>9.4</v>
      </c>
      <c r="L62" s="23">
        <v>10.7</v>
      </c>
      <c r="M62" s="24">
        <v>10.7</v>
      </c>
      <c r="N62" s="24">
        <v>2.6</v>
      </c>
      <c r="O62" s="25">
        <v>10.7</v>
      </c>
      <c r="P62" s="23">
        <v>11.1</v>
      </c>
      <c r="Q62" s="24">
        <v>11.1</v>
      </c>
      <c r="R62" s="24">
        <v>2.5</v>
      </c>
      <c r="S62" s="25">
        <v>11</v>
      </c>
      <c r="T62" s="259">
        <f t="shared" si="29"/>
        <v>151.70000000000002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10.3</v>
      </c>
      <c r="C63" s="24">
        <v>9.3000000000000007</v>
      </c>
      <c r="D63" s="24">
        <v>2</v>
      </c>
      <c r="E63" s="24">
        <v>9.3000000000000007</v>
      </c>
      <c r="F63" s="25">
        <v>9.3000000000000007</v>
      </c>
      <c r="G63" s="23">
        <v>10.6</v>
      </c>
      <c r="H63" s="24">
        <v>9.4</v>
      </c>
      <c r="I63" s="24">
        <v>2.2999999999999998</v>
      </c>
      <c r="J63" s="24">
        <v>9.4</v>
      </c>
      <c r="K63" s="25">
        <v>9.4</v>
      </c>
      <c r="L63" s="23">
        <v>10.7</v>
      </c>
      <c r="M63" s="24">
        <v>10.7</v>
      </c>
      <c r="N63" s="24">
        <v>2.6</v>
      </c>
      <c r="O63" s="25">
        <v>10.7</v>
      </c>
      <c r="P63" s="23">
        <v>11.1</v>
      </c>
      <c r="Q63" s="24">
        <v>11.1</v>
      </c>
      <c r="R63" s="24">
        <v>2.5</v>
      </c>
      <c r="S63" s="25">
        <v>11</v>
      </c>
      <c r="T63" s="259">
        <f t="shared" si="29"/>
        <v>151.70000000000002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71.699999999999989</v>
      </c>
      <c r="C64" s="262">
        <f t="shared" si="30"/>
        <v>65.3</v>
      </c>
      <c r="D64" s="262">
        <f t="shared" si="30"/>
        <v>14.4</v>
      </c>
      <c r="E64" s="262">
        <f t="shared" si="30"/>
        <v>64.699999999999989</v>
      </c>
      <c r="F64" s="263">
        <f t="shared" si="30"/>
        <v>64.899999999999991</v>
      </c>
      <c r="G64" s="261">
        <f t="shared" si="30"/>
        <v>73.8</v>
      </c>
      <c r="H64" s="262">
        <f t="shared" si="30"/>
        <v>65.399999999999991</v>
      </c>
      <c r="I64" s="262">
        <f t="shared" si="30"/>
        <v>16.100000000000001</v>
      </c>
      <c r="J64" s="262">
        <f t="shared" si="30"/>
        <v>65.599999999999994</v>
      </c>
      <c r="K64" s="263">
        <f t="shared" si="30"/>
        <v>65.599999999999994</v>
      </c>
      <c r="L64" s="261">
        <f t="shared" si="30"/>
        <v>74.5</v>
      </c>
      <c r="M64" s="262">
        <f t="shared" si="30"/>
        <v>74.7</v>
      </c>
      <c r="N64" s="262">
        <f t="shared" si="30"/>
        <v>17.2</v>
      </c>
      <c r="O64" s="263">
        <f t="shared" si="30"/>
        <v>74.5</v>
      </c>
      <c r="P64" s="261">
        <f t="shared" si="30"/>
        <v>77.5</v>
      </c>
      <c r="Q64" s="262">
        <f t="shared" si="30"/>
        <v>77.5</v>
      </c>
      <c r="R64" s="262">
        <f t="shared" si="30"/>
        <v>17.899999999999999</v>
      </c>
      <c r="S64" s="263">
        <f t="shared" si="30"/>
        <v>76.8</v>
      </c>
      <c r="T64" s="259">
        <f t="shared" si="29"/>
        <v>1058.1000000000001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136.5</v>
      </c>
      <c r="C65" s="266">
        <v>135.5</v>
      </c>
      <c r="D65" s="266">
        <v>136</v>
      </c>
      <c r="E65" s="266">
        <v>133.5</v>
      </c>
      <c r="F65" s="267">
        <v>134.5</v>
      </c>
      <c r="G65" s="265">
        <v>136.5</v>
      </c>
      <c r="H65" s="266">
        <v>135</v>
      </c>
      <c r="I65" s="266">
        <v>136.5</v>
      </c>
      <c r="J65" s="266">
        <v>134</v>
      </c>
      <c r="K65" s="267">
        <v>134</v>
      </c>
      <c r="L65" s="265">
        <v>136.5</v>
      </c>
      <c r="M65" s="266">
        <v>135</v>
      </c>
      <c r="N65" s="266">
        <v>136</v>
      </c>
      <c r="O65" s="267">
        <v>134.5</v>
      </c>
      <c r="P65" s="265">
        <v>135</v>
      </c>
      <c r="Q65" s="266">
        <v>135</v>
      </c>
      <c r="R65" s="266">
        <v>136</v>
      </c>
      <c r="S65" s="267">
        <v>133.5</v>
      </c>
      <c r="T65" s="316">
        <f>+((T64/T66)/7)*1000</f>
        <v>134.96173469387756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69</v>
      </c>
      <c r="D66" s="298">
        <v>16</v>
      </c>
      <c r="E66" s="298">
        <v>69</v>
      </c>
      <c r="F66" s="318">
        <v>69</v>
      </c>
      <c r="G66" s="317">
        <v>77</v>
      </c>
      <c r="H66" s="298">
        <v>69</v>
      </c>
      <c r="I66" s="298">
        <v>17</v>
      </c>
      <c r="J66" s="298">
        <v>70</v>
      </c>
      <c r="K66" s="318">
        <v>70</v>
      </c>
      <c r="L66" s="317">
        <v>78</v>
      </c>
      <c r="M66" s="298">
        <v>79</v>
      </c>
      <c r="N66" s="298">
        <v>18</v>
      </c>
      <c r="O66" s="318">
        <v>79</v>
      </c>
      <c r="P66" s="317">
        <v>82</v>
      </c>
      <c r="Q66" s="298">
        <v>82</v>
      </c>
      <c r="R66" s="298">
        <v>19</v>
      </c>
      <c r="S66" s="318">
        <v>82</v>
      </c>
      <c r="T66" s="319">
        <f>SUM(B66:S66)</f>
        <v>1120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((B66*B65)*7/1000-B57-B58)/5</f>
        <v>10.292499999999999</v>
      </c>
      <c r="C67" s="273">
        <f t="shared" si="31"/>
        <v>9.3292999999999999</v>
      </c>
      <c r="D67" s="273">
        <f t="shared" si="31"/>
        <v>2.2063999999999999</v>
      </c>
      <c r="E67" s="273">
        <f t="shared" si="31"/>
        <v>9.2561</v>
      </c>
      <c r="F67" s="274">
        <f t="shared" si="31"/>
        <v>9.3126999999999978</v>
      </c>
      <c r="G67" s="272">
        <f t="shared" si="31"/>
        <v>10.5547</v>
      </c>
      <c r="H67" s="273">
        <f t="shared" si="31"/>
        <v>9.3609999999999989</v>
      </c>
      <c r="I67" s="273">
        <f t="shared" si="31"/>
        <v>2.3287</v>
      </c>
      <c r="J67" s="273">
        <f t="shared" si="31"/>
        <v>9.4120000000000008</v>
      </c>
      <c r="K67" s="274">
        <f t="shared" si="31"/>
        <v>9.4120000000000008</v>
      </c>
      <c r="L67" s="272">
        <f t="shared" si="31"/>
        <v>10.7058</v>
      </c>
      <c r="M67" s="273">
        <f t="shared" si="31"/>
        <v>10.691000000000001</v>
      </c>
      <c r="N67" s="273">
        <f t="shared" si="31"/>
        <v>2.5872000000000002</v>
      </c>
      <c r="O67" s="274">
        <f t="shared" si="31"/>
        <v>10.675700000000001</v>
      </c>
      <c r="P67" s="272">
        <f t="shared" si="31"/>
        <v>11.097999999999999</v>
      </c>
      <c r="Q67" s="273">
        <f t="shared" si="31"/>
        <v>11.097999999999999</v>
      </c>
      <c r="R67" s="273">
        <f t="shared" si="31"/>
        <v>2.5376000000000003</v>
      </c>
      <c r="S67" s="274">
        <f t="shared" si="31"/>
        <v>10.9658</v>
      </c>
      <c r="T67" s="320">
        <f>((T64*1000)/T66)/7</f>
        <v>134.96173469387759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71.662499999999994</v>
      </c>
      <c r="C68" s="43">
        <f t="shared" si="32"/>
        <v>65.4465</v>
      </c>
      <c r="D68" s="43">
        <f t="shared" si="32"/>
        <v>15.231999999999999</v>
      </c>
      <c r="E68" s="43">
        <f t="shared" si="32"/>
        <v>64.480500000000006</v>
      </c>
      <c r="F68" s="87">
        <f t="shared" si="32"/>
        <v>64.963499999999996</v>
      </c>
      <c r="G68" s="42">
        <f t="shared" si="32"/>
        <v>73.573499999999996</v>
      </c>
      <c r="H68" s="43">
        <f t="shared" si="32"/>
        <v>65.204999999999998</v>
      </c>
      <c r="I68" s="43">
        <f t="shared" si="32"/>
        <v>16.243500000000001</v>
      </c>
      <c r="J68" s="43">
        <f t="shared" si="32"/>
        <v>65.66</v>
      </c>
      <c r="K68" s="87">
        <f t="shared" si="32"/>
        <v>65.66</v>
      </c>
      <c r="L68" s="42">
        <f t="shared" si="32"/>
        <v>74.528999999999996</v>
      </c>
      <c r="M68" s="43">
        <f t="shared" si="32"/>
        <v>74.655000000000001</v>
      </c>
      <c r="N68" s="43">
        <f t="shared" si="32"/>
        <v>17.135999999999999</v>
      </c>
      <c r="O68" s="87">
        <f t="shared" si="32"/>
        <v>74.378500000000003</v>
      </c>
      <c r="P68" s="42">
        <f t="shared" si="32"/>
        <v>77.489999999999995</v>
      </c>
      <c r="Q68" s="43">
        <f t="shared" si="32"/>
        <v>77.489999999999995</v>
      </c>
      <c r="R68" s="43">
        <f t="shared" si="32"/>
        <v>18.088000000000001</v>
      </c>
      <c r="S68" s="87">
        <f t="shared" si="32"/>
        <v>76.629000000000005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136.57142857142853</v>
      </c>
      <c r="C69" s="49">
        <f t="shared" si="33"/>
        <v>135.19668737060039</v>
      </c>
      <c r="D69" s="49">
        <f t="shared" si="33"/>
        <v>128.57142857142858</v>
      </c>
      <c r="E69" s="49">
        <f t="shared" si="33"/>
        <v>133.95445134575567</v>
      </c>
      <c r="F69" s="50">
        <f t="shared" si="33"/>
        <v>134.3685300207039</v>
      </c>
      <c r="G69" s="48">
        <f t="shared" si="33"/>
        <v>136.92022263450835</v>
      </c>
      <c r="H69" s="49">
        <f t="shared" si="33"/>
        <v>135.40372670807452</v>
      </c>
      <c r="I69" s="49">
        <f t="shared" si="33"/>
        <v>135.29411764705884</v>
      </c>
      <c r="J69" s="49">
        <f t="shared" si="33"/>
        <v>133.87755102040816</v>
      </c>
      <c r="K69" s="50">
        <f t="shared" si="33"/>
        <v>133.87755102040816</v>
      </c>
      <c r="L69" s="48">
        <f t="shared" si="33"/>
        <v>136.44688644688645</v>
      </c>
      <c r="M69" s="49">
        <f t="shared" si="33"/>
        <v>135.08137432188067</v>
      </c>
      <c r="N69" s="49">
        <f t="shared" si="33"/>
        <v>136.50793650793651</v>
      </c>
      <c r="O69" s="50">
        <f t="shared" si="33"/>
        <v>134.71971066907776</v>
      </c>
      <c r="P69" s="48">
        <f t="shared" si="33"/>
        <v>135.01742160278746</v>
      </c>
      <c r="Q69" s="49">
        <f t="shared" si="33"/>
        <v>135.01742160278746</v>
      </c>
      <c r="R69" s="49">
        <f t="shared" si="33"/>
        <v>134.58646616541353</v>
      </c>
      <c r="S69" s="50">
        <f t="shared" si="33"/>
        <v>133.79790940766551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topLeftCell="A28" zoomScale="30" zoomScaleNormal="30" workbookViewId="0">
      <selection activeCell="V23" sqref="V23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AC3" s="332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32" t="s">
        <v>1</v>
      </c>
      <c r="B9" s="332"/>
      <c r="C9" s="332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32"/>
      <c r="B10" s="332"/>
      <c r="C10" s="332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32" t="s">
        <v>4</v>
      </c>
      <c r="B11" s="332"/>
      <c r="C11" s="332"/>
      <c r="D11" s="245"/>
      <c r="E11" s="333">
        <v>1</v>
      </c>
      <c r="F11" s="245"/>
      <c r="G11" s="245"/>
      <c r="H11" s="245"/>
      <c r="I11" s="245"/>
      <c r="J11" s="245"/>
      <c r="K11" s="599" t="s">
        <v>93</v>
      </c>
      <c r="L11" s="599"/>
      <c r="M11" s="334"/>
      <c r="N11" s="334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32"/>
      <c r="B12" s="332"/>
      <c r="C12" s="332"/>
      <c r="D12" s="245"/>
      <c r="E12" s="247"/>
      <c r="F12" s="245"/>
      <c r="G12" s="245"/>
      <c r="H12" s="245"/>
      <c r="I12" s="245"/>
      <c r="J12" s="245"/>
      <c r="K12" s="334"/>
      <c r="L12" s="334"/>
      <c r="M12" s="334"/>
      <c r="N12" s="334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32"/>
      <c r="B13" s="332"/>
      <c r="C13" s="332"/>
      <c r="D13" s="332"/>
      <c r="E13" s="332"/>
      <c r="F13" s="332"/>
      <c r="G13" s="332"/>
      <c r="H13" s="332"/>
      <c r="I13" s="332"/>
      <c r="J13" s="332"/>
      <c r="K13" s="332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245"/>
      <c r="W13" s="245"/>
      <c r="X13" s="245"/>
    </row>
    <row r="14" spans="1:29" s="52" customFormat="1" ht="34.5" thickBot="1" x14ac:dyDescent="0.3">
      <c r="A14" s="332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401</v>
      </c>
      <c r="C17" s="226">
        <v>9.6900000000000048</v>
      </c>
      <c r="D17" s="226">
        <v>7.3743668000000016</v>
      </c>
      <c r="E17" s="226">
        <v>2.2060170000000014</v>
      </c>
      <c r="F17" s="226">
        <v>5.1386719999999997</v>
      </c>
      <c r="G17" s="226">
        <v>5.4560940000000047</v>
      </c>
      <c r="H17" s="225">
        <v>401</v>
      </c>
      <c r="I17" s="226">
        <v>9.4238999999999962</v>
      </c>
      <c r="J17" s="226">
        <v>7.5933000000000046</v>
      </c>
      <c r="K17" s="226">
        <v>2.4155999999999977</v>
      </c>
      <c r="L17" s="226">
        <v>10.494199999999992</v>
      </c>
      <c r="M17" s="226">
        <v>6.6815999999999915</v>
      </c>
      <c r="N17" s="23">
        <v>112.96282199999999</v>
      </c>
      <c r="O17" s="24">
        <v>114.20093850000001</v>
      </c>
      <c r="P17" s="24">
        <v>27.493730849999999</v>
      </c>
      <c r="Q17" s="25">
        <v>110.38052200000001</v>
      </c>
      <c r="R17" s="23">
        <v>121.07554118</v>
      </c>
      <c r="S17" s="24">
        <v>119.53115232000002</v>
      </c>
      <c r="T17" s="24">
        <v>26.135572</v>
      </c>
      <c r="U17" s="25">
        <v>116.49879999999997</v>
      </c>
      <c r="V17" s="259">
        <f t="shared" ref="V17:V24" si="0">SUM(B17:U17)</f>
        <v>1616.7528286500001</v>
      </c>
      <c r="X17" s="52"/>
      <c r="Y17" s="52"/>
    </row>
    <row r="18" spans="1:41" ht="39.950000000000003" customHeight="1" x14ac:dyDescent="0.25">
      <c r="A18" s="260" t="s">
        <v>16</v>
      </c>
      <c r="B18" s="225">
        <v>401</v>
      </c>
      <c r="C18" s="226">
        <v>11.815000000000005</v>
      </c>
      <c r="D18" s="226">
        <v>9.4671999999999912</v>
      </c>
      <c r="E18" s="226">
        <v>2.5609999999999999</v>
      </c>
      <c r="F18" s="226">
        <v>7.0615999999999959</v>
      </c>
      <c r="G18" s="226">
        <v>7.3815</v>
      </c>
      <c r="H18" s="225">
        <v>401</v>
      </c>
      <c r="I18" s="226">
        <v>12.72</v>
      </c>
      <c r="J18" s="226">
        <v>10.738</v>
      </c>
      <c r="K18" s="226">
        <v>2.4033999999999978</v>
      </c>
      <c r="L18" s="226">
        <v>10.494199999999992</v>
      </c>
      <c r="M18" s="226">
        <v>9.984</v>
      </c>
      <c r="N18" s="23">
        <v>114.44399999999999</v>
      </c>
      <c r="O18" s="24">
        <v>115.75079999999998</v>
      </c>
      <c r="P18" s="24">
        <v>27.453599999999998</v>
      </c>
      <c r="Q18" s="25">
        <v>112.14559999999999</v>
      </c>
      <c r="R18" s="23">
        <v>121.07554118</v>
      </c>
      <c r="S18" s="24">
        <v>119.53115232000002</v>
      </c>
      <c r="T18" s="24">
        <v>26.135572</v>
      </c>
      <c r="U18" s="25">
        <v>116.49879999999997</v>
      </c>
      <c r="V18" s="259">
        <f t="shared" si="0"/>
        <v>1639.6609655000002</v>
      </c>
      <c r="X18" s="52"/>
      <c r="Y18" s="52"/>
    </row>
    <row r="19" spans="1:41" ht="39.75" customHeight="1" x14ac:dyDescent="0.25">
      <c r="A19" s="258" t="s">
        <v>17</v>
      </c>
      <c r="B19" s="225">
        <v>411</v>
      </c>
      <c r="C19" s="226">
        <v>11.644999999999991</v>
      </c>
      <c r="D19" s="226">
        <v>9.3895999999999944</v>
      </c>
      <c r="E19" s="226">
        <v>2.3836999999999988</v>
      </c>
      <c r="F19" s="226">
        <v>4.7335999999999956</v>
      </c>
      <c r="G19" s="226">
        <v>7.1483999999999916</v>
      </c>
      <c r="H19" s="225">
        <v>418</v>
      </c>
      <c r="I19" s="226">
        <v>8.48</v>
      </c>
      <c r="J19" s="226">
        <v>6.9029999999999996</v>
      </c>
      <c r="K19" s="226">
        <v>1.4183999999999979</v>
      </c>
      <c r="L19" s="226">
        <v>10.264400000000006</v>
      </c>
      <c r="M19" s="226">
        <v>6.1440000000000001</v>
      </c>
      <c r="N19" s="76">
        <v>116.25650685000001</v>
      </c>
      <c r="O19" s="24">
        <v>117.48879999999998</v>
      </c>
      <c r="P19" s="24">
        <v>27.453599999999998</v>
      </c>
      <c r="Q19" s="25">
        <v>114.14200000000001</v>
      </c>
      <c r="R19" s="76">
        <v>124.52018975</v>
      </c>
      <c r="S19" s="24">
        <v>123.12</v>
      </c>
      <c r="T19" s="24">
        <v>26.004894140000001</v>
      </c>
      <c r="U19" s="25">
        <v>120.51599999999999</v>
      </c>
      <c r="V19" s="259">
        <f t="shared" si="0"/>
        <v>1667.0120907400005</v>
      </c>
      <c r="X19" s="52"/>
      <c r="Y19" s="52"/>
    </row>
    <row r="20" spans="1:41" ht="39.950000000000003" customHeight="1" x14ac:dyDescent="0.25">
      <c r="A20" s="260" t="s">
        <v>18</v>
      </c>
      <c r="B20" s="225">
        <v>411</v>
      </c>
      <c r="C20" s="226">
        <v>14.194999999999991</v>
      </c>
      <c r="D20" s="226">
        <v>11.872800000000009</v>
      </c>
      <c r="E20" s="226">
        <v>2.3836999999999988</v>
      </c>
      <c r="F20" s="226">
        <v>6.8809084000000071</v>
      </c>
      <c r="G20" s="226">
        <v>9.4341786000000134</v>
      </c>
      <c r="H20" s="225">
        <v>418</v>
      </c>
      <c r="I20" s="226">
        <v>12.285790080000014</v>
      </c>
      <c r="J20" s="226">
        <v>10.463383320000007</v>
      </c>
      <c r="K20" s="226">
        <v>1.4183999999999979</v>
      </c>
      <c r="L20" s="226">
        <v>10.264400000000006</v>
      </c>
      <c r="M20" s="226">
        <v>6.1440000000000001</v>
      </c>
      <c r="N20" s="23">
        <v>118.21297904999999</v>
      </c>
      <c r="O20" s="24">
        <v>119.37857085</v>
      </c>
      <c r="P20" s="24">
        <v>27.835164000000002</v>
      </c>
      <c r="Q20" s="25">
        <v>116.26829620000001</v>
      </c>
      <c r="R20" s="23">
        <v>124.52018975</v>
      </c>
      <c r="S20" s="24">
        <v>123.12</v>
      </c>
      <c r="T20" s="24">
        <v>26.804951749999997</v>
      </c>
      <c r="U20" s="25">
        <v>120.51599999999999</v>
      </c>
      <c r="V20" s="259">
        <f t="shared" si="0"/>
        <v>1690.9987120000003</v>
      </c>
      <c r="X20" s="52"/>
      <c r="Y20" s="52"/>
    </row>
    <row r="21" spans="1:41" ht="39.950000000000003" customHeight="1" x14ac:dyDescent="0.25">
      <c r="A21" s="258" t="s">
        <v>19</v>
      </c>
      <c r="B21" s="225">
        <v>438</v>
      </c>
      <c r="C21" s="226">
        <v>10.115000000000006</v>
      </c>
      <c r="D21" s="226">
        <v>8.3031999999999915</v>
      </c>
      <c r="E21" s="226">
        <v>1.2411000000000021</v>
      </c>
      <c r="F21" s="226">
        <v>2.9488000000000087</v>
      </c>
      <c r="G21" s="226">
        <v>5.6721000000000084</v>
      </c>
      <c r="H21" s="225">
        <v>418</v>
      </c>
      <c r="I21" s="226">
        <v>12.285790080000014</v>
      </c>
      <c r="J21" s="226">
        <v>10.463383320000007</v>
      </c>
      <c r="K21" s="226">
        <v>2.1669999999999998</v>
      </c>
      <c r="L21" s="226">
        <v>10.264400000000006</v>
      </c>
      <c r="M21" s="226">
        <v>9.830400000000008</v>
      </c>
      <c r="N21" s="23">
        <v>120.3396</v>
      </c>
      <c r="O21" s="24">
        <v>121.39929999999997</v>
      </c>
      <c r="P21" s="24">
        <v>27.835164000000002</v>
      </c>
      <c r="Q21" s="25">
        <v>118.56879999999998</v>
      </c>
      <c r="R21" s="23">
        <v>128.36779999999996</v>
      </c>
      <c r="S21" s="24">
        <v>123.12</v>
      </c>
      <c r="T21" s="24">
        <v>26.804951749999997</v>
      </c>
      <c r="U21" s="25">
        <v>124.98970000000001</v>
      </c>
      <c r="V21" s="259">
        <f t="shared" si="0"/>
        <v>1720.7164891500004</v>
      </c>
      <c r="X21" s="52"/>
      <c r="Y21" s="52"/>
    </row>
    <row r="22" spans="1:41" ht="39.950000000000003" customHeight="1" x14ac:dyDescent="0.25">
      <c r="A22" s="260" t="s">
        <v>13</v>
      </c>
      <c r="B22" s="225">
        <v>438</v>
      </c>
      <c r="C22" s="226">
        <v>13.175000000000001</v>
      </c>
      <c r="D22" s="226">
        <v>8.3031999999999915</v>
      </c>
      <c r="E22" s="226">
        <v>1.7336000000000023</v>
      </c>
      <c r="F22" s="226">
        <v>5.4320000000000004</v>
      </c>
      <c r="G22" s="226">
        <v>5.6721000000000084</v>
      </c>
      <c r="H22" s="225">
        <v>418</v>
      </c>
      <c r="I22" s="226">
        <v>16.451200000000004</v>
      </c>
      <c r="J22" s="226">
        <v>10.463383320000007</v>
      </c>
      <c r="K22" s="226">
        <v>2.1669999999999998</v>
      </c>
      <c r="L22" s="226">
        <v>14.170999999999999</v>
      </c>
      <c r="M22" s="226">
        <v>13.900799999999995</v>
      </c>
      <c r="N22" s="23">
        <v>122.5938</v>
      </c>
      <c r="O22" s="24">
        <v>123.57179999999998</v>
      </c>
      <c r="P22" s="24">
        <v>28.252800000000004</v>
      </c>
      <c r="Q22" s="25">
        <v>121.086</v>
      </c>
      <c r="R22" s="23">
        <v>128.36779999999996</v>
      </c>
      <c r="S22" s="24">
        <v>127.224</v>
      </c>
      <c r="T22" s="24">
        <v>26.804951749999997</v>
      </c>
      <c r="U22" s="25">
        <v>124.98970000000001</v>
      </c>
      <c r="V22" s="259">
        <f t="shared" si="0"/>
        <v>1750.3601350700003</v>
      </c>
      <c r="X22" s="52"/>
      <c r="Y22" s="52"/>
    </row>
    <row r="23" spans="1:41" ht="39.950000000000003" customHeight="1" x14ac:dyDescent="0.25">
      <c r="A23" s="258" t="s">
        <v>14</v>
      </c>
      <c r="B23" s="225">
        <v>459</v>
      </c>
      <c r="C23" s="226">
        <v>11.50904250000003</v>
      </c>
      <c r="D23" s="226">
        <v>6.6092696000000215</v>
      </c>
      <c r="E23" s="226">
        <v>1.0638000000000012</v>
      </c>
      <c r="F23" s="226">
        <v>3.4144000000000041</v>
      </c>
      <c r="G23" s="226">
        <v>3.651899999999991</v>
      </c>
      <c r="H23" s="225">
        <v>438</v>
      </c>
      <c r="I23" s="226">
        <v>11.363200000000004</v>
      </c>
      <c r="J23" s="226">
        <v>9.8176000000000094</v>
      </c>
      <c r="K23" s="226">
        <v>0.98499999999999999</v>
      </c>
      <c r="L23" s="226">
        <v>9.5749999999999993</v>
      </c>
      <c r="M23" s="226">
        <v>9.2927999999999962</v>
      </c>
      <c r="N23" s="23">
        <v>125.02139999999999</v>
      </c>
      <c r="O23" s="24">
        <v>126.005</v>
      </c>
      <c r="P23" s="24">
        <v>28.728000000000002</v>
      </c>
      <c r="Q23" s="25">
        <v>123.77679999999998</v>
      </c>
      <c r="R23" s="23">
        <v>128.36779999999996</v>
      </c>
      <c r="S23" s="24">
        <v>127.224</v>
      </c>
      <c r="T23" s="24">
        <v>26.804951749999997</v>
      </c>
      <c r="U23" s="25">
        <v>124.98970000000001</v>
      </c>
      <c r="V23" s="259">
        <f t="shared" si="0"/>
        <v>1775.1996638500004</v>
      </c>
      <c r="X23" s="52"/>
    </row>
    <row r="24" spans="1:41" ht="41.45" customHeight="1" thickBot="1" x14ac:dyDescent="0.3">
      <c r="A24" s="260" t="s">
        <v>11</v>
      </c>
      <c r="B24" s="227">
        <f>SUM(B17:B23)</f>
        <v>2959</v>
      </c>
      <c r="C24" s="228">
        <f t="shared" ref="C24:G24" si="1">SUM(C17:C23)</f>
        <v>82.144042500000026</v>
      </c>
      <c r="D24" s="228">
        <f t="shared" si="1"/>
        <v>61.319636399999993</v>
      </c>
      <c r="E24" s="228">
        <f t="shared" si="1"/>
        <v>13.572917000000004</v>
      </c>
      <c r="F24" s="228">
        <f t="shared" si="1"/>
        <v>35.609980400000012</v>
      </c>
      <c r="G24" s="228">
        <f t="shared" si="1"/>
        <v>44.416272600000021</v>
      </c>
      <c r="H24" s="227">
        <f>SUM(H17:H23)</f>
        <v>2912</v>
      </c>
      <c r="I24" s="228">
        <f t="shared" ref="I24:M24" si="2">SUM(I17:I23)</f>
        <v>83.009880160000037</v>
      </c>
      <c r="J24" s="228">
        <f t="shared" si="2"/>
        <v>66.442049960000034</v>
      </c>
      <c r="K24" s="228">
        <f t="shared" si="2"/>
        <v>12.974799999999991</v>
      </c>
      <c r="L24" s="228">
        <f t="shared" si="2"/>
        <v>75.527599999999993</v>
      </c>
      <c r="M24" s="228">
        <f t="shared" si="2"/>
        <v>61.977599999999981</v>
      </c>
      <c r="N24" s="261">
        <f>SUM(N17:N23)</f>
        <v>829.83110789999989</v>
      </c>
      <c r="O24" s="262">
        <f t="shared" ref="O24:Q24" si="3">SUM(O17:O23)</f>
        <v>837.79520934999982</v>
      </c>
      <c r="P24" s="262">
        <f t="shared" si="3"/>
        <v>195.05205885000001</v>
      </c>
      <c r="Q24" s="263">
        <f t="shared" si="3"/>
        <v>816.36801819999994</v>
      </c>
      <c r="R24" s="261">
        <f>SUM(R17:R23)</f>
        <v>876.29486185999997</v>
      </c>
      <c r="S24" s="262">
        <f t="shared" ref="S24:U24" si="4">SUM(S17:S23)</f>
        <v>862.87030464000009</v>
      </c>
      <c r="T24" s="262">
        <f t="shared" si="4"/>
        <v>185.49584513999997</v>
      </c>
      <c r="U24" s="263">
        <f t="shared" si="4"/>
        <v>848.99869999999987</v>
      </c>
      <c r="V24" s="259">
        <f t="shared" si="0"/>
        <v>11860.700884960001</v>
      </c>
    </row>
    <row r="25" spans="1:41" s="52" customFormat="1" ht="36.75" customHeight="1" x14ac:dyDescent="0.25">
      <c r="A25" s="264" t="s">
        <v>20</v>
      </c>
      <c r="B25" s="229"/>
      <c r="C25" s="230">
        <v>149.54005000000004</v>
      </c>
      <c r="D25" s="230">
        <v>144.51710000000003</v>
      </c>
      <c r="E25" s="230">
        <v>141.4</v>
      </c>
      <c r="F25" s="230">
        <v>140.4</v>
      </c>
      <c r="G25" s="230">
        <v>140.69999999999999</v>
      </c>
      <c r="H25" s="229"/>
      <c r="I25" s="230">
        <v>144.4</v>
      </c>
      <c r="J25" s="335">
        <v>143.80000000000001</v>
      </c>
      <c r="K25" s="230">
        <v>136</v>
      </c>
      <c r="L25" s="230">
        <v>143.5</v>
      </c>
      <c r="M25" s="230">
        <v>143.1</v>
      </c>
      <c r="N25" s="265">
        <v>144.19999999999999</v>
      </c>
      <c r="O25" s="266">
        <v>145</v>
      </c>
      <c r="P25" s="266">
        <v>133</v>
      </c>
      <c r="Q25" s="267">
        <v>142.6</v>
      </c>
      <c r="R25" s="265">
        <v>140.6</v>
      </c>
      <c r="S25" s="266">
        <v>139.5</v>
      </c>
      <c r="T25" s="266">
        <v>134.69825</v>
      </c>
      <c r="U25" s="267">
        <v>136.9</v>
      </c>
      <c r="V25" s="268">
        <f>+((V24/V26)/7)*1000</f>
        <v>135.77897593625863</v>
      </c>
    </row>
    <row r="26" spans="1:41" s="52" customFormat="1" ht="33" customHeight="1" x14ac:dyDescent="0.25">
      <c r="A26" s="269" t="s">
        <v>21</v>
      </c>
      <c r="B26" s="231"/>
      <c r="C26" s="232">
        <v>850</v>
      </c>
      <c r="D26" s="232">
        <v>776</v>
      </c>
      <c r="E26" s="232">
        <v>197</v>
      </c>
      <c r="F26" s="232">
        <v>776</v>
      </c>
      <c r="G26" s="232">
        <v>777</v>
      </c>
      <c r="H26" s="231"/>
      <c r="I26" s="232">
        <v>848</v>
      </c>
      <c r="J26" s="232">
        <v>767</v>
      </c>
      <c r="K26" s="232">
        <v>197</v>
      </c>
      <c r="L26" s="232">
        <v>766</v>
      </c>
      <c r="M26" s="232">
        <v>768</v>
      </c>
      <c r="N26" s="34">
        <v>867</v>
      </c>
      <c r="O26" s="35">
        <v>869</v>
      </c>
      <c r="P26" s="35">
        <v>216</v>
      </c>
      <c r="Q26" s="36">
        <v>868</v>
      </c>
      <c r="R26" s="34">
        <v>913</v>
      </c>
      <c r="S26" s="35">
        <v>912</v>
      </c>
      <c r="T26" s="35">
        <v>199</v>
      </c>
      <c r="U26" s="36">
        <v>913</v>
      </c>
      <c r="V26" s="270">
        <f>SUM(C26:U26)</f>
        <v>12479</v>
      </c>
      <c r="W26" s="52">
        <f>((V24*1000)/V26)/7</f>
        <v>135.77897593625863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762.65425500000015</v>
      </c>
      <c r="D27" s="226">
        <f t="shared" ref="D27:G27" si="5">(D26*D25/1000)*6</f>
        <v>672.87161760000026</v>
      </c>
      <c r="E27" s="226">
        <f t="shared" si="5"/>
        <v>167.13480000000001</v>
      </c>
      <c r="F27" s="226">
        <f t="shared" si="5"/>
        <v>653.70240000000001</v>
      </c>
      <c r="G27" s="226">
        <f t="shared" si="5"/>
        <v>655.9434</v>
      </c>
      <c r="H27" s="233"/>
      <c r="I27" s="226">
        <f>(I26*I25/1000)*6</f>
        <v>734.70720000000006</v>
      </c>
      <c r="J27" s="226">
        <f t="shared" ref="J27:M27" si="6">(J26*J25/1000)*6</f>
        <v>661.76760000000002</v>
      </c>
      <c r="K27" s="226">
        <f t="shared" si="6"/>
        <v>160.75200000000001</v>
      </c>
      <c r="L27" s="226">
        <f t="shared" si="6"/>
        <v>659.52600000000007</v>
      </c>
      <c r="M27" s="226">
        <f t="shared" si="6"/>
        <v>659.40479999999991</v>
      </c>
      <c r="N27" s="272">
        <f t="shared" ref="N27:Q27" si="7">((N26*N25)*7/1000)/7</f>
        <v>125.02139999999999</v>
      </c>
      <c r="O27" s="273">
        <f t="shared" si="7"/>
        <v>126.005</v>
      </c>
      <c r="P27" s="273">
        <f t="shared" si="7"/>
        <v>28.728000000000002</v>
      </c>
      <c r="Q27" s="274">
        <f t="shared" si="7"/>
        <v>123.77679999999998</v>
      </c>
      <c r="R27" s="272">
        <f>((R26*R25)*7/1000)/7</f>
        <v>128.36779999999996</v>
      </c>
      <c r="S27" s="273">
        <f t="shared" ref="S27:U27" si="8">((S26*S25)*7/1000)/7</f>
        <v>127.224</v>
      </c>
      <c r="T27" s="273">
        <f t="shared" si="8"/>
        <v>26.804951749999997</v>
      </c>
      <c r="U27" s="274">
        <f t="shared" si="8"/>
        <v>124.98970000000001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11.50904250000003</v>
      </c>
      <c r="D28" s="235">
        <f t="shared" ref="D28:G28" si="9">+(D25-$C$32)*D26/1000</f>
        <v>6.6092696000000215</v>
      </c>
      <c r="E28" s="235">
        <f t="shared" si="9"/>
        <v>1.0638000000000012</v>
      </c>
      <c r="F28" s="235">
        <f t="shared" si="9"/>
        <v>3.4144000000000041</v>
      </c>
      <c r="G28" s="235">
        <f t="shared" si="9"/>
        <v>3.651899999999991</v>
      </c>
      <c r="H28" s="234"/>
      <c r="I28" s="235">
        <f>+(I25-$I$32)*I26/1000</f>
        <v>11.363200000000004</v>
      </c>
      <c r="J28" s="235">
        <f t="shared" ref="J28:M28" si="10">+(J25-$I$32)*J26/1000</f>
        <v>9.8176000000000094</v>
      </c>
      <c r="K28" s="235">
        <f t="shared" si="10"/>
        <v>0.98499999999999999</v>
      </c>
      <c r="L28" s="235">
        <f t="shared" si="10"/>
        <v>9.5749999999999993</v>
      </c>
      <c r="M28" s="235">
        <f t="shared" si="10"/>
        <v>9.2927999999999962</v>
      </c>
      <c r="N28" s="42">
        <f>((N26*N25)*7)/1000</f>
        <v>875.14979999999991</v>
      </c>
      <c r="O28" s="43">
        <f>((O26*O25)*7)/1000</f>
        <v>882.03499999999997</v>
      </c>
      <c r="P28" s="43">
        <f t="shared" ref="P28:U28" si="11">((P26*P25)*7)/1000</f>
        <v>201.096</v>
      </c>
      <c r="Q28" s="87">
        <f t="shared" si="11"/>
        <v>866.43759999999986</v>
      </c>
      <c r="R28" s="44">
        <f t="shared" si="11"/>
        <v>898.5745999999998</v>
      </c>
      <c r="S28" s="45">
        <f t="shared" si="11"/>
        <v>890.56799999999998</v>
      </c>
      <c r="T28" s="45">
        <f t="shared" si="11"/>
        <v>187.63466224999999</v>
      </c>
      <c r="U28" s="46">
        <f t="shared" si="11"/>
        <v>874.92790000000014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2">+C26*(1.16666666666667)</f>
        <v>991.66666666666958</v>
      </c>
      <c r="D29" s="237">
        <f t="shared" si="12"/>
        <v>905.33333333333599</v>
      </c>
      <c r="E29" s="237">
        <f t="shared" si="12"/>
        <v>229.833333333334</v>
      </c>
      <c r="F29" s="237">
        <f t="shared" si="12"/>
        <v>905.33333333333599</v>
      </c>
      <c r="G29" s="237">
        <f t="shared" si="12"/>
        <v>906.50000000000261</v>
      </c>
      <c r="H29" s="236"/>
      <c r="I29" s="237">
        <f t="shared" ref="I29:M29" si="13">+I26*(1.16666666666667)</f>
        <v>989.33333333333621</v>
      </c>
      <c r="J29" s="237">
        <f t="shared" si="13"/>
        <v>894.83333333333599</v>
      </c>
      <c r="K29" s="237">
        <f t="shared" si="13"/>
        <v>229.833333333334</v>
      </c>
      <c r="L29" s="237">
        <f t="shared" si="13"/>
        <v>893.66666666666924</v>
      </c>
      <c r="M29" s="237">
        <f t="shared" si="13"/>
        <v>896.00000000000261</v>
      </c>
      <c r="N29" s="48">
        <f>+(N24/N26)/7*1000</f>
        <v>136.73275793376172</v>
      </c>
      <c r="O29" s="49">
        <f t="shared" ref="O29:U29" si="14">+(O24/O26)/7*1000</f>
        <v>137.72730714285711</v>
      </c>
      <c r="P29" s="49">
        <f t="shared" si="14"/>
        <v>129.00268442460319</v>
      </c>
      <c r="Q29" s="50">
        <f t="shared" si="14"/>
        <v>134.35944999999998</v>
      </c>
      <c r="R29" s="48">
        <f t="shared" si="14"/>
        <v>137.11388857142856</v>
      </c>
      <c r="S29" s="49">
        <f t="shared" si="14"/>
        <v>135.1613885714286</v>
      </c>
      <c r="T29" s="49">
        <f t="shared" si="14"/>
        <v>133.16284647523329</v>
      </c>
      <c r="U29" s="50">
        <f t="shared" si="14"/>
        <v>132.84285714285713</v>
      </c>
      <c r="V29" s="276"/>
    </row>
    <row r="30" spans="1:41" ht="33.75" customHeight="1" x14ac:dyDescent="0.25">
      <c r="A30" s="52"/>
      <c r="B30" s="233"/>
      <c r="C30" s="238">
        <f>(C27/6)</f>
        <v>127.10904250000003</v>
      </c>
      <c r="D30" s="238">
        <f t="shared" ref="D30:G30" si="15">+(D27/6)</f>
        <v>112.14526960000005</v>
      </c>
      <c r="E30" s="238">
        <f t="shared" si="15"/>
        <v>27.855800000000002</v>
      </c>
      <c r="F30" s="238">
        <f t="shared" si="15"/>
        <v>108.9504</v>
      </c>
      <c r="G30" s="238">
        <f t="shared" si="15"/>
        <v>109.32389999999999</v>
      </c>
      <c r="H30" s="233"/>
      <c r="I30" s="238">
        <f>(I27/6)</f>
        <v>122.45120000000001</v>
      </c>
      <c r="J30" s="238">
        <f t="shared" ref="J30:M30" si="16">+(J27/6)</f>
        <v>110.2946</v>
      </c>
      <c r="K30" s="238">
        <f t="shared" si="16"/>
        <v>26.792000000000002</v>
      </c>
      <c r="L30" s="238">
        <f t="shared" si="16"/>
        <v>109.92100000000001</v>
      </c>
      <c r="M30" s="238">
        <f t="shared" si="16"/>
        <v>109.90079999999999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297.23659562500006</v>
      </c>
      <c r="D31" s="238">
        <f t="shared" ref="D31:G31" si="17">+((D27-D24)/4)+D30</f>
        <v>265.03326490000012</v>
      </c>
      <c r="E31" s="238">
        <f t="shared" si="17"/>
        <v>66.246270750000008</v>
      </c>
      <c r="F31" s="238">
        <f t="shared" si="17"/>
        <v>263.47350489999997</v>
      </c>
      <c r="G31" s="238">
        <f t="shared" si="17"/>
        <v>262.20568184999996</v>
      </c>
      <c r="H31" s="233"/>
      <c r="I31" s="238">
        <f>+((I27-I24)/4)+I30</f>
        <v>285.37552995999999</v>
      </c>
      <c r="J31" s="238">
        <f t="shared" ref="J31:M31" si="18">+((J27-J24)/4)+J30</f>
        <v>259.12598750999996</v>
      </c>
      <c r="K31" s="238">
        <f t="shared" si="18"/>
        <v>63.736300000000007</v>
      </c>
      <c r="L31" s="238">
        <f t="shared" si="18"/>
        <v>255.92060000000004</v>
      </c>
      <c r="M31" s="238">
        <f t="shared" si="18"/>
        <v>259.25759999999997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136</v>
      </c>
      <c r="D32" s="241">
        <f>+C32*E32/1000</f>
        <v>459.13600000000002</v>
      </c>
      <c r="E32" s="242">
        <f>+SUM(C26:G26)</f>
        <v>3376</v>
      </c>
      <c r="F32" s="243"/>
      <c r="G32" s="243"/>
      <c r="H32" s="239"/>
      <c r="I32" s="240">
        <v>131</v>
      </c>
      <c r="J32" s="241">
        <f>+I32*K32/1000</f>
        <v>438.32600000000002</v>
      </c>
      <c r="K32" s="242">
        <f>+SUM(I26:M26)</f>
        <v>3346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89.9</v>
      </c>
      <c r="C38" s="79">
        <v>87.2</v>
      </c>
      <c r="D38" s="79">
        <v>24.3</v>
      </c>
      <c r="E38" s="79">
        <v>86.4</v>
      </c>
      <c r="F38" s="79">
        <v>86.1</v>
      </c>
      <c r="G38" s="79">
        <v>85.1</v>
      </c>
      <c r="H38" s="274">
        <f t="shared" ref="H38:H45" si="19">SUM(B38:G38)</f>
        <v>459.00000000000011</v>
      </c>
      <c r="I38" s="52"/>
      <c r="J38" s="287" t="s">
        <v>15</v>
      </c>
      <c r="K38" s="79">
        <v>8.4</v>
      </c>
      <c r="L38" s="79">
        <v>8.1</v>
      </c>
      <c r="M38" s="79">
        <v>1.9</v>
      </c>
      <c r="N38" s="79">
        <v>8.1</v>
      </c>
      <c r="O38" s="79">
        <v>8.1</v>
      </c>
      <c r="P38" s="79">
        <v>8.3000000000000007</v>
      </c>
      <c r="Q38" s="274">
        <f t="shared" ref="Q38:Q45" si="20">SUM(K38:P38)</f>
        <v>42.900000000000006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89.9</v>
      </c>
      <c r="C39" s="79">
        <v>87.2</v>
      </c>
      <c r="D39" s="79">
        <v>24.3</v>
      </c>
      <c r="E39" s="79">
        <v>86.4</v>
      </c>
      <c r="F39" s="79">
        <v>86.1</v>
      </c>
      <c r="G39" s="79">
        <v>84.9</v>
      </c>
      <c r="H39" s="274">
        <f t="shared" si="19"/>
        <v>458.80000000000007</v>
      </c>
      <c r="I39" s="52"/>
      <c r="J39" s="288" t="s">
        <v>16</v>
      </c>
      <c r="K39" s="79">
        <v>8.4</v>
      </c>
      <c r="L39" s="79">
        <v>8.1</v>
      </c>
      <c r="M39" s="79">
        <v>1.9</v>
      </c>
      <c r="N39" s="79">
        <v>8.1</v>
      </c>
      <c r="O39" s="79">
        <v>8.1</v>
      </c>
      <c r="P39" s="79">
        <v>8.3000000000000007</v>
      </c>
      <c r="Q39" s="274">
        <f t="shared" si="20"/>
        <v>42.900000000000006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89">
        <v>91.1</v>
      </c>
      <c r="C40" s="273">
        <v>88</v>
      </c>
      <c r="D40" s="273">
        <v>24.8</v>
      </c>
      <c r="E40" s="273">
        <v>87.9</v>
      </c>
      <c r="F40" s="273">
        <v>87.5</v>
      </c>
      <c r="G40" s="273">
        <v>86.6</v>
      </c>
      <c r="H40" s="274">
        <f t="shared" si="19"/>
        <v>465.9</v>
      </c>
      <c r="I40" s="52"/>
      <c r="J40" s="287" t="s">
        <v>17</v>
      </c>
      <c r="K40" s="80">
        <v>8.5</v>
      </c>
      <c r="L40" s="24">
        <v>8.3000000000000007</v>
      </c>
      <c r="M40" s="24">
        <v>2</v>
      </c>
      <c r="N40" s="24">
        <v>8.4</v>
      </c>
      <c r="O40" s="24">
        <v>8.3000000000000007</v>
      </c>
      <c r="P40" s="24">
        <v>8.4</v>
      </c>
      <c r="Q40" s="274">
        <f t="shared" si="20"/>
        <v>43.9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91.1</v>
      </c>
      <c r="C41" s="273">
        <v>88</v>
      </c>
      <c r="D41" s="273">
        <v>24.8</v>
      </c>
      <c r="E41" s="273">
        <v>87.7</v>
      </c>
      <c r="F41" s="273">
        <v>87.5</v>
      </c>
      <c r="G41" s="273">
        <v>86.6</v>
      </c>
      <c r="H41" s="274">
        <f t="shared" si="19"/>
        <v>465.70000000000005</v>
      </c>
      <c r="I41" s="52"/>
      <c r="J41" s="288" t="s">
        <v>18</v>
      </c>
      <c r="K41" s="80">
        <v>8.5</v>
      </c>
      <c r="L41" s="24">
        <v>8.3000000000000007</v>
      </c>
      <c r="M41" s="24">
        <v>2</v>
      </c>
      <c r="N41" s="24">
        <v>8.4</v>
      </c>
      <c r="O41" s="24">
        <v>8.3000000000000007</v>
      </c>
      <c r="P41" s="24">
        <v>8.4</v>
      </c>
      <c r="Q41" s="274">
        <f t="shared" si="20"/>
        <v>43.9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91.1</v>
      </c>
      <c r="C42" s="273">
        <v>89.703600000000009</v>
      </c>
      <c r="D42" s="273">
        <v>25.132800000000003</v>
      </c>
      <c r="E42" s="273">
        <v>89.443799999999996</v>
      </c>
      <c r="F42" s="273">
        <v>89.159400000000005</v>
      </c>
      <c r="G42" s="273">
        <v>87.916000000000011</v>
      </c>
      <c r="H42" s="274">
        <f t="shared" si="19"/>
        <v>472.4556</v>
      </c>
      <c r="I42" s="52"/>
      <c r="J42" s="287" t="s">
        <v>19</v>
      </c>
      <c r="K42" s="80">
        <v>8.5</v>
      </c>
      <c r="L42" s="24">
        <v>8.3000000000000007</v>
      </c>
      <c r="M42" s="24">
        <v>2</v>
      </c>
      <c r="N42" s="24">
        <v>8.4</v>
      </c>
      <c r="O42" s="24">
        <v>8.3000000000000007</v>
      </c>
      <c r="P42" s="24">
        <v>8.4</v>
      </c>
      <c r="Q42" s="274">
        <f t="shared" si="20"/>
        <v>43.9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>
        <v>91.1</v>
      </c>
      <c r="C43" s="273">
        <v>89.703600000000009</v>
      </c>
      <c r="D43" s="273">
        <v>25.132800000000003</v>
      </c>
      <c r="E43" s="273">
        <v>89.443799999999996</v>
      </c>
      <c r="F43" s="273">
        <v>89.159400000000005</v>
      </c>
      <c r="G43" s="273">
        <v>87.916000000000011</v>
      </c>
      <c r="H43" s="274">
        <f t="shared" si="19"/>
        <v>472.4556</v>
      </c>
      <c r="I43" s="52"/>
      <c r="J43" s="288" t="s">
        <v>13</v>
      </c>
      <c r="K43" s="80">
        <v>8.5</v>
      </c>
      <c r="L43" s="24">
        <v>8.3000000000000007</v>
      </c>
      <c r="M43" s="24">
        <v>2</v>
      </c>
      <c r="N43" s="24">
        <v>8.4</v>
      </c>
      <c r="O43" s="24">
        <v>8.3000000000000007</v>
      </c>
      <c r="P43" s="24">
        <v>8.4</v>
      </c>
      <c r="Q43" s="274">
        <f t="shared" si="20"/>
        <v>43.9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>
        <v>92.559999999999988</v>
      </c>
      <c r="C44" s="273">
        <v>89.703600000000009</v>
      </c>
      <c r="D44" s="273">
        <v>25.132800000000003</v>
      </c>
      <c r="E44" s="273">
        <v>89.443799999999996</v>
      </c>
      <c r="F44" s="273">
        <v>89.159400000000005</v>
      </c>
      <c r="G44" s="273">
        <v>87.916000000000011</v>
      </c>
      <c r="H44" s="274">
        <f t="shared" si="19"/>
        <v>473.91559999999998</v>
      </c>
      <c r="I44" s="52"/>
      <c r="J44" s="287" t="s">
        <v>14</v>
      </c>
      <c r="K44" s="80">
        <v>8.5</v>
      </c>
      <c r="L44" s="24">
        <v>8.3000000000000007</v>
      </c>
      <c r="M44" s="24">
        <v>1.8</v>
      </c>
      <c r="N44" s="24">
        <v>8.4</v>
      </c>
      <c r="O44" s="24">
        <v>8.3000000000000007</v>
      </c>
      <c r="P44" s="24">
        <v>8.4</v>
      </c>
      <c r="Q44" s="274">
        <f t="shared" si="20"/>
        <v>43.699999999999996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636.76</v>
      </c>
      <c r="C45" s="262">
        <f t="shared" si="21"/>
        <v>619.51080000000002</v>
      </c>
      <c r="D45" s="262">
        <f t="shared" si="21"/>
        <v>173.5984</v>
      </c>
      <c r="E45" s="262">
        <f t="shared" si="21"/>
        <v>616.73140000000001</v>
      </c>
      <c r="F45" s="262">
        <f t="shared" si="21"/>
        <v>614.67820000000006</v>
      </c>
      <c r="G45" s="262">
        <f t="shared" si="21"/>
        <v>606.94800000000009</v>
      </c>
      <c r="H45" s="274">
        <f t="shared" si="19"/>
        <v>3268.2268000000004</v>
      </c>
      <c r="J45" s="288" t="s">
        <v>11</v>
      </c>
      <c r="K45" s="290">
        <f t="shared" ref="K45:P45" si="22">SUM(K38:K44)</f>
        <v>59.3</v>
      </c>
      <c r="L45" s="262">
        <f t="shared" si="22"/>
        <v>57.699999999999989</v>
      </c>
      <c r="M45" s="262">
        <f t="shared" si="22"/>
        <v>13.600000000000001</v>
      </c>
      <c r="N45" s="262">
        <f t="shared" si="22"/>
        <v>58.199999999999996</v>
      </c>
      <c r="O45" s="262">
        <f t="shared" si="22"/>
        <v>57.699999999999989</v>
      </c>
      <c r="P45" s="262">
        <f t="shared" si="22"/>
        <v>58.599999999999994</v>
      </c>
      <c r="Q45" s="274">
        <f t="shared" si="20"/>
        <v>305.09999999999997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130</v>
      </c>
      <c r="C46" s="266">
        <v>126.7</v>
      </c>
      <c r="D46" s="266">
        <v>130.9</v>
      </c>
      <c r="E46" s="266">
        <v>125.8</v>
      </c>
      <c r="F46" s="266">
        <v>125.4</v>
      </c>
      <c r="G46" s="266">
        <v>124.4</v>
      </c>
      <c r="H46" s="293">
        <f>+((H45/H47)/7)*1000</f>
        <v>124.73671997252015</v>
      </c>
      <c r="J46" s="291" t="s">
        <v>20</v>
      </c>
      <c r="K46" s="292">
        <v>134.5</v>
      </c>
      <c r="L46" s="266">
        <v>132.5</v>
      </c>
      <c r="M46" s="266">
        <v>133.5</v>
      </c>
      <c r="N46" s="266">
        <v>132.5</v>
      </c>
      <c r="O46" s="266">
        <v>132.5</v>
      </c>
      <c r="P46" s="266">
        <v>132.5</v>
      </c>
      <c r="Q46" s="293">
        <f>+((Q45/Q47)/7)*1000</f>
        <v>132.883275261324</v>
      </c>
      <c r="R46" s="294"/>
      <c r="S46" s="294"/>
    </row>
    <row r="47" spans="1:29" ht="33.75" customHeight="1" x14ac:dyDescent="0.25">
      <c r="A47" s="295" t="s">
        <v>21</v>
      </c>
      <c r="B47" s="83">
        <v>712</v>
      </c>
      <c r="C47" s="35">
        <v>708</v>
      </c>
      <c r="D47" s="35">
        <v>192</v>
      </c>
      <c r="E47" s="35">
        <v>711</v>
      </c>
      <c r="F47" s="35">
        <v>711</v>
      </c>
      <c r="G47" s="35">
        <v>709</v>
      </c>
      <c r="H47" s="296">
        <f>SUM(B47:G47)</f>
        <v>3743</v>
      </c>
      <c r="I47" s="52"/>
      <c r="J47" s="295" t="s">
        <v>21</v>
      </c>
      <c r="K47" s="297">
        <v>63</v>
      </c>
      <c r="L47" s="298">
        <v>62</v>
      </c>
      <c r="M47" s="298">
        <v>15</v>
      </c>
      <c r="N47" s="298">
        <v>63</v>
      </c>
      <c r="O47" s="298">
        <v>62</v>
      </c>
      <c r="P47" s="298">
        <v>63</v>
      </c>
      <c r="Q47" s="299">
        <f>SUM(K47:P47)</f>
        <v>328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((B47*B46)*7/1000)/7</f>
        <v>92.559999999999988</v>
      </c>
      <c r="C48" s="273">
        <f t="shared" si="23"/>
        <v>89.703600000000009</v>
      </c>
      <c r="D48" s="273">
        <f t="shared" si="23"/>
        <v>25.132800000000003</v>
      </c>
      <c r="E48" s="273">
        <f t="shared" si="23"/>
        <v>89.443799999999996</v>
      </c>
      <c r="F48" s="273">
        <f t="shared" si="23"/>
        <v>89.159400000000005</v>
      </c>
      <c r="G48" s="273">
        <f t="shared" si="23"/>
        <v>88.199600000000018</v>
      </c>
      <c r="H48" s="302">
        <f>((H45*1000)/H47)/7</f>
        <v>124.73671997252015</v>
      </c>
      <c r="J48" s="301" t="s">
        <v>22</v>
      </c>
      <c r="K48" s="289">
        <f t="shared" ref="K48:P48" si="24">((K47*K46)*7/1000-K38-K39)/5</f>
        <v>8.5029000000000003</v>
      </c>
      <c r="L48" s="273">
        <f t="shared" si="24"/>
        <v>8.2609999999999992</v>
      </c>
      <c r="M48" s="273">
        <f t="shared" si="24"/>
        <v>2.0434999999999999</v>
      </c>
      <c r="N48" s="273">
        <f t="shared" si="24"/>
        <v>8.4464999999999986</v>
      </c>
      <c r="O48" s="273">
        <f t="shared" si="24"/>
        <v>8.2609999999999992</v>
      </c>
      <c r="P48" s="273">
        <f t="shared" si="24"/>
        <v>8.3664999999999985</v>
      </c>
      <c r="Q48" s="303">
        <f>((Q45*1000)/Q47)/7</f>
        <v>132.88327526132403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647.91999999999996</v>
      </c>
      <c r="C49" s="43">
        <f t="shared" si="25"/>
        <v>627.92520000000002</v>
      </c>
      <c r="D49" s="43">
        <f t="shared" si="25"/>
        <v>175.92960000000002</v>
      </c>
      <c r="E49" s="43">
        <f t="shared" si="25"/>
        <v>626.10659999999996</v>
      </c>
      <c r="F49" s="43">
        <f t="shared" si="25"/>
        <v>624.11580000000004</v>
      </c>
      <c r="G49" s="43">
        <f t="shared" si="25"/>
        <v>617.39720000000011</v>
      </c>
      <c r="H49" s="87"/>
      <c r="J49" s="96" t="s">
        <v>23</v>
      </c>
      <c r="K49" s="85">
        <f t="shared" ref="K49:P49" si="26">((K47*K46)*7)/1000</f>
        <v>59.314500000000002</v>
      </c>
      <c r="L49" s="43">
        <f t="shared" si="26"/>
        <v>57.505000000000003</v>
      </c>
      <c r="M49" s="43">
        <f t="shared" si="26"/>
        <v>14.0175</v>
      </c>
      <c r="N49" s="43">
        <f t="shared" si="26"/>
        <v>58.432499999999997</v>
      </c>
      <c r="O49" s="43">
        <f t="shared" si="26"/>
        <v>57.505000000000003</v>
      </c>
      <c r="P49" s="43">
        <f t="shared" si="26"/>
        <v>58.432499999999997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127.76083467094703</v>
      </c>
      <c r="C50" s="49">
        <f t="shared" si="27"/>
        <v>125.00217917675546</v>
      </c>
      <c r="D50" s="49">
        <f t="shared" si="27"/>
        <v>129.1654761904762</v>
      </c>
      <c r="E50" s="49">
        <f t="shared" si="27"/>
        <v>123.91629495680129</v>
      </c>
      <c r="F50" s="49">
        <f t="shared" si="27"/>
        <v>123.50375728350413</v>
      </c>
      <c r="G50" s="49">
        <f t="shared" si="27"/>
        <v>122.29457989119486</v>
      </c>
      <c r="H50" s="105"/>
      <c r="I50" s="52"/>
      <c r="J50" s="97" t="s">
        <v>24</v>
      </c>
      <c r="K50" s="86">
        <f t="shared" ref="K50:P50" si="28">+(K45/K47)/7*1000</f>
        <v>134.46712018140587</v>
      </c>
      <c r="L50" s="49">
        <f t="shared" si="28"/>
        <v>132.94930875576034</v>
      </c>
      <c r="M50" s="49">
        <f t="shared" si="28"/>
        <v>129.52380952380955</v>
      </c>
      <c r="N50" s="49">
        <f t="shared" si="28"/>
        <v>131.97278911564624</v>
      </c>
      <c r="O50" s="49">
        <f t="shared" si="28"/>
        <v>132.94930875576034</v>
      </c>
      <c r="P50" s="49">
        <f t="shared" si="28"/>
        <v>132.87981859410431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10.3</v>
      </c>
      <c r="C57" s="79">
        <v>9.3000000000000007</v>
      </c>
      <c r="D57" s="79">
        <v>2</v>
      </c>
      <c r="E57" s="79">
        <v>9.3000000000000007</v>
      </c>
      <c r="F57" s="221">
        <v>9.3000000000000007</v>
      </c>
      <c r="G57" s="23">
        <v>10.6</v>
      </c>
      <c r="H57" s="79">
        <v>9.4</v>
      </c>
      <c r="I57" s="79">
        <v>2.2999999999999998</v>
      </c>
      <c r="J57" s="79">
        <v>9.4</v>
      </c>
      <c r="K57" s="221">
        <v>9.4</v>
      </c>
      <c r="L57" s="23">
        <v>10.7</v>
      </c>
      <c r="M57" s="79">
        <v>10.7</v>
      </c>
      <c r="N57" s="79">
        <v>2.6</v>
      </c>
      <c r="O57" s="221">
        <v>10.7</v>
      </c>
      <c r="P57" s="23">
        <v>11.1</v>
      </c>
      <c r="Q57" s="79">
        <v>11.1</v>
      </c>
      <c r="R57" s="79">
        <v>2.5</v>
      </c>
      <c r="S57" s="221">
        <v>11</v>
      </c>
      <c r="T57" s="259">
        <f t="shared" ref="T57:T64" si="29">SUM(B57:S57)</f>
        <v>151.70000000000002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10.3</v>
      </c>
      <c r="C58" s="79">
        <v>9.3000000000000007</v>
      </c>
      <c r="D58" s="79">
        <v>2</v>
      </c>
      <c r="E58" s="79">
        <v>9.3000000000000007</v>
      </c>
      <c r="F58" s="221">
        <v>9.3000000000000007</v>
      </c>
      <c r="G58" s="23">
        <v>10.6</v>
      </c>
      <c r="H58" s="79">
        <v>9.4</v>
      </c>
      <c r="I58" s="79">
        <v>2.2999999999999998</v>
      </c>
      <c r="J58" s="79">
        <v>9.4</v>
      </c>
      <c r="K58" s="221">
        <v>9.4</v>
      </c>
      <c r="L58" s="23">
        <v>10.7</v>
      </c>
      <c r="M58" s="79">
        <v>10.7</v>
      </c>
      <c r="N58" s="79">
        <v>2.6</v>
      </c>
      <c r="O58" s="221">
        <v>10.7</v>
      </c>
      <c r="P58" s="23">
        <v>11.1</v>
      </c>
      <c r="Q58" s="79">
        <v>11.1</v>
      </c>
      <c r="R58" s="79">
        <v>2.5</v>
      </c>
      <c r="S58" s="221">
        <v>11</v>
      </c>
      <c r="T58" s="259">
        <f t="shared" si="29"/>
        <v>151.70000000000002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10.5</v>
      </c>
      <c r="C59" s="24">
        <v>9.6999999999999993</v>
      </c>
      <c r="D59" s="24">
        <v>2.1</v>
      </c>
      <c r="E59" s="24">
        <v>9.5</v>
      </c>
      <c r="F59" s="25">
        <v>9.5</v>
      </c>
      <c r="G59" s="23">
        <v>10.8</v>
      </c>
      <c r="H59" s="24">
        <v>9.5</v>
      </c>
      <c r="I59" s="24">
        <v>2.4</v>
      </c>
      <c r="J59" s="24">
        <v>9.6</v>
      </c>
      <c r="K59" s="25">
        <v>9.6</v>
      </c>
      <c r="L59" s="23">
        <v>10.9</v>
      </c>
      <c r="M59" s="24">
        <v>11</v>
      </c>
      <c r="N59" s="24">
        <v>2.5</v>
      </c>
      <c r="O59" s="25">
        <v>10.9</v>
      </c>
      <c r="P59" s="23">
        <v>11.4</v>
      </c>
      <c r="Q59" s="24">
        <v>11.4</v>
      </c>
      <c r="R59" s="24">
        <v>2.7</v>
      </c>
      <c r="S59" s="25">
        <v>11.3</v>
      </c>
      <c r="T59" s="259">
        <f t="shared" si="29"/>
        <v>155.30000000000001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10.5</v>
      </c>
      <c r="C60" s="24">
        <v>9.6999999999999993</v>
      </c>
      <c r="D60" s="24">
        <v>2.1</v>
      </c>
      <c r="E60" s="24">
        <v>9.5</v>
      </c>
      <c r="F60" s="25">
        <v>9.5</v>
      </c>
      <c r="G60" s="23">
        <v>10.8</v>
      </c>
      <c r="H60" s="24">
        <v>9.5</v>
      </c>
      <c r="I60" s="24">
        <v>2.4</v>
      </c>
      <c r="J60" s="24">
        <v>9.6</v>
      </c>
      <c r="K60" s="25">
        <v>9.6</v>
      </c>
      <c r="L60" s="23">
        <v>10.9</v>
      </c>
      <c r="M60" s="24">
        <v>11</v>
      </c>
      <c r="N60" s="24">
        <v>2.5</v>
      </c>
      <c r="O60" s="25">
        <v>10.9</v>
      </c>
      <c r="P60" s="23">
        <v>11.4</v>
      </c>
      <c r="Q60" s="24">
        <v>11.4</v>
      </c>
      <c r="R60" s="24">
        <v>2.7</v>
      </c>
      <c r="S60" s="25">
        <v>11.3</v>
      </c>
      <c r="T60" s="259">
        <f t="shared" si="29"/>
        <v>155.30000000000001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10.5</v>
      </c>
      <c r="C61" s="24">
        <v>9.6999999999999993</v>
      </c>
      <c r="D61" s="24">
        <v>2.1</v>
      </c>
      <c r="E61" s="24">
        <v>9.5</v>
      </c>
      <c r="F61" s="25">
        <v>9.5</v>
      </c>
      <c r="G61" s="23">
        <v>10.8</v>
      </c>
      <c r="H61" s="24">
        <v>9.5</v>
      </c>
      <c r="I61" s="24">
        <v>2.4</v>
      </c>
      <c r="J61" s="24">
        <v>9.6</v>
      </c>
      <c r="K61" s="25">
        <v>9.6</v>
      </c>
      <c r="L61" s="23">
        <v>10.9</v>
      </c>
      <c r="M61" s="24">
        <v>11</v>
      </c>
      <c r="N61" s="24">
        <v>2.5</v>
      </c>
      <c r="O61" s="25">
        <v>10.9</v>
      </c>
      <c r="P61" s="23">
        <v>11.4</v>
      </c>
      <c r="Q61" s="24">
        <v>11.4</v>
      </c>
      <c r="R61" s="24">
        <v>2.7</v>
      </c>
      <c r="S61" s="25">
        <v>11.3</v>
      </c>
      <c r="T61" s="259">
        <f t="shared" si="29"/>
        <v>155.30000000000001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10.5</v>
      </c>
      <c r="C62" s="24">
        <v>9.6999999999999993</v>
      </c>
      <c r="D62" s="24">
        <v>2.1</v>
      </c>
      <c r="E62" s="24">
        <v>9.5</v>
      </c>
      <c r="F62" s="25">
        <v>9.5</v>
      </c>
      <c r="G62" s="23">
        <v>10.8</v>
      </c>
      <c r="H62" s="24">
        <v>9.5</v>
      </c>
      <c r="I62" s="24">
        <v>2.4</v>
      </c>
      <c r="J62" s="24">
        <v>9.6</v>
      </c>
      <c r="K62" s="25">
        <v>9.6</v>
      </c>
      <c r="L62" s="23">
        <v>10.9</v>
      </c>
      <c r="M62" s="24">
        <v>11</v>
      </c>
      <c r="N62" s="24">
        <v>2.5</v>
      </c>
      <c r="O62" s="25">
        <v>10.9</v>
      </c>
      <c r="P62" s="23">
        <v>11.4</v>
      </c>
      <c r="Q62" s="24">
        <v>11.4</v>
      </c>
      <c r="R62" s="24">
        <v>2.7</v>
      </c>
      <c r="S62" s="25">
        <v>11.3</v>
      </c>
      <c r="T62" s="259">
        <f t="shared" si="29"/>
        <v>155.30000000000001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10.5</v>
      </c>
      <c r="C63" s="24">
        <v>9.6999999999999993</v>
      </c>
      <c r="D63" s="24">
        <v>2.1</v>
      </c>
      <c r="E63" s="24">
        <v>9.5</v>
      </c>
      <c r="F63" s="25">
        <v>9.5</v>
      </c>
      <c r="G63" s="23">
        <v>10.8</v>
      </c>
      <c r="H63" s="24">
        <v>9.5</v>
      </c>
      <c r="I63" s="24">
        <v>2.4</v>
      </c>
      <c r="J63" s="24">
        <v>9.6</v>
      </c>
      <c r="K63" s="25">
        <v>9.6</v>
      </c>
      <c r="L63" s="23">
        <v>10.9</v>
      </c>
      <c r="M63" s="24">
        <v>11</v>
      </c>
      <c r="N63" s="24">
        <v>2.5</v>
      </c>
      <c r="O63" s="25">
        <v>10.9</v>
      </c>
      <c r="P63" s="23">
        <v>11.4</v>
      </c>
      <c r="Q63" s="24">
        <v>11.4</v>
      </c>
      <c r="R63" s="24">
        <v>2.5</v>
      </c>
      <c r="S63" s="25">
        <v>11.3</v>
      </c>
      <c r="T63" s="259">
        <f t="shared" si="29"/>
        <v>155.10000000000002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73.099999999999994</v>
      </c>
      <c r="C64" s="262">
        <f t="shared" si="30"/>
        <v>67.100000000000009</v>
      </c>
      <c r="D64" s="262">
        <f t="shared" si="30"/>
        <v>14.499999999999998</v>
      </c>
      <c r="E64" s="262">
        <f t="shared" si="30"/>
        <v>66.099999999999994</v>
      </c>
      <c r="F64" s="263">
        <f t="shared" si="30"/>
        <v>66.099999999999994</v>
      </c>
      <c r="G64" s="261">
        <f t="shared" si="30"/>
        <v>75.199999999999989</v>
      </c>
      <c r="H64" s="262">
        <f t="shared" si="30"/>
        <v>66.3</v>
      </c>
      <c r="I64" s="262">
        <f t="shared" si="30"/>
        <v>16.600000000000001</v>
      </c>
      <c r="J64" s="262">
        <f t="shared" si="30"/>
        <v>66.8</v>
      </c>
      <c r="K64" s="263">
        <f t="shared" si="30"/>
        <v>66.8</v>
      </c>
      <c r="L64" s="261">
        <f t="shared" si="30"/>
        <v>75.900000000000006</v>
      </c>
      <c r="M64" s="262">
        <f t="shared" si="30"/>
        <v>76.400000000000006</v>
      </c>
      <c r="N64" s="262">
        <f t="shared" si="30"/>
        <v>17.7</v>
      </c>
      <c r="O64" s="263">
        <f t="shared" si="30"/>
        <v>75.900000000000006</v>
      </c>
      <c r="P64" s="261">
        <f t="shared" si="30"/>
        <v>79.2</v>
      </c>
      <c r="Q64" s="262">
        <f t="shared" si="30"/>
        <v>79.2</v>
      </c>
      <c r="R64" s="262">
        <f t="shared" si="30"/>
        <v>18.3</v>
      </c>
      <c r="S64" s="263">
        <f t="shared" si="30"/>
        <v>78.499999999999986</v>
      </c>
      <c r="T64" s="259">
        <f t="shared" si="29"/>
        <v>1079.7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139</v>
      </c>
      <c r="C65" s="266">
        <v>138.5</v>
      </c>
      <c r="D65" s="266">
        <v>139</v>
      </c>
      <c r="E65" s="266">
        <v>136.5</v>
      </c>
      <c r="F65" s="267">
        <v>137</v>
      </c>
      <c r="G65" s="265">
        <v>139.5</v>
      </c>
      <c r="H65" s="266">
        <v>137.5</v>
      </c>
      <c r="I65" s="266">
        <v>139</v>
      </c>
      <c r="J65" s="266">
        <v>136.5</v>
      </c>
      <c r="K65" s="267">
        <v>136.5</v>
      </c>
      <c r="L65" s="265">
        <v>139</v>
      </c>
      <c r="M65" s="266">
        <v>138</v>
      </c>
      <c r="N65" s="266">
        <v>138.5</v>
      </c>
      <c r="O65" s="267">
        <v>137</v>
      </c>
      <c r="P65" s="265">
        <v>138</v>
      </c>
      <c r="Q65" s="266">
        <v>138</v>
      </c>
      <c r="R65" s="266">
        <v>139</v>
      </c>
      <c r="S65" s="267">
        <v>136.5</v>
      </c>
      <c r="T65" s="316">
        <f>+((T64/T66)/7)*1000</f>
        <v>137.83990808119495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69</v>
      </c>
      <c r="D66" s="298">
        <v>15</v>
      </c>
      <c r="E66" s="298">
        <v>69</v>
      </c>
      <c r="F66" s="318">
        <v>69</v>
      </c>
      <c r="G66" s="317">
        <v>77</v>
      </c>
      <c r="H66" s="298">
        <v>69</v>
      </c>
      <c r="I66" s="298">
        <v>17</v>
      </c>
      <c r="J66" s="298">
        <v>70</v>
      </c>
      <c r="K66" s="318">
        <v>70</v>
      </c>
      <c r="L66" s="317">
        <v>78</v>
      </c>
      <c r="M66" s="298">
        <v>79</v>
      </c>
      <c r="N66" s="298">
        <v>18</v>
      </c>
      <c r="O66" s="318">
        <v>79</v>
      </c>
      <c r="P66" s="317">
        <v>82</v>
      </c>
      <c r="Q66" s="298">
        <v>82</v>
      </c>
      <c r="R66" s="298">
        <v>19</v>
      </c>
      <c r="S66" s="318">
        <v>82</v>
      </c>
      <c r="T66" s="319">
        <f>SUM(B66:S66)</f>
        <v>1119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((B66*B65)*7/1000-B57-B58)/5</f>
        <v>10.475</v>
      </c>
      <c r="C67" s="273">
        <f t="shared" si="31"/>
        <v>9.6591000000000005</v>
      </c>
      <c r="D67" s="273">
        <f t="shared" si="31"/>
        <v>2.1190000000000002</v>
      </c>
      <c r="E67" s="273">
        <f t="shared" si="31"/>
        <v>9.4659000000000013</v>
      </c>
      <c r="F67" s="274">
        <f t="shared" si="31"/>
        <v>9.5142000000000024</v>
      </c>
      <c r="G67" s="272">
        <f t="shared" si="31"/>
        <v>10.798100000000002</v>
      </c>
      <c r="H67" s="273">
        <f t="shared" si="31"/>
        <v>9.5224999999999991</v>
      </c>
      <c r="I67" s="273">
        <f t="shared" si="31"/>
        <v>2.3881999999999999</v>
      </c>
      <c r="J67" s="273">
        <f t="shared" si="31"/>
        <v>9.6170000000000009</v>
      </c>
      <c r="K67" s="274">
        <f t="shared" si="31"/>
        <v>9.6170000000000009</v>
      </c>
      <c r="L67" s="272">
        <f t="shared" si="31"/>
        <v>10.8988</v>
      </c>
      <c r="M67" s="273">
        <f t="shared" si="31"/>
        <v>10.982799999999997</v>
      </c>
      <c r="N67" s="273">
        <f t="shared" si="31"/>
        <v>2.4502000000000002</v>
      </c>
      <c r="O67" s="274">
        <f t="shared" si="31"/>
        <v>10.872199999999998</v>
      </c>
      <c r="P67" s="272">
        <f t="shared" si="31"/>
        <v>11.402400000000002</v>
      </c>
      <c r="Q67" s="273">
        <f t="shared" si="31"/>
        <v>11.402400000000002</v>
      </c>
      <c r="R67" s="273">
        <f t="shared" si="31"/>
        <v>2.6973999999999996</v>
      </c>
      <c r="S67" s="274">
        <f t="shared" si="31"/>
        <v>11.270199999999999</v>
      </c>
      <c r="T67" s="320">
        <f>((T64*1000)/T66)/7</f>
        <v>137.83990808119495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72.974999999999994</v>
      </c>
      <c r="C68" s="43">
        <f t="shared" si="32"/>
        <v>66.895499999999998</v>
      </c>
      <c r="D68" s="43">
        <f t="shared" si="32"/>
        <v>14.595000000000001</v>
      </c>
      <c r="E68" s="43">
        <f t="shared" si="32"/>
        <v>65.929500000000004</v>
      </c>
      <c r="F68" s="87">
        <f t="shared" si="32"/>
        <v>66.171000000000006</v>
      </c>
      <c r="G68" s="42">
        <f t="shared" si="32"/>
        <v>75.1905</v>
      </c>
      <c r="H68" s="43">
        <f t="shared" si="32"/>
        <v>66.412499999999994</v>
      </c>
      <c r="I68" s="43">
        <f t="shared" si="32"/>
        <v>16.541</v>
      </c>
      <c r="J68" s="43">
        <f t="shared" si="32"/>
        <v>66.885000000000005</v>
      </c>
      <c r="K68" s="87">
        <f t="shared" si="32"/>
        <v>66.885000000000005</v>
      </c>
      <c r="L68" s="42">
        <f t="shared" si="32"/>
        <v>75.894000000000005</v>
      </c>
      <c r="M68" s="43">
        <f t="shared" si="32"/>
        <v>76.313999999999993</v>
      </c>
      <c r="N68" s="43">
        <f t="shared" si="32"/>
        <v>17.451000000000001</v>
      </c>
      <c r="O68" s="87">
        <f t="shared" si="32"/>
        <v>75.760999999999996</v>
      </c>
      <c r="P68" s="42">
        <f t="shared" si="32"/>
        <v>79.212000000000003</v>
      </c>
      <c r="Q68" s="43">
        <f t="shared" si="32"/>
        <v>79.212000000000003</v>
      </c>
      <c r="R68" s="43">
        <f t="shared" si="32"/>
        <v>18.486999999999998</v>
      </c>
      <c r="S68" s="87">
        <f t="shared" si="32"/>
        <v>78.350999999999999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139.23809523809521</v>
      </c>
      <c r="C69" s="49">
        <f t="shared" si="33"/>
        <v>138.92339544513459</v>
      </c>
      <c r="D69" s="49">
        <f t="shared" si="33"/>
        <v>138.09523809523807</v>
      </c>
      <c r="E69" s="49">
        <f t="shared" si="33"/>
        <v>136.85300207039336</v>
      </c>
      <c r="F69" s="50">
        <f t="shared" si="33"/>
        <v>136.85300207039336</v>
      </c>
      <c r="G69" s="48">
        <f t="shared" si="33"/>
        <v>139.51762523191096</v>
      </c>
      <c r="H69" s="49">
        <f t="shared" si="33"/>
        <v>137.26708074534162</v>
      </c>
      <c r="I69" s="49">
        <f t="shared" si="33"/>
        <v>139.49579831932775</v>
      </c>
      <c r="J69" s="49">
        <f t="shared" si="33"/>
        <v>136.32653061224491</v>
      </c>
      <c r="K69" s="50">
        <f t="shared" si="33"/>
        <v>136.32653061224491</v>
      </c>
      <c r="L69" s="48">
        <f t="shared" si="33"/>
        <v>139.01098901098902</v>
      </c>
      <c r="M69" s="49">
        <f t="shared" si="33"/>
        <v>138.15551537070525</v>
      </c>
      <c r="N69" s="49">
        <f t="shared" si="33"/>
        <v>140.47619047619048</v>
      </c>
      <c r="O69" s="50">
        <f t="shared" si="33"/>
        <v>137.25135623869804</v>
      </c>
      <c r="P69" s="48">
        <f t="shared" si="33"/>
        <v>137.97909407665506</v>
      </c>
      <c r="Q69" s="49">
        <f t="shared" si="33"/>
        <v>137.97909407665506</v>
      </c>
      <c r="R69" s="49">
        <f t="shared" si="33"/>
        <v>137.59398496240601</v>
      </c>
      <c r="S69" s="50">
        <f t="shared" si="33"/>
        <v>136.75958188153308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topLeftCell="A47" zoomScale="30" zoomScaleNormal="30" workbookViewId="0">
      <selection activeCell="B57" sqref="B57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AC3" s="336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36" t="s">
        <v>1</v>
      </c>
      <c r="B9" s="336"/>
      <c r="C9" s="336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36"/>
      <c r="B10" s="336"/>
      <c r="C10" s="336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36" t="s">
        <v>4</v>
      </c>
      <c r="B11" s="336"/>
      <c r="C11" s="336"/>
      <c r="D11" s="245"/>
      <c r="E11" s="337">
        <v>1</v>
      </c>
      <c r="F11" s="245"/>
      <c r="G11" s="245"/>
      <c r="H11" s="245"/>
      <c r="I11" s="245"/>
      <c r="J11" s="245"/>
      <c r="K11" s="599" t="s">
        <v>94</v>
      </c>
      <c r="L11" s="599"/>
      <c r="M11" s="338"/>
      <c r="N11" s="338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36"/>
      <c r="B12" s="336"/>
      <c r="C12" s="336"/>
      <c r="D12" s="245"/>
      <c r="E12" s="247"/>
      <c r="F12" s="245"/>
      <c r="G12" s="245"/>
      <c r="H12" s="245"/>
      <c r="I12" s="245"/>
      <c r="J12" s="245"/>
      <c r="K12" s="338"/>
      <c r="L12" s="338"/>
      <c r="M12" s="338"/>
      <c r="N12" s="338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36"/>
      <c r="B13" s="336"/>
      <c r="C13" s="336"/>
      <c r="D13" s="336"/>
      <c r="E13" s="336"/>
      <c r="F13" s="336"/>
      <c r="G13" s="336"/>
      <c r="H13" s="336"/>
      <c r="I13" s="336"/>
      <c r="J13" s="336"/>
      <c r="K13" s="336"/>
      <c r="L13" s="338"/>
      <c r="M13" s="338"/>
      <c r="N13" s="338"/>
      <c r="O13" s="338"/>
      <c r="P13" s="338"/>
      <c r="Q13" s="338"/>
      <c r="R13" s="338"/>
      <c r="S13" s="338"/>
      <c r="T13" s="338"/>
      <c r="U13" s="338"/>
      <c r="V13" s="245"/>
      <c r="W13" s="245"/>
      <c r="X13" s="245"/>
    </row>
    <row r="14" spans="1:29" s="52" customFormat="1" ht="34.5" thickBot="1" x14ac:dyDescent="0.3">
      <c r="A14" s="336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459</v>
      </c>
      <c r="C17" s="226">
        <v>11.50904250000003</v>
      </c>
      <c r="D17" s="226">
        <v>6.6092696000000215</v>
      </c>
      <c r="E17" s="226">
        <v>1.6153999999999977</v>
      </c>
      <c r="F17" s="226">
        <v>3.4144000000000041</v>
      </c>
      <c r="G17" s="226">
        <v>6.6044999999999998</v>
      </c>
      <c r="H17" s="225">
        <v>438</v>
      </c>
      <c r="I17" s="226">
        <v>15.942400000000008</v>
      </c>
      <c r="J17" s="226">
        <v>14.112800000000005</v>
      </c>
      <c r="K17" s="226">
        <v>0.98499999999999999</v>
      </c>
      <c r="L17" s="226">
        <v>13.941199999999991</v>
      </c>
      <c r="M17" s="226">
        <v>13.747200000000005</v>
      </c>
      <c r="N17" s="23">
        <v>125.02139999999999</v>
      </c>
      <c r="O17" s="24">
        <v>128.61199999999999</v>
      </c>
      <c r="P17" s="24">
        <v>29.224800000000005</v>
      </c>
      <c r="Q17" s="25">
        <v>126.81479999999998</v>
      </c>
      <c r="R17" s="23">
        <v>132.65890000000002</v>
      </c>
      <c r="S17" s="24">
        <v>131.69280000000001</v>
      </c>
      <c r="T17" s="24">
        <v>27.700799999999997</v>
      </c>
      <c r="U17" s="25">
        <v>124.98970000000001</v>
      </c>
      <c r="V17" s="259">
        <f t="shared" ref="V17:V24" si="0">SUM(B17:U17)</f>
        <v>1812.1964121000003</v>
      </c>
      <c r="X17" s="52"/>
      <c r="Y17" s="52"/>
    </row>
    <row r="18" spans="1:41" ht="39.950000000000003" customHeight="1" x14ac:dyDescent="0.25">
      <c r="A18" s="260" t="s">
        <v>16</v>
      </c>
      <c r="B18" s="225">
        <v>471</v>
      </c>
      <c r="C18" s="226">
        <v>11.984999999999994</v>
      </c>
      <c r="D18" s="226">
        <v>6.8112000000000092</v>
      </c>
      <c r="E18" s="226">
        <v>1.4282000000000012</v>
      </c>
      <c r="F18" s="226">
        <v>0.31040000000000439</v>
      </c>
      <c r="G18" s="226">
        <v>6.8376000000000081</v>
      </c>
      <c r="H18" s="225">
        <v>457</v>
      </c>
      <c r="I18" s="226">
        <v>10.84160000000001</v>
      </c>
      <c r="J18" s="226">
        <v>9.4860000000000042</v>
      </c>
      <c r="K18" s="226">
        <v>0.64350000000000229</v>
      </c>
      <c r="L18" s="226">
        <v>9.3207999999999913</v>
      </c>
      <c r="M18" s="226">
        <v>14.03610000000001</v>
      </c>
      <c r="N18" s="23">
        <v>127.50099999999999</v>
      </c>
      <c r="O18" s="24">
        <v>131.65349999999998</v>
      </c>
      <c r="P18" s="24">
        <v>29.786400000000004</v>
      </c>
      <c r="Q18" s="25">
        <v>130.19999999999999</v>
      </c>
      <c r="R18" s="23">
        <v>132.65890000000002</v>
      </c>
      <c r="S18" s="24">
        <v>131.69280000000001</v>
      </c>
      <c r="T18" s="24">
        <v>27.700799999999997</v>
      </c>
      <c r="U18" s="25">
        <v>129.86879999999999</v>
      </c>
      <c r="V18" s="259">
        <f t="shared" si="0"/>
        <v>1840.7626</v>
      </c>
      <c r="X18" s="52"/>
      <c r="Y18" s="52"/>
    </row>
    <row r="19" spans="1:41" ht="39.75" customHeight="1" x14ac:dyDescent="0.25">
      <c r="A19" s="258" t="s">
        <v>17</v>
      </c>
      <c r="B19" s="225">
        <v>471</v>
      </c>
      <c r="C19" s="226">
        <v>11.984999999999994</v>
      </c>
      <c r="D19" s="226">
        <v>6.8112000000000092</v>
      </c>
      <c r="E19" s="226">
        <v>1.4282000000000012</v>
      </c>
      <c r="F19" s="226">
        <v>0.31040000000000439</v>
      </c>
      <c r="G19" s="226">
        <v>6.8376000000000081</v>
      </c>
      <c r="H19" s="225">
        <v>457</v>
      </c>
      <c r="I19" s="226">
        <v>10.84160000000001</v>
      </c>
      <c r="J19" s="226">
        <v>9.4860000000000042</v>
      </c>
      <c r="K19" s="226">
        <v>0.64350000000000229</v>
      </c>
      <c r="L19" s="226">
        <v>9.3207999999999913</v>
      </c>
      <c r="M19" s="226">
        <v>14.03610000000001</v>
      </c>
      <c r="N19" s="23">
        <v>127.50099999999999</v>
      </c>
      <c r="O19" s="24">
        <v>131.65349999999998</v>
      </c>
      <c r="P19" s="24">
        <v>29.786400000000004</v>
      </c>
      <c r="Q19" s="25">
        <v>130.19999999999999</v>
      </c>
      <c r="R19" s="23">
        <v>132.65890000000002</v>
      </c>
      <c r="S19" s="24">
        <v>131.69280000000001</v>
      </c>
      <c r="T19" s="24">
        <v>27.700799999999997</v>
      </c>
      <c r="U19" s="25">
        <v>129.86879999999999</v>
      </c>
      <c r="V19" s="259">
        <f t="shared" si="0"/>
        <v>1840.7626</v>
      </c>
      <c r="X19" s="52"/>
      <c r="Y19" s="52"/>
    </row>
    <row r="20" spans="1:41" ht="39.950000000000003" customHeight="1" x14ac:dyDescent="0.25">
      <c r="A20" s="260" t="s">
        <v>18</v>
      </c>
      <c r="B20" s="225">
        <v>471</v>
      </c>
      <c r="C20" s="226">
        <v>11.984999999999994</v>
      </c>
      <c r="D20" s="226">
        <v>10.526399999999995</v>
      </c>
      <c r="E20" s="226">
        <v>2.1230000000000002</v>
      </c>
      <c r="F20" s="226">
        <v>3.3368000000000086</v>
      </c>
      <c r="G20" s="226">
        <v>10.567199999999996</v>
      </c>
      <c r="H20" s="225">
        <v>468</v>
      </c>
      <c r="I20" s="226">
        <v>13.043799999999981</v>
      </c>
      <c r="J20" s="226">
        <v>11.627999999999991</v>
      </c>
      <c r="K20" s="226">
        <v>0</v>
      </c>
      <c r="L20" s="226">
        <v>11.536399999999997</v>
      </c>
      <c r="M20" s="226">
        <v>11.505000000000001</v>
      </c>
      <c r="N20" s="23">
        <v>130.61499999999998</v>
      </c>
      <c r="O20" s="24">
        <v>131.65349999999998</v>
      </c>
      <c r="P20" s="24">
        <v>30.369599999999998</v>
      </c>
      <c r="Q20" s="25">
        <v>133.93240000000003</v>
      </c>
      <c r="R20" s="23">
        <v>137.01439999999999</v>
      </c>
      <c r="S20" s="24">
        <v>136.61760000000001</v>
      </c>
      <c r="T20" s="24">
        <v>28.263199999999994</v>
      </c>
      <c r="U20" s="25">
        <v>135.43199999999999</v>
      </c>
      <c r="V20" s="259">
        <f t="shared" si="0"/>
        <v>1889.1493</v>
      </c>
      <c r="X20" s="52"/>
      <c r="Y20" s="52"/>
    </row>
    <row r="21" spans="1:41" ht="39.950000000000003" customHeight="1" x14ac:dyDescent="0.25">
      <c r="A21" s="258" t="s">
        <v>19</v>
      </c>
      <c r="B21" s="225">
        <v>498</v>
      </c>
      <c r="C21" s="226">
        <v>9.6900000000000048</v>
      </c>
      <c r="D21" s="226">
        <v>8.6687999999999921</v>
      </c>
      <c r="E21" s="226">
        <v>0.57899999999999996</v>
      </c>
      <c r="F21" s="226">
        <v>0.54319999999999113</v>
      </c>
      <c r="G21" s="226">
        <v>4.3511999999999951</v>
      </c>
      <c r="H21" s="225">
        <v>484</v>
      </c>
      <c r="I21" s="226">
        <v>8.9781999999999957</v>
      </c>
      <c r="J21" s="226">
        <v>7.9560000000000048</v>
      </c>
      <c r="K21" s="226">
        <v>0</v>
      </c>
      <c r="L21" s="226">
        <v>12.988</v>
      </c>
      <c r="M21" s="226">
        <v>7.8234000000000137</v>
      </c>
      <c r="N21" s="23">
        <v>130.61499999999998</v>
      </c>
      <c r="O21" s="24">
        <v>134.95570000000004</v>
      </c>
      <c r="P21" s="24">
        <v>30.369599999999998</v>
      </c>
      <c r="Q21" s="25">
        <v>133.93240000000003</v>
      </c>
      <c r="R21" s="23">
        <v>137.01439999999999</v>
      </c>
      <c r="S21" s="24">
        <v>136.61760000000001</v>
      </c>
      <c r="T21" s="24">
        <v>28.263199999999994</v>
      </c>
      <c r="U21" s="25">
        <v>141.35999999999999</v>
      </c>
      <c r="V21" s="259">
        <f t="shared" si="0"/>
        <v>1916.7057</v>
      </c>
      <c r="X21" s="52"/>
      <c r="Y21" s="52"/>
    </row>
    <row r="22" spans="1:41" ht="39.950000000000003" customHeight="1" x14ac:dyDescent="0.25">
      <c r="A22" s="260" t="s">
        <v>13</v>
      </c>
      <c r="B22" s="225">
        <v>498</v>
      </c>
      <c r="C22" s="226">
        <v>9.6900000000000048</v>
      </c>
      <c r="D22" s="226">
        <v>8.6687999999999921</v>
      </c>
      <c r="E22" s="226">
        <v>1.351</v>
      </c>
      <c r="F22" s="226">
        <v>0.54319999999999113</v>
      </c>
      <c r="G22" s="226">
        <v>4.3511999999999951</v>
      </c>
      <c r="H22" s="225">
        <v>484</v>
      </c>
      <c r="I22" s="226">
        <v>8.9781999999999957</v>
      </c>
      <c r="J22" s="226">
        <v>7.9560000000000048</v>
      </c>
      <c r="K22" s="226">
        <v>0</v>
      </c>
      <c r="L22" s="226">
        <v>12.988</v>
      </c>
      <c r="M22" s="226">
        <v>7.8234000000000137</v>
      </c>
      <c r="N22" s="23">
        <v>134.07499999999999</v>
      </c>
      <c r="O22" s="24">
        <v>134.95570000000004</v>
      </c>
      <c r="P22" s="24">
        <v>30.369599999999998</v>
      </c>
      <c r="Q22" s="25">
        <v>138.446</v>
      </c>
      <c r="R22" s="23">
        <v>142.20710000000003</v>
      </c>
      <c r="S22" s="24">
        <v>141.9984</v>
      </c>
      <c r="T22" s="24">
        <v>29.341199999999994</v>
      </c>
      <c r="U22" s="25">
        <v>141.35999999999999</v>
      </c>
      <c r="V22" s="259">
        <f t="shared" si="0"/>
        <v>1937.1027999999999</v>
      </c>
      <c r="X22" s="52"/>
      <c r="Y22" s="52"/>
    </row>
    <row r="23" spans="1:41" ht="39.950000000000003" customHeight="1" x14ac:dyDescent="0.25">
      <c r="A23" s="258" t="s">
        <v>14</v>
      </c>
      <c r="B23" s="225">
        <v>498</v>
      </c>
      <c r="C23" s="226">
        <v>11.984999999999994</v>
      </c>
      <c r="D23" s="226">
        <v>8.6687999999999921</v>
      </c>
      <c r="E23" s="226">
        <v>1.351</v>
      </c>
      <c r="F23" s="226">
        <v>4.2679999999999998</v>
      </c>
      <c r="G23" s="226">
        <v>8.7023999999999901</v>
      </c>
      <c r="H23" s="225">
        <v>484</v>
      </c>
      <c r="I23" s="226">
        <v>14.398999999999999</v>
      </c>
      <c r="J23" s="226">
        <v>13.005000000000001</v>
      </c>
      <c r="K23" s="226">
        <v>0</v>
      </c>
      <c r="L23" s="226">
        <v>12.988</v>
      </c>
      <c r="M23" s="226">
        <v>13.039</v>
      </c>
      <c r="N23" s="23">
        <v>138.1405</v>
      </c>
      <c r="O23" s="24">
        <v>138.86620000000002</v>
      </c>
      <c r="P23" s="24">
        <v>30.996000000000002</v>
      </c>
      <c r="Q23" s="25">
        <v>138.446</v>
      </c>
      <c r="R23" s="23">
        <v>147.67310000000001</v>
      </c>
      <c r="S23" s="24">
        <v>141.9984</v>
      </c>
      <c r="T23" s="24">
        <v>29.341199999999994</v>
      </c>
      <c r="U23" s="25">
        <v>147.83519999999999</v>
      </c>
      <c r="V23" s="259">
        <f t="shared" si="0"/>
        <v>1983.7028</v>
      </c>
      <c r="X23" s="52"/>
    </row>
    <row r="24" spans="1:41" ht="41.45" customHeight="1" thickBot="1" x14ac:dyDescent="0.3">
      <c r="A24" s="260" t="s">
        <v>11</v>
      </c>
      <c r="B24" s="227">
        <f>SUM(B17:B23)</f>
        <v>3366</v>
      </c>
      <c r="C24" s="228">
        <f t="shared" ref="C24:G24" si="1">SUM(C17:C23)</f>
        <v>78.829042500000028</v>
      </c>
      <c r="D24" s="228">
        <f t="shared" si="1"/>
        <v>56.764469600000005</v>
      </c>
      <c r="E24" s="228">
        <f t="shared" si="1"/>
        <v>9.8757999999999981</v>
      </c>
      <c r="F24" s="228">
        <f t="shared" si="1"/>
        <v>12.726400000000002</v>
      </c>
      <c r="G24" s="228">
        <f t="shared" si="1"/>
        <v>48.251699999999992</v>
      </c>
      <c r="H24" s="227">
        <f>SUM(H17:H23)</f>
        <v>3272</v>
      </c>
      <c r="I24" s="228">
        <f t="shared" ref="I24:M24" si="2">SUM(I17:I23)</f>
        <v>83.024800000000013</v>
      </c>
      <c r="J24" s="228">
        <f t="shared" si="2"/>
        <v>73.629800000000017</v>
      </c>
      <c r="K24" s="228">
        <f t="shared" si="2"/>
        <v>2.2720000000000047</v>
      </c>
      <c r="L24" s="228">
        <f t="shared" si="2"/>
        <v>83.083199999999977</v>
      </c>
      <c r="M24" s="228">
        <f t="shared" si="2"/>
        <v>82.010200000000054</v>
      </c>
      <c r="N24" s="261">
        <f>SUM(N17:N23)</f>
        <v>913.46889999999985</v>
      </c>
      <c r="O24" s="262">
        <f t="shared" ref="O24:Q24" si="3">SUM(O17:O23)</f>
        <v>932.3501</v>
      </c>
      <c r="P24" s="262">
        <f t="shared" si="3"/>
        <v>210.9024</v>
      </c>
      <c r="Q24" s="263">
        <f t="shared" si="3"/>
        <v>931.97160000000008</v>
      </c>
      <c r="R24" s="261">
        <f>SUM(R17:R23)</f>
        <v>961.88570000000004</v>
      </c>
      <c r="S24" s="262">
        <f t="shared" ref="S24:U24" si="4">SUM(S17:S23)</f>
        <v>952.31040000000007</v>
      </c>
      <c r="T24" s="262">
        <f t="shared" si="4"/>
        <v>198.31119999999996</v>
      </c>
      <c r="U24" s="263">
        <f t="shared" si="4"/>
        <v>950.71450000000004</v>
      </c>
      <c r="V24" s="259">
        <f t="shared" si="0"/>
        <v>13220.382212100003</v>
      </c>
    </row>
    <row r="25" spans="1:41" s="52" customFormat="1" ht="36.75" customHeight="1" x14ac:dyDescent="0.25">
      <c r="A25" s="264" t="s">
        <v>20</v>
      </c>
      <c r="B25" s="229"/>
      <c r="C25" s="230">
        <v>162.1</v>
      </c>
      <c r="D25" s="230">
        <v>159.19999999999999</v>
      </c>
      <c r="E25" s="230">
        <v>155</v>
      </c>
      <c r="F25" s="230">
        <v>153.5</v>
      </c>
      <c r="G25" s="230">
        <v>159.19999999999999</v>
      </c>
      <c r="H25" s="229"/>
      <c r="I25" s="230">
        <v>162.1</v>
      </c>
      <c r="J25" s="335">
        <v>162.1</v>
      </c>
      <c r="K25" s="230">
        <v>145.1</v>
      </c>
      <c r="L25" s="230">
        <v>162.1</v>
      </c>
      <c r="M25" s="230">
        <v>162.1</v>
      </c>
      <c r="N25" s="265">
        <v>159.69999999999999</v>
      </c>
      <c r="O25" s="266">
        <v>159.80000000000001</v>
      </c>
      <c r="P25" s="266">
        <v>143.5</v>
      </c>
      <c r="Q25" s="267">
        <v>159.5</v>
      </c>
      <c r="R25" s="265">
        <v>162.1</v>
      </c>
      <c r="S25" s="266">
        <v>155.69999999999999</v>
      </c>
      <c r="T25" s="266">
        <v>149.69999999999999</v>
      </c>
      <c r="U25" s="267">
        <v>162.1</v>
      </c>
      <c r="V25" s="268">
        <f>+((V24/V26)/7)*1000</f>
        <v>151.61162641888097</v>
      </c>
    </row>
    <row r="26" spans="1:41" s="52" customFormat="1" ht="33" customHeight="1" x14ac:dyDescent="0.25">
      <c r="A26" s="269" t="s">
        <v>21</v>
      </c>
      <c r="B26" s="231"/>
      <c r="C26" s="232">
        <v>850</v>
      </c>
      <c r="D26" s="232">
        <v>774</v>
      </c>
      <c r="E26" s="232">
        <v>193</v>
      </c>
      <c r="F26" s="232">
        <v>776</v>
      </c>
      <c r="G26" s="232">
        <v>777</v>
      </c>
      <c r="H26" s="231"/>
      <c r="I26" s="232">
        <v>847</v>
      </c>
      <c r="J26" s="232">
        <v>765</v>
      </c>
      <c r="K26" s="232">
        <v>195</v>
      </c>
      <c r="L26" s="232">
        <v>764</v>
      </c>
      <c r="M26" s="232">
        <v>767</v>
      </c>
      <c r="N26" s="34">
        <v>865</v>
      </c>
      <c r="O26" s="35">
        <v>869</v>
      </c>
      <c r="P26" s="35">
        <v>216</v>
      </c>
      <c r="Q26" s="36">
        <v>868</v>
      </c>
      <c r="R26" s="34">
        <v>911</v>
      </c>
      <c r="S26" s="35">
        <v>912</v>
      </c>
      <c r="T26" s="35">
        <v>196</v>
      </c>
      <c r="U26" s="36">
        <v>912</v>
      </c>
      <c r="V26" s="270">
        <f>SUM(C26:U26)</f>
        <v>12457</v>
      </c>
      <c r="W26" s="52">
        <f>((V24*1000)/V26)/7</f>
        <v>151.611626418881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826.71</v>
      </c>
      <c r="D27" s="226">
        <f t="shared" ref="D27:G27" si="5">(D26*D25/1000)*6</f>
        <v>739.32479999999987</v>
      </c>
      <c r="E27" s="226">
        <f t="shared" si="5"/>
        <v>179.49</v>
      </c>
      <c r="F27" s="226">
        <f t="shared" si="5"/>
        <v>714.69600000000003</v>
      </c>
      <c r="G27" s="226">
        <f t="shared" si="5"/>
        <v>742.19039999999995</v>
      </c>
      <c r="H27" s="233"/>
      <c r="I27" s="226">
        <f>(I26*I25/1000)*6</f>
        <v>823.79219999999998</v>
      </c>
      <c r="J27" s="226">
        <f t="shared" ref="J27:M27" si="6">(J26*J25/1000)*6</f>
        <v>744.03899999999999</v>
      </c>
      <c r="K27" s="226">
        <f t="shared" si="6"/>
        <v>169.767</v>
      </c>
      <c r="L27" s="226">
        <f t="shared" si="6"/>
        <v>743.06639999999993</v>
      </c>
      <c r="M27" s="226">
        <f t="shared" si="6"/>
        <v>745.98419999999999</v>
      </c>
      <c r="N27" s="272">
        <f t="shared" ref="N27:Q27" si="7">((N26*N25)*7/1000)/7</f>
        <v>138.1405</v>
      </c>
      <c r="O27" s="273">
        <f t="shared" si="7"/>
        <v>138.86620000000002</v>
      </c>
      <c r="P27" s="273">
        <f t="shared" si="7"/>
        <v>30.996000000000002</v>
      </c>
      <c r="Q27" s="274">
        <f t="shared" si="7"/>
        <v>138.446</v>
      </c>
      <c r="R27" s="272">
        <f>((R26*R25)*7/1000)/7</f>
        <v>147.67310000000001</v>
      </c>
      <c r="S27" s="273">
        <f t="shared" ref="S27:U27" si="8">((S26*S25)*7/1000)/7</f>
        <v>141.9984</v>
      </c>
      <c r="T27" s="273">
        <f t="shared" si="8"/>
        <v>29.341199999999994</v>
      </c>
      <c r="U27" s="274">
        <f t="shared" si="8"/>
        <v>147.83519999999999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11.984999999999994</v>
      </c>
      <c r="D28" s="235">
        <f t="shared" ref="D28:G28" si="9">+(D25-$C$32)*D26/1000</f>
        <v>8.6687999999999921</v>
      </c>
      <c r="E28" s="235">
        <f t="shared" si="9"/>
        <v>1.351</v>
      </c>
      <c r="F28" s="235">
        <f t="shared" si="9"/>
        <v>4.2679999999999998</v>
      </c>
      <c r="G28" s="235">
        <f t="shared" si="9"/>
        <v>8.7023999999999901</v>
      </c>
      <c r="H28" s="234"/>
      <c r="I28" s="235">
        <f>+(I25-$I$32)*I26/1000</f>
        <v>14.398999999999999</v>
      </c>
      <c r="J28" s="235">
        <f t="shared" ref="J28:M28" si="10">+(J25-$I$32)*J26/1000</f>
        <v>13.005000000000001</v>
      </c>
      <c r="K28" s="235">
        <f t="shared" si="10"/>
        <v>0</v>
      </c>
      <c r="L28" s="235">
        <f t="shared" si="10"/>
        <v>12.988</v>
      </c>
      <c r="M28" s="235">
        <f t="shared" si="10"/>
        <v>13.039</v>
      </c>
      <c r="N28" s="42">
        <f>((N26*N25)*7)/1000</f>
        <v>966.98350000000005</v>
      </c>
      <c r="O28" s="43">
        <f>((O26*O25)*7)/1000</f>
        <v>972.06340000000012</v>
      </c>
      <c r="P28" s="43">
        <f t="shared" ref="P28:U28" si="11">((P26*P25)*7)/1000</f>
        <v>216.97200000000001</v>
      </c>
      <c r="Q28" s="87">
        <f t="shared" si="11"/>
        <v>969.12199999999996</v>
      </c>
      <c r="R28" s="44">
        <f t="shared" si="11"/>
        <v>1033.7117000000001</v>
      </c>
      <c r="S28" s="45">
        <f t="shared" si="11"/>
        <v>993.98879999999997</v>
      </c>
      <c r="T28" s="45">
        <f t="shared" si="11"/>
        <v>205.38839999999996</v>
      </c>
      <c r="U28" s="46">
        <f t="shared" si="11"/>
        <v>1034.8463999999999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2">+C26*(1.16666666666667)</f>
        <v>991.66666666666958</v>
      </c>
      <c r="D29" s="237">
        <f t="shared" si="12"/>
        <v>903.00000000000261</v>
      </c>
      <c r="E29" s="237">
        <f t="shared" si="12"/>
        <v>225.16666666666731</v>
      </c>
      <c r="F29" s="237">
        <f t="shared" si="12"/>
        <v>905.33333333333599</v>
      </c>
      <c r="G29" s="237">
        <f t="shared" si="12"/>
        <v>906.50000000000261</v>
      </c>
      <c r="H29" s="236"/>
      <c r="I29" s="237">
        <f t="shared" ref="I29:M29" si="13">+I26*(1.16666666666667)</f>
        <v>988.16666666666958</v>
      </c>
      <c r="J29" s="237">
        <f t="shared" si="13"/>
        <v>892.50000000000261</v>
      </c>
      <c r="K29" s="237">
        <f t="shared" si="13"/>
        <v>227.50000000000065</v>
      </c>
      <c r="L29" s="237">
        <f t="shared" si="13"/>
        <v>891.33333333333599</v>
      </c>
      <c r="M29" s="237">
        <f t="shared" si="13"/>
        <v>894.83333333333599</v>
      </c>
      <c r="N29" s="48">
        <f>+(N24/N26)/7*1000</f>
        <v>150.86191577208916</v>
      </c>
      <c r="O29" s="49">
        <f t="shared" ref="O29:U29" si="14">+(O24/O26)/7*1000</f>
        <v>153.27142857142857</v>
      </c>
      <c r="P29" s="49">
        <f t="shared" si="14"/>
        <v>139.48571428571429</v>
      </c>
      <c r="Q29" s="50">
        <f t="shared" si="14"/>
        <v>153.3857142857143</v>
      </c>
      <c r="R29" s="48">
        <f t="shared" si="14"/>
        <v>150.83671005174847</v>
      </c>
      <c r="S29" s="49">
        <f t="shared" si="14"/>
        <v>149.17142857142858</v>
      </c>
      <c r="T29" s="49">
        <f t="shared" si="14"/>
        <v>144.5416909620991</v>
      </c>
      <c r="U29" s="50">
        <f t="shared" si="14"/>
        <v>148.92144423558898</v>
      </c>
      <c r="V29" s="276"/>
    </row>
    <row r="30" spans="1:41" ht="33.75" customHeight="1" x14ac:dyDescent="0.25">
      <c r="A30" s="52"/>
      <c r="B30" s="233"/>
      <c r="C30" s="238">
        <f>(C27/6)</f>
        <v>137.785</v>
      </c>
      <c r="D30" s="238">
        <f t="shared" ref="D30:G30" si="15">+(D27/6)</f>
        <v>123.22079999999998</v>
      </c>
      <c r="E30" s="238">
        <f t="shared" si="15"/>
        <v>29.915000000000003</v>
      </c>
      <c r="F30" s="238">
        <f t="shared" si="15"/>
        <v>119.116</v>
      </c>
      <c r="G30" s="238">
        <f t="shared" si="15"/>
        <v>123.69839999999999</v>
      </c>
      <c r="H30" s="233"/>
      <c r="I30" s="238">
        <f>(I27/6)</f>
        <v>137.2987</v>
      </c>
      <c r="J30" s="238">
        <f t="shared" ref="J30:M30" si="16">+(J27/6)</f>
        <v>124.0065</v>
      </c>
      <c r="K30" s="238">
        <f t="shared" si="16"/>
        <v>28.294499999999999</v>
      </c>
      <c r="L30" s="238">
        <f t="shared" si="16"/>
        <v>123.84439999999999</v>
      </c>
      <c r="M30" s="238">
        <f t="shared" si="16"/>
        <v>124.33069999999999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324.75523937499997</v>
      </c>
      <c r="D31" s="238">
        <f t="shared" ref="D31:G31" si="17">+((D27-D24)/4)+D30</f>
        <v>293.86088259999997</v>
      </c>
      <c r="E31" s="238">
        <f t="shared" si="17"/>
        <v>72.318550000000002</v>
      </c>
      <c r="F31" s="238">
        <f t="shared" si="17"/>
        <v>294.60840000000002</v>
      </c>
      <c r="G31" s="238">
        <f t="shared" si="17"/>
        <v>297.18307499999997</v>
      </c>
      <c r="H31" s="233"/>
      <c r="I31" s="238">
        <f>+((I27-I24)/4)+I30</f>
        <v>322.49054999999998</v>
      </c>
      <c r="J31" s="238">
        <f t="shared" ref="J31:M31" si="18">+((J27-J24)/4)+J30</f>
        <v>291.60879999999997</v>
      </c>
      <c r="K31" s="238">
        <f t="shared" si="18"/>
        <v>70.16825</v>
      </c>
      <c r="L31" s="238">
        <f t="shared" si="18"/>
        <v>288.84019999999998</v>
      </c>
      <c r="M31" s="238">
        <f t="shared" si="18"/>
        <v>290.32419999999996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498.76</v>
      </c>
      <c r="E32" s="242">
        <f>+SUM(C26:G26)</f>
        <v>3370</v>
      </c>
      <c r="F32" s="243"/>
      <c r="G32" s="243"/>
      <c r="H32" s="239"/>
      <c r="I32" s="240">
        <v>145.1</v>
      </c>
      <c r="J32" s="241">
        <f>+I32*K32/1000</f>
        <v>484.34379999999999</v>
      </c>
      <c r="K32" s="242">
        <f>+SUM(I26:M26)</f>
        <v>3338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92.559999999999988</v>
      </c>
      <c r="C38" s="79">
        <v>89.703600000000009</v>
      </c>
      <c r="D38" s="79">
        <v>25.132800000000003</v>
      </c>
      <c r="E38" s="79">
        <v>91.790099999999981</v>
      </c>
      <c r="F38" s="79">
        <v>91.505700000000004</v>
      </c>
      <c r="G38" s="79">
        <v>87.916000000000011</v>
      </c>
      <c r="H38" s="274">
        <f t="shared" ref="H38:H45" si="19">SUM(B38:G38)</f>
        <v>478.60819999999995</v>
      </c>
      <c r="I38" s="52"/>
      <c r="J38" s="287" t="s">
        <v>15</v>
      </c>
      <c r="K38" s="79">
        <v>8.5</v>
      </c>
      <c r="L38" s="79">
        <v>8.3000000000000007</v>
      </c>
      <c r="M38" s="79">
        <v>1.6</v>
      </c>
      <c r="N38" s="79">
        <v>8.4</v>
      </c>
      <c r="O38" s="79">
        <v>8.3000000000000007</v>
      </c>
      <c r="P38" s="79">
        <v>8.4</v>
      </c>
      <c r="Q38" s="274">
        <f t="shared" ref="Q38:Q45" si="20">SUM(K38:P38)</f>
        <v>43.500000000000007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92.559999999999988</v>
      </c>
      <c r="C39" s="79">
        <v>89.703600000000009</v>
      </c>
      <c r="D39" s="79">
        <v>25.132800000000003</v>
      </c>
      <c r="E39" s="79">
        <v>91.790099999999981</v>
      </c>
      <c r="F39" s="79">
        <v>91.505700000000004</v>
      </c>
      <c r="G39" s="79">
        <v>90.55319999999999</v>
      </c>
      <c r="H39" s="274">
        <f t="shared" si="19"/>
        <v>481.24539999999996</v>
      </c>
      <c r="I39" s="52"/>
      <c r="J39" s="288" t="s">
        <v>16</v>
      </c>
      <c r="K39" s="79">
        <v>8.5</v>
      </c>
      <c r="L39" s="79">
        <v>8.3000000000000007</v>
      </c>
      <c r="M39" s="79">
        <v>1.6</v>
      </c>
      <c r="N39" s="79">
        <v>8.4</v>
      </c>
      <c r="O39" s="79">
        <v>8.3000000000000007</v>
      </c>
      <c r="P39" s="79">
        <v>8.4</v>
      </c>
      <c r="Q39" s="274">
        <f t="shared" si="20"/>
        <v>43.500000000000007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92.559999999999988</v>
      </c>
      <c r="C40" s="79">
        <v>89.703600000000009</v>
      </c>
      <c r="D40" s="79">
        <v>25.132800000000003</v>
      </c>
      <c r="E40" s="79">
        <v>91.790099999999981</v>
      </c>
      <c r="F40" s="79">
        <v>91.505700000000004</v>
      </c>
      <c r="G40" s="79">
        <v>90.55319999999999</v>
      </c>
      <c r="H40" s="274">
        <f t="shared" si="19"/>
        <v>481.24539999999996</v>
      </c>
      <c r="I40" s="52"/>
      <c r="J40" s="287" t="s">
        <v>17</v>
      </c>
      <c r="K40" s="80">
        <v>8.6999999999999993</v>
      </c>
      <c r="L40" s="24">
        <v>8.4</v>
      </c>
      <c r="M40" s="24">
        <v>1.8</v>
      </c>
      <c r="N40" s="24">
        <v>8.5</v>
      </c>
      <c r="O40" s="24">
        <v>8.4</v>
      </c>
      <c r="P40" s="24">
        <v>8.5</v>
      </c>
      <c r="Q40" s="274">
        <f t="shared" si="20"/>
        <v>44.300000000000004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94.553600000000003</v>
      </c>
      <c r="C41" s="273">
        <v>91.969200000000001</v>
      </c>
      <c r="D41" s="273">
        <v>25.536699999999996</v>
      </c>
      <c r="E41" s="273">
        <v>91.531899999999979</v>
      </c>
      <c r="F41" s="273">
        <v>91.505700000000004</v>
      </c>
      <c r="G41" s="273">
        <v>90.55319999999999</v>
      </c>
      <c r="H41" s="274">
        <f t="shared" si="19"/>
        <v>485.65030000000002</v>
      </c>
      <c r="I41" s="52"/>
      <c r="J41" s="288" t="s">
        <v>18</v>
      </c>
      <c r="K41" s="80">
        <v>8.6999999999999993</v>
      </c>
      <c r="L41" s="24">
        <v>8.4</v>
      </c>
      <c r="M41" s="24">
        <v>1.8</v>
      </c>
      <c r="N41" s="24">
        <v>8.5</v>
      </c>
      <c r="O41" s="24">
        <v>8.4</v>
      </c>
      <c r="P41" s="24">
        <v>8.5</v>
      </c>
      <c r="Q41" s="274">
        <f t="shared" si="20"/>
        <v>44.300000000000004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94.553600000000003</v>
      </c>
      <c r="C42" s="273">
        <v>91.969200000000001</v>
      </c>
      <c r="D42" s="273">
        <v>25.536699999999996</v>
      </c>
      <c r="E42" s="273">
        <v>91.531899999999979</v>
      </c>
      <c r="F42" s="273">
        <v>91.505700000000004</v>
      </c>
      <c r="G42" s="273">
        <v>90.55319999999999</v>
      </c>
      <c r="H42" s="274">
        <f t="shared" si="19"/>
        <v>485.65030000000002</v>
      </c>
      <c r="I42" s="52"/>
      <c r="J42" s="287" t="s">
        <v>19</v>
      </c>
      <c r="K42" s="80">
        <v>8.6999999999999993</v>
      </c>
      <c r="L42" s="24">
        <v>8.4</v>
      </c>
      <c r="M42" s="24">
        <v>1.8</v>
      </c>
      <c r="N42" s="24">
        <v>8.5</v>
      </c>
      <c r="O42" s="24">
        <v>8.4</v>
      </c>
      <c r="P42" s="24">
        <v>8.5</v>
      </c>
      <c r="Q42" s="274">
        <f t="shared" si="20"/>
        <v>44.300000000000004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>
        <v>94.553600000000003</v>
      </c>
      <c r="C43" s="273">
        <v>96.500400000000013</v>
      </c>
      <c r="D43" s="273">
        <v>25.536699999999996</v>
      </c>
      <c r="E43" s="273">
        <v>94.226100000000002</v>
      </c>
      <c r="F43" s="273">
        <v>94.207499999999996</v>
      </c>
      <c r="G43" s="273">
        <v>93.314400000000006</v>
      </c>
      <c r="H43" s="274">
        <f t="shared" si="19"/>
        <v>498.33870000000002</v>
      </c>
      <c r="I43" s="52"/>
      <c r="J43" s="288" t="s">
        <v>13</v>
      </c>
      <c r="K43" s="80">
        <v>8.6999999999999993</v>
      </c>
      <c r="L43" s="24">
        <v>8.4</v>
      </c>
      <c r="M43" s="24">
        <v>1.8</v>
      </c>
      <c r="N43" s="24">
        <v>8.5</v>
      </c>
      <c r="O43" s="24">
        <v>8.4</v>
      </c>
      <c r="P43" s="24">
        <v>8.5</v>
      </c>
      <c r="Q43" s="274">
        <f t="shared" si="20"/>
        <v>44.300000000000004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>
        <v>96.903199999999998</v>
      </c>
      <c r="C44" s="273">
        <v>96.500400000000013</v>
      </c>
      <c r="D44" s="273">
        <v>26.128800000000005</v>
      </c>
      <c r="E44" s="273">
        <v>94.226100000000002</v>
      </c>
      <c r="F44" s="273">
        <v>94.207499999999996</v>
      </c>
      <c r="G44" s="273">
        <v>93.314400000000006</v>
      </c>
      <c r="H44" s="274">
        <f t="shared" si="19"/>
        <v>501.28039999999999</v>
      </c>
      <c r="I44" s="52"/>
      <c r="J44" s="287" t="s">
        <v>14</v>
      </c>
      <c r="K44" s="80">
        <v>8.6999999999999993</v>
      </c>
      <c r="L44" s="24">
        <v>8.4</v>
      </c>
      <c r="M44" s="24">
        <v>1.8</v>
      </c>
      <c r="N44" s="24">
        <v>8.5</v>
      </c>
      <c r="O44" s="24">
        <v>8.4</v>
      </c>
      <c r="P44" s="24">
        <v>8.5</v>
      </c>
      <c r="Q44" s="274">
        <f t="shared" si="20"/>
        <v>44.300000000000004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658.24399999999991</v>
      </c>
      <c r="C45" s="262">
        <f t="shared" si="21"/>
        <v>646.05000000000007</v>
      </c>
      <c r="D45" s="262">
        <f t="shared" si="21"/>
        <v>178.13730000000001</v>
      </c>
      <c r="E45" s="262">
        <f t="shared" si="21"/>
        <v>646.88629999999978</v>
      </c>
      <c r="F45" s="262">
        <f t="shared" si="21"/>
        <v>645.94349999999997</v>
      </c>
      <c r="G45" s="262">
        <f t="shared" si="21"/>
        <v>636.75760000000002</v>
      </c>
      <c r="H45" s="274">
        <f t="shared" si="19"/>
        <v>3412.0186999999996</v>
      </c>
      <c r="J45" s="288" t="s">
        <v>11</v>
      </c>
      <c r="K45" s="290">
        <f t="shared" ref="K45:P45" si="22">SUM(K38:K44)</f>
        <v>60.5</v>
      </c>
      <c r="L45" s="262">
        <f t="shared" si="22"/>
        <v>58.599999999999994</v>
      </c>
      <c r="M45" s="262">
        <f t="shared" si="22"/>
        <v>12.200000000000001</v>
      </c>
      <c r="N45" s="262">
        <f t="shared" si="22"/>
        <v>59.3</v>
      </c>
      <c r="O45" s="262">
        <f t="shared" si="22"/>
        <v>58.599999999999994</v>
      </c>
      <c r="P45" s="262">
        <f t="shared" si="22"/>
        <v>59.3</v>
      </c>
      <c r="Q45" s="274">
        <f t="shared" si="20"/>
        <v>308.49999999999994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136.1</v>
      </c>
      <c r="C46" s="266">
        <v>136.30000000000001</v>
      </c>
      <c r="D46" s="266">
        <v>136.80000000000001</v>
      </c>
      <c r="E46" s="266">
        <v>132.9</v>
      </c>
      <c r="F46" s="266">
        <v>132.5</v>
      </c>
      <c r="G46" s="266">
        <v>131.80000000000001</v>
      </c>
      <c r="H46" s="293">
        <f>+((H45/H47)/7)*1000</f>
        <v>130.36406602223667</v>
      </c>
      <c r="J46" s="291" t="s">
        <v>20</v>
      </c>
      <c r="K46" s="292">
        <v>137</v>
      </c>
      <c r="L46" s="266">
        <v>135</v>
      </c>
      <c r="M46" s="266">
        <v>136</v>
      </c>
      <c r="N46" s="266">
        <v>134.5</v>
      </c>
      <c r="O46" s="266">
        <v>134.5</v>
      </c>
      <c r="P46" s="266">
        <v>135</v>
      </c>
      <c r="Q46" s="293">
        <f>+((Q45/Q47)/7)*1000</f>
        <v>135.18843120070113</v>
      </c>
      <c r="R46" s="294"/>
      <c r="S46" s="294"/>
    </row>
    <row r="47" spans="1:29" ht="33.75" customHeight="1" x14ac:dyDescent="0.25">
      <c r="A47" s="295" t="s">
        <v>21</v>
      </c>
      <c r="B47" s="83">
        <v>712</v>
      </c>
      <c r="C47" s="35">
        <v>708</v>
      </c>
      <c r="D47" s="35">
        <v>191</v>
      </c>
      <c r="E47" s="35">
        <v>709</v>
      </c>
      <c r="F47" s="35">
        <v>711</v>
      </c>
      <c r="G47" s="35">
        <v>708</v>
      </c>
      <c r="H47" s="296">
        <f>SUM(B47:G47)</f>
        <v>3739</v>
      </c>
      <c r="I47" s="52"/>
      <c r="J47" s="295" t="s">
        <v>21</v>
      </c>
      <c r="K47" s="297">
        <v>63</v>
      </c>
      <c r="L47" s="298">
        <v>62</v>
      </c>
      <c r="M47" s="298">
        <v>13</v>
      </c>
      <c r="N47" s="298">
        <v>63</v>
      </c>
      <c r="O47" s="298">
        <v>62</v>
      </c>
      <c r="P47" s="298">
        <v>63</v>
      </c>
      <c r="Q47" s="299">
        <f>SUM(K47:P47)</f>
        <v>326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((B47*B46)*7/1000)/7</f>
        <v>96.903199999999998</v>
      </c>
      <c r="C48" s="273">
        <f t="shared" si="23"/>
        <v>96.500400000000013</v>
      </c>
      <c r="D48" s="273">
        <f t="shared" si="23"/>
        <v>26.128800000000005</v>
      </c>
      <c r="E48" s="273">
        <f t="shared" si="23"/>
        <v>94.226100000000002</v>
      </c>
      <c r="F48" s="273">
        <f t="shared" si="23"/>
        <v>94.207499999999996</v>
      </c>
      <c r="G48" s="273">
        <f t="shared" si="23"/>
        <v>93.314400000000006</v>
      </c>
      <c r="H48" s="302">
        <f>((H45*1000)/H47)/7</f>
        <v>130.36406602223664</v>
      </c>
      <c r="J48" s="301" t="s">
        <v>22</v>
      </c>
      <c r="K48" s="289">
        <f t="shared" ref="K48:P48" si="24">((K47*K46)*7/1000-K38-K39)/5</f>
        <v>8.6834000000000007</v>
      </c>
      <c r="L48" s="273">
        <f t="shared" si="24"/>
        <v>8.3980000000000015</v>
      </c>
      <c r="M48" s="273">
        <f t="shared" si="24"/>
        <v>1.8351999999999999</v>
      </c>
      <c r="N48" s="273">
        <f t="shared" si="24"/>
        <v>8.5029000000000003</v>
      </c>
      <c r="O48" s="273">
        <f t="shared" si="24"/>
        <v>8.3545999999999996</v>
      </c>
      <c r="P48" s="273">
        <f t="shared" si="24"/>
        <v>8.5470000000000006</v>
      </c>
      <c r="Q48" s="303">
        <f>((Q45*1000)/Q47)/7</f>
        <v>135.1884312007011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678.32240000000002</v>
      </c>
      <c r="C49" s="43">
        <f t="shared" si="25"/>
        <v>675.50280000000009</v>
      </c>
      <c r="D49" s="43">
        <f t="shared" si="25"/>
        <v>182.90160000000003</v>
      </c>
      <c r="E49" s="43">
        <f t="shared" si="25"/>
        <v>659.58270000000005</v>
      </c>
      <c r="F49" s="43">
        <f t="shared" si="25"/>
        <v>659.45249999999999</v>
      </c>
      <c r="G49" s="43">
        <f t="shared" si="25"/>
        <v>653.20080000000007</v>
      </c>
      <c r="H49" s="87"/>
      <c r="J49" s="96" t="s">
        <v>23</v>
      </c>
      <c r="K49" s="85">
        <f t="shared" ref="K49:P49" si="26">((K47*K46)*7)/1000</f>
        <v>60.417000000000002</v>
      </c>
      <c r="L49" s="43">
        <f t="shared" si="26"/>
        <v>58.59</v>
      </c>
      <c r="M49" s="43">
        <f t="shared" si="26"/>
        <v>12.375999999999999</v>
      </c>
      <c r="N49" s="43">
        <f t="shared" si="26"/>
        <v>59.314500000000002</v>
      </c>
      <c r="O49" s="43">
        <f t="shared" si="26"/>
        <v>58.372999999999998</v>
      </c>
      <c r="P49" s="43">
        <f t="shared" si="26"/>
        <v>59.534999999999997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132.07142857142856</v>
      </c>
      <c r="C50" s="49">
        <f t="shared" si="27"/>
        <v>130.35714285714286</v>
      </c>
      <c r="D50" s="49">
        <f t="shared" si="27"/>
        <v>133.23657442034406</v>
      </c>
      <c r="E50" s="49">
        <f t="shared" si="27"/>
        <v>130.34178924037874</v>
      </c>
      <c r="F50" s="49">
        <f t="shared" si="27"/>
        <v>129.78571428571428</v>
      </c>
      <c r="G50" s="49">
        <f t="shared" si="27"/>
        <v>128.48216303470542</v>
      </c>
      <c r="H50" s="105"/>
      <c r="I50" s="52"/>
      <c r="J50" s="97" t="s">
        <v>24</v>
      </c>
      <c r="K50" s="86">
        <f t="shared" ref="K50:P50" si="28">+(K45/K47)/7*1000</f>
        <v>137.18820861678006</v>
      </c>
      <c r="L50" s="49">
        <f t="shared" si="28"/>
        <v>135.02304147465435</v>
      </c>
      <c r="M50" s="49">
        <f t="shared" si="28"/>
        <v>134.0659340659341</v>
      </c>
      <c r="N50" s="49">
        <f t="shared" si="28"/>
        <v>134.46712018140587</v>
      </c>
      <c r="O50" s="49">
        <f t="shared" si="28"/>
        <v>135.02304147465435</v>
      </c>
      <c r="P50" s="49">
        <f t="shared" si="28"/>
        <v>134.46712018140587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10.5</v>
      </c>
      <c r="C57" s="79">
        <v>9.6999999999999993</v>
      </c>
      <c r="D57" s="79">
        <v>2.1</v>
      </c>
      <c r="E57" s="79">
        <v>9.5</v>
      </c>
      <c r="F57" s="221">
        <v>9.5</v>
      </c>
      <c r="G57" s="23">
        <v>10.8</v>
      </c>
      <c r="H57" s="79">
        <v>9.5</v>
      </c>
      <c r="I57" s="79">
        <v>2.4</v>
      </c>
      <c r="J57" s="79">
        <v>9.6</v>
      </c>
      <c r="K57" s="221">
        <v>9.6</v>
      </c>
      <c r="L57" s="23">
        <v>10.9</v>
      </c>
      <c r="M57" s="79">
        <v>11</v>
      </c>
      <c r="N57" s="79">
        <v>2.5</v>
      </c>
      <c r="O57" s="221">
        <v>10.9</v>
      </c>
      <c r="P57" s="23">
        <v>11.4</v>
      </c>
      <c r="Q57" s="79">
        <v>11.4</v>
      </c>
      <c r="R57" s="79">
        <v>2.5</v>
      </c>
      <c r="S57" s="221">
        <v>11.3</v>
      </c>
      <c r="T57" s="259">
        <f t="shared" ref="T57:T64" si="29">SUM(B57:S57)</f>
        <v>155.10000000000002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10.5</v>
      </c>
      <c r="C58" s="79">
        <v>9.6999999999999993</v>
      </c>
      <c r="D58" s="79">
        <v>2.1</v>
      </c>
      <c r="E58" s="79">
        <v>9.5</v>
      </c>
      <c r="F58" s="221">
        <v>9.5</v>
      </c>
      <c r="G58" s="23">
        <v>10.8</v>
      </c>
      <c r="H58" s="79">
        <v>9.5</v>
      </c>
      <c r="I58" s="79">
        <v>2.4</v>
      </c>
      <c r="J58" s="79">
        <v>9.6</v>
      </c>
      <c r="K58" s="221">
        <v>9.6</v>
      </c>
      <c r="L58" s="23">
        <v>10.9</v>
      </c>
      <c r="M58" s="79">
        <v>11</v>
      </c>
      <c r="N58" s="79">
        <v>2.5</v>
      </c>
      <c r="O58" s="221">
        <v>10.9</v>
      </c>
      <c r="P58" s="23">
        <v>11.2</v>
      </c>
      <c r="Q58" s="79">
        <v>11.4</v>
      </c>
      <c r="R58" s="79">
        <v>2.5</v>
      </c>
      <c r="S58" s="221">
        <v>11.3</v>
      </c>
      <c r="T58" s="259">
        <f t="shared" si="29"/>
        <v>154.9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10.6</v>
      </c>
      <c r="C59" s="24">
        <v>9.6</v>
      </c>
      <c r="D59" s="24">
        <v>2.1</v>
      </c>
      <c r="E59" s="24">
        <v>9.6</v>
      </c>
      <c r="F59" s="25">
        <v>9.6</v>
      </c>
      <c r="G59" s="23">
        <v>10.9</v>
      </c>
      <c r="H59" s="24">
        <v>9.6999999999999993</v>
      </c>
      <c r="I59" s="24">
        <v>2.4</v>
      </c>
      <c r="J59" s="24">
        <v>9.6999999999999993</v>
      </c>
      <c r="K59" s="25">
        <v>9.6999999999999993</v>
      </c>
      <c r="L59" s="23">
        <v>11.1</v>
      </c>
      <c r="M59" s="24">
        <v>11.1</v>
      </c>
      <c r="N59" s="24">
        <v>2.4</v>
      </c>
      <c r="O59" s="25">
        <v>11</v>
      </c>
      <c r="P59" s="23">
        <v>11.6</v>
      </c>
      <c r="Q59" s="24">
        <v>11.5</v>
      </c>
      <c r="R59" s="24">
        <v>2.8</v>
      </c>
      <c r="S59" s="25">
        <v>11.4</v>
      </c>
      <c r="T59" s="259">
        <f t="shared" si="29"/>
        <v>156.80000000000001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10.6</v>
      </c>
      <c r="C60" s="24">
        <v>9.6</v>
      </c>
      <c r="D60" s="24">
        <v>2.1</v>
      </c>
      <c r="E60" s="24">
        <v>9.6</v>
      </c>
      <c r="F60" s="25">
        <v>9.6</v>
      </c>
      <c r="G60" s="23">
        <v>10.9</v>
      </c>
      <c r="H60" s="24">
        <v>9.6999999999999993</v>
      </c>
      <c r="I60" s="24">
        <v>2.4</v>
      </c>
      <c r="J60" s="24">
        <v>9.6999999999999993</v>
      </c>
      <c r="K60" s="25">
        <v>9.6999999999999993</v>
      </c>
      <c r="L60" s="23">
        <v>11.1</v>
      </c>
      <c r="M60" s="24">
        <v>11.1</v>
      </c>
      <c r="N60" s="24">
        <v>2.2000000000000002</v>
      </c>
      <c r="O60" s="25">
        <v>11</v>
      </c>
      <c r="P60" s="23">
        <v>11.6</v>
      </c>
      <c r="Q60" s="24">
        <v>11.5</v>
      </c>
      <c r="R60" s="24">
        <v>2.8</v>
      </c>
      <c r="S60" s="25">
        <v>11.4</v>
      </c>
      <c r="T60" s="259">
        <f t="shared" si="29"/>
        <v>156.60000000000002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10.6</v>
      </c>
      <c r="C61" s="24">
        <v>9.6</v>
      </c>
      <c r="D61" s="24">
        <v>2.1</v>
      </c>
      <c r="E61" s="24">
        <v>9.6</v>
      </c>
      <c r="F61" s="25">
        <v>9.6</v>
      </c>
      <c r="G61" s="23">
        <v>10.9</v>
      </c>
      <c r="H61" s="24">
        <v>9.6999999999999993</v>
      </c>
      <c r="I61" s="24">
        <v>2.4</v>
      </c>
      <c r="J61" s="24">
        <v>9.6999999999999993</v>
      </c>
      <c r="K61" s="25">
        <v>9.6999999999999993</v>
      </c>
      <c r="L61" s="23">
        <v>11.1</v>
      </c>
      <c r="M61" s="24">
        <v>11.1</v>
      </c>
      <c r="N61" s="24">
        <v>2.2000000000000002</v>
      </c>
      <c r="O61" s="25">
        <v>11</v>
      </c>
      <c r="P61" s="23">
        <v>11.6</v>
      </c>
      <c r="Q61" s="24">
        <v>11.5</v>
      </c>
      <c r="R61" s="24">
        <v>2.8</v>
      </c>
      <c r="S61" s="25">
        <v>11.4</v>
      </c>
      <c r="T61" s="259">
        <f t="shared" si="29"/>
        <v>156.60000000000002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10.6</v>
      </c>
      <c r="C62" s="24">
        <v>9.6</v>
      </c>
      <c r="D62" s="24">
        <v>2.1</v>
      </c>
      <c r="E62" s="24">
        <v>9.6</v>
      </c>
      <c r="F62" s="25">
        <v>9.6</v>
      </c>
      <c r="G62" s="23">
        <v>10.9</v>
      </c>
      <c r="H62" s="24">
        <v>9.6999999999999993</v>
      </c>
      <c r="I62" s="24">
        <v>2.4</v>
      </c>
      <c r="J62" s="24">
        <v>9.6999999999999993</v>
      </c>
      <c r="K62" s="25">
        <v>9.6999999999999993</v>
      </c>
      <c r="L62" s="23">
        <v>11.1</v>
      </c>
      <c r="M62" s="24">
        <v>11.1</v>
      </c>
      <c r="N62" s="24">
        <v>2.2000000000000002</v>
      </c>
      <c r="O62" s="25">
        <v>11</v>
      </c>
      <c r="P62" s="23">
        <v>11.6</v>
      </c>
      <c r="Q62" s="24">
        <v>11.5</v>
      </c>
      <c r="R62" s="24">
        <v>2.8</v>
      </c>
      <c r="S62" s="25">
        <v>11.4</v>
      </c>
      <c r="T62" s="259">
        <f t="shared" si="29"/>
        <v>156.60000000000002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10.6</v>
      </c>
      <c r="C63" s="24">
        <v>9.6</v>
      </c>
      <c r="D63" s="24">
        <v>2.1</v>
      </c>
      <c r="E63" s="24">
        <v>9.6</v>
      </c>
      <c r="F63" s="25">
        <v>9.6</v>
      </c>
      <c r="G63" s="23">
        <v>10.9</v>
      </c>
      <c r="H63" s="24">
        <v>9.6999999999999993</v>
      </c>
      <c r="I63" s="24">
        <v>2.4</v>
      </c>
      <c r="J63" s="24">
        <v>9.6999999999999993</v>
      </c>
      <c r="K63" s="25">
        <v>9.6999999999999993</v>
      </c>
      <c r="L63" s="23">
        <v>11.1</v>
      </c>
      <c r="M63" s="24">
        <v>10.9</v>
      </c>
      <c r="N63" s="24">
        <v>2.2000000000000002</v>
      </c>
      <c r="O63" s="25">
        <v>11</v>
      </c>
      <c r="P63" s="23">
        <v>11.6</v>
      </c>
      <c r="Q63" s="24">
        <v>11.5</v>
      </c>
      <c r="R63" s="24">
        <v>2.8</v>
      </c>
      <c r="S63" s="25">
        <v>11.4</v>
      </c>
      <c r="T63" s="259">
        <f t="shared" si="29"/>
        <v>156.40000000000003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74</v>
      </c>
      <c r="C64" s="262">
        <f t="shared" si="30"/>
        <v>67.400000000000006</v>
      </c>
      <c r="D64" s="262">
        <f t="shared" si="30"/>
        <v>14.7</v>
      </c>
      <c r="E64" s="262">
        <f t="shared" si="30"/>
        <v>67</v>
      </c>
      <c r="F64" s="263">
        <f t="shared" si="30"/>
        <v>67</v>
      </c>
      <c r="G64" s="261">
        <f t="shared" si="30"/>
        <v>76.100000000000009</v>
      </c>
      <c r="H64" s="262">
        <f t="shared" si="30"/>
        <v>67.5</v>
      </c>
      <c r="I64" s="262">
        <f t="shared" si="30"/>
        <v>16.8</v>
      </c>
      <c r="J64" s="262">
        <f t="shared" si="30"/>
        <v>67.7</v>
      </c>
      <c r="K64" s="263">
        <f t="shared" si="30"/>
        <v>67.7</v>
      </c>
      <c r="L64" s="261">
        <f t="shared" si="30"/>
        <v>77.3</v>
      </c>
      <c r="M64" s="262">
        <f t="shared" si="30"/>
        <v>77.300000000000011</v>
      </c>
      <c r="N64" s="262">
        <f t="shared" si="30"/>
        <v>16.2</v>
      </c>
      <c r="O64" s="263">
        <f t="shared" si="30"/>
        <v>76.8</v>
      </c>
      <c r="P64" s="261">
        <f t="shared" si="30"/>
        <v>80.599999999999994</v>
      </c>
      <c r="Q64" s="262">
        <f t="shared" si="30"/>
        <v>80.3</v>
      </c>
      <c r="R64" s="262">
        <f t="shared" si="30"/>
        <v>19</v>
      </c>
      <c r="S64" s="263">
        <f t="shared" si="30"/>
        <v>79.600000000000009</v>
      </c>
      <c r="T64" s="259">
        <f t="shared" si="29"/>
        <v>1093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141</v>
      </c>
      <c r="C65" s="266">
        <v>140</v>
      </c>
      <c r="D65" s="266">
        <v>141</v>
      </c>
      <c r="E65" s="266">
        <v>138.5</v>
      </c>
      <c r="F65" s="267">
        <v>138.5</v>
      </c>
      <c r="G65" s="265">
        <v>141.5</v>
      </c>
      <c r="H65" s="266">
        <v>139.5</v>
      </c>
      <c r="I65" s="266">
        <v>141</v>
      </c>
      <c r="J65" s="266">
        <v>138.5</v>
      </c>
      <c r="K65" s="267">
        <v>138.5</v>
      </c>
      <c r="L65" s="265">
        <v>141.5</v>
      </c>
      <c r="M65" s="266">
        <v>140</v>
      </c>
      <c r="N65" s="266">
        <v>141</v>
      </c>
      <c r="O65" s="267">
        <v>139</v>
      </c>
      <c r="P65" s="265">
        <v>140.5</v>
      </c>
      <c r="Q65" s="266">
        <v>140</v>
      </c>
      <c r="R65" s="266">
        <v>141</v>
      </c>
      <c r="S65" s="267">
        <v>139</v>
      </c>
      <c r="T65" s="316">
        <f>+((T64/T66)/7)*1000</f>
        <v>139.66266291847688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69</v>
      </c>
      <c r="D66" s="298">
        <v>15</v>
      </c>
      <c r="E66" s="298">
        <v>69</v>
      </c>
      <c r="F66" s="318">
        <v>69</v>
      </c>
      <c r="G66" s="317">
        <v>77</v>
      </c>
      <c r="H66" s="298">
        <v>69</v>
      </c>
      <c r="I66" s="298">
        <v>17</v>
      </c>
      <c r="J66" s="298">
        <v>70</v>
      </c>
      <c r="K66" s="318">
        <v>70</v>
      </c>
      <c r="L66" s="317">
        <v>78</v>
      </c>
      <c r="M66" s="298">
        <v>79</v>
      </c>
      <c r="N66" s="298">
        <v>17</v>
      </c>
      <c r="O66" s="318">
        <v>79</v>
      </c>
      <c r="P66" s="317">
        <v>82</v>
      </c>
      <c r="Q66" s="298">
        <v>82</v>
      </c>
      <c r="R66" s="298">
        <v>19</v>
      </c>
      <c r="S66" s="318">
        <v>82</v>
      </c>
      <c r="T66" s="319">
        <f>SUM(B66:S66)</f>
        <v>1118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((B66*B65)*7/1000-B57-B58)/5</f>
        <v>10.605</v>
      </c>
      <c r="C67" s="273">
        <f t="shared" si="31"/>
        <v>9.6440000000000001</v>
      </c>
      <c r="D67" s="273">
        <f t="shared" si="31"/>
        <v>2.121</v>
      </c>
      <c r="E67" s="273">
        <f t="shared" si="31"/>
        <v>9.5791000000000004</v>
      </c>
      <c r="F67" s="274">
        <f t="shared" si="31"/>
        <v>9.5791000000000004</v>
      </c>
      <c r="G67" s="272">
        <f t="shared" si="31"/>
        <v>10.933700000000002</v>
      </c>
      <c r="H67" s="273">
        <f t="shared" si="31"/>
        <v>9.6757000000000009</v>
      </c>
      <c r="I67" s="273">
        <f t="shared" si="31"/>
        <v>2.3957999999999999</v>
      </c>
      <c r="J67" s="273">
        <f t="shared" si="31"/>
        <v>9.7329999999999988</v>
      </c>
      <c r="K67" s="274">
        <f t="shared" si="31"/>
        <v>9.7329999999999988</v>
      </c>
      <c r="L67" s="272">
        <f t="shared" si="31"/>
        <v>11.091799999999999</v>
      </c>
      <c r="M67" s="273">
        <f t="shared" si="31"/>
        <v>11.084</v>
      </c>
      <c r="N67" s="273">
        <f t="shared" si="31"/>
        <v>2.3557999999999999</v>
      </c>
      <c r="O67" s="274">
        <f t="shared" si="31"/>
        <v>11.013400000000001</v>
      </c>
      <c r="P67" s="272">
        <f t="shared" si="31"/>
        <v>11.609399999999999</v>
      </c>
      <c r="Q67" s="273">
        <f t="shared" si="31"/>
        <v>11.511999999999999</v>
      </c>
      <c r="R67" s="273">
        <f t="shared" si="31"/>
        <v>2.7505999999999999</v>
      </c>
      <c r="S67" s="274">
        <f t="shared" si="31"/>
        <v>11.437200000000001</v>
      </c>
      <c r="T67" s="320">
        <f>((T64*1000)/T66)/7</f>
        <v>139.66266291847688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74.025000000000006</v>
      </c>
      <c r="C68" s="43">
        <f t="shared" si="32"/>
        <v>67.62</v>
      </c>
      <c r="D68" s="43">
        <f t="shared" si="32"/>
        <v>14.805</v>
      </c>
      <c r="E68" s="43">
        <f t="shared" si="32"/>
        <v>66.895499999999998</v>
      </c>
      <c r="F68" s="87">
        <f t="shared" si="32"/>
        <v>66.895499999999998</v>
      </c>
      <c r="G68" s="42">
        <f t="shared" si="32"/>
        <v>76.268500000000003</v>
      </c>
      <c r="H68" s="43">
        <f t="shared" si="32"/>
        <v>67.378500000000003</v>
      </c>
      <c r="I68" s="43">
        <f t="shared" si="32"/>
        <v>16.779</v>
      </c>
      <c r="J68" s="43">
        <f t="shared" si="32"/>
        <v>67.864999999999995</v>
      </c>
      <c r="K68" s="87">
        <f t="shared" si="32"/>
        <v>67.864999999999995</v>
      </c>
      <c r="L68" s="42">
        <f t="shared" si="32"/>
        <v>77.259</v>
      </c>
      <c r="M68" s="43">
        <f t="shared" si="32"/>
        <v>77.42</v>
      </c>
      <c r="N68" s="43">
        <f t="shared" si="32"/>
        <v>16.779</v>
      </c>
      <c r="O68" s="87">
        <f t="shared" si="32"/>
        <v>76.867000000000004</v>
      </c>
      <c r="P68" s="42">
        <f t="shared" si="32"/>
        <v>80.647000000000006</v>
      </c>
      <c r="Q68" s="43">
        <f t="shared" si="32"/>
        <v>80.36</v>
      </c>
      <c r="R68" s="43">
        <f t="shared" si="32"/>
        <v>18.753</v>
      </c>
      <c r="S68" s="87">
        <f t="shared" si="32"/>
        <v>79.786000000000001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140.95238095238096</v>
      </c>
      <c r="C69" s="49">
        <f t="shared" si="33"/>
        <v>139.54451345755695</v>
      </c>
      <c r="D69" s="49">
        <f t="shared" si="33"/>
        <v>139.99999999999997</v>
      </c>
      <c r="E69" s="49">
        <f t="shared" si="33"/>
        <v>138.71635610766046</v>
      </c>
      <c r="F69" s="50">
        <f t="shared" si="33"/>
        <v>138.71635610766046</v>
      </c>
      <c r="G69" s="48">
        <f t="shared" si="33"/>
        <v>141.18738404452694</v>
      </c>
      <c r="H69" s="49">
        <f t="shared" si="33"/>
        <v>139.75155279503107</v>
      </c>
      <c r="I69" s="49">
        <f t="shared" si="33"/>
        <v>141.1764705882353</v>
      </c>
      <c r="J69" s="49">
        <f t="shared" si="33"/>
        <v>138.16326530612247</v>
      </c>
      <c r="K69" s="50">
        <f t="shared" si="33"/>
        <v>138.16326530612247</v>
      </c>
      <c r="L69" s="48">
        <f t="shared" si="33"/>
        <v>141.57509157509156</v>
      </c>
      <c r="M69" s="49">
        <f t="shared" si="33"/>
        <v>139.78300180831829</v>
      </c>
      <c r="N69" s="49">
        <f t="shared" si="33"/>
        <v>136.1344537815126</v>
      </c>
      <c r="O69" s="50">
        <f t="shared" si="33"/>
        <v>138.87884267631102</v>
      </c>
      <c r="P69" s="48">
        <f t="shared" si="33"/>
        <v>140.41811846689893</v>
      </c>
      <c r="Q69" s="49">
        <f t="shared" si="33"/>
        <v>139.89547038327527</v>
      </c>
      <c r="R69" s="49">
        <f t="shared" si="33"/>
        <v>142.85714285714286</v>
      </c>
      <c r="S69" s="50">
        <f t="shared" si="33"/>
        <v>138.67595818815332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topLeftCell="A37" zoomScale="30" zoomScaleNormal="30" workbookViewId="0">
      <selection activeCell="B44" sqref="B44:G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AC3" s="339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39" t="s">
        <v>1</v>
      </c>
      <c r="B9" s="339"/>
      <c r="C9" s="339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39"/>
      <c r="B10" s="339"/>
      <c r="C10" s="339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39" t="s">
        <v>4</v>
      </c>
      <c r="B11" s="339"/>
      <c r="C11" s="339"/>
      <c r="D11" s="245"/>
      <c r="E11" s="340">
        <v>1</v>
      </c>
      <c r="F11" s="245"/>
      <c r="G11" s="245"/>
      <c r="H11" s="245"/>
      <c r="I11" s="245"/>
      <c r="J11" s="245"/>
      <c r="K11" s="599" t="s">
        <v>95</v>
      </c>
      <c r="L11" s="599"/>
      <c r="M11" s="341"/>
      <c r="N11" s="341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39"/>
      <c r="B12" s="339"/>
      <c r="C12" s="339"/>
      <c r="D12" s="245"/>
      <c r="E12" s="247"/>
      <c r="F12" s="245"/>
      <c r="G12" s="245"/>
      <c r="H12" s="245"/>
      <c r="I12" s="245"/>
      <c r="J12" s="245"/>
      <c r="K12" s="341"/>
      <c r="L12" s="341"/>
      <c r="M12" s="341"/>
      <c r="N12" s="341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39"/>
      <c r="B13" s="339"/>
      <c r="C13" s="339"/>
      <c r="D13" s="339"/>
      <c r="E13" s="339"/>
      <c r="F13" s="339"/>
      <c r="G13" s="339"/>
      <c r="H13" s="339"/>
      <c r="I13" s="339"/>
      <c r="J13" s="339"/>
      <c r="K13" s="339"/>
      <c r="L13" s="341"/>
      <c r="M13" s="341"/>
      <c r="N13" s="341"/>
      <c r="O13" s="341"/>
      <c r="P13" s="341"/>
      <c r="Q13" s="341"/>
      <c r="R13" s="341"/>
      <c r="S13" s="341"/>
      <c r="T13" s="341"/>
      <c r="U13" s="341"/>
      <c r="V13" s="245"/>
      <c r="W13" s="245"/>
      <c r="X13" s="245"/>
    </row>
    <row r="14" spans="1:29" s="52" customFormat="1" ht="34.5" thickBot="1" x14ac:dyDescent="0.3">
      <c r="A14" s="339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498</v>
      </c>
      <c r="C17" s="226">
        <v>11.984999999999994</v>
      </c>
      <c r="D17" s="226">
        <v>8.6687999999999921</v>
      </c>
      <c r="E17" s="226">
        <v>1.351</v>
      </c>
      <c r="F17" s="226">
        <v>4.2679999999999998</v>
      </c>
      <c r="G17" s="226">
        <v>8.7023999999999901</v>
      </c>
      <c r="H17" s="225">
        <v>484</v>
      </c>
      <c r="I17" s="226">
        <v>14.398999999999999</v>
      </c>
      <c r="J17" s="226">
        <v>13.005000000000001</v>
      </c>
      <c r="K17" s="226">
        <v>0</v>
      </c>
      <c r="L17" s="226">
        <v>12.988</v>
      </c>
      <c r="M17" s="226">
        <v>13.039</v>
      </c>
      <c r="N17" s="23">
        <v>138.1405</v>
      </c>
      <c r="O17" s="24">
        <v>138.86620000000002</v>
      </c>
      <c r="P17" s="24">
        <v>30.996000000000002</v>
      </c>
      <c r="Q17" s="25">
        <v>138.446</v>
      </c>
      <c r="R17" s="23">
        <v>147.67310000000001</v>
      </c>
      <c r="S17" s="24">
        <v>141.9984</v>
      </c>
      <c r="T17" s="24">
        <v>29.341199999999994</v>
      </c>
      <c r="U17" s="25">
        <v>147.83519999999999</v>
      </c>
      <c r="V17" s="259">
        <f t="shared" ref="V17:V24" si="0">SUM(B17:U17)</f>
        <v>1983.7028</v>
      </c>
      <c r="X17" s="52"/>
      <c r="Y17" s="52"/>
    </row>
    <row r="18" spans="1:41" ht="39.950000000000003" customHeight="1" x14ac:dyDescent="0.25">
      <c r="A18" s="260" t="s">
        <v>16</v>
      </c>
      <c r="B18" s="225">
        <v>508</v>
      </c>
      <c r="C18" s="226">
        <v>9.4349999999999952</v>
      </c>
      <c r="D18" s="226">
        <v>8.5580999999999943</v>
      </c>
      <c r="E18" s="226">
        <v>0.76400000000000001</v>
      </c>
      <c r="F18" s="226">
        <v>1.94</v>
      </c>
      <c r="G18" s="226">
        <v>8.6246999999999954</v>
      </c>
      <c r="H18" s="225">
        <v>501</v>
      </c>
      <c r="I18" s="226">
        <v>9.9945999999999859</v>
      </c>
      <c r="J18" s="226">
        <v>9.0269999999999868</v>
      </c>
      <c r="K18" s="226">
        <v>0</v>
      </c>
      <c r="L18" s="226">
        <v>9.0033999999999867</v>
      </c>
      <c r="M18" s="226">
        <v>9.0505999999999869</v>
      </c>
      <c r="N18" s="23">
        <v>140.2165</v>
      </c>
      <c r="O18" s="24">
        <v>140.54069999999999</v>
      </c>
      <c r="P18" s="24">
        <v>31.927199999999996</v>
      </c>
      <c r="Q18" s="25">
        <v>140.54069999999999</v>
      </c>
      <c r="R18" s="23">
        <v>147.67310000000001</v>
      </c>
      <c r="S18" s="24">
        <v>147.511</v>
      </c>
      <c r="T18" s="24">
        <v>30.361499999999996</v>
      </c>
      <c r="U18" s="25">
        <v>147.83519999999999</v>
      </c>
      <c r="V18" s="259">
        <f t="shared" si="0"/>
        <v>2002.0033000000001</v>
      </c>
      <c r="X18" s="52"/>
      <c r="Y18" s="52"/>
    </row>
    <row r="19" spans="1:41" ht="39.75" customHeight="1" x14ac:dyDescent="0.25">
      <c r="A19" s="258" t="s">
        <v>17</v>
      </c>
      <c r="B19" s="225">
        <v>508</v>
      </c>
      <c r="C19" s="226">
        <v>9.4349999999999952</v>
      </c>
      <c r="D19" s="226">
        <v>8.5580999999999943</v>
      </c>
      <c r="E19" s="226">
        <v>0.76400000000000001</v>
      </c>
      <c r="F19" s="226">
        <v>1.94</v>
      </c>
      <c r="G19" s="226">
        <v>8.6246999999999954</v>
      </c>
      <c r="H19" s="225">
        <v>501</v>
      </c>
      <c r="I19" s="226">
        <v>9.9945999999999859</v>
      </c>
      <c r="J19" s="226">
        <v>9.0269999999999868</v>
      </c>
      <c r="K19" s="226">
        <v>0</v>
      </c>
      <c r="L19" s="226">
        <v>9.0033999999999867</v>
      </c>
      <c r="M19" s="226">
        <v>9.0505999999999869</v>
      </c>
      <c r="N19" s="23">
        <v>140.2165</v>
      </c>
      <c r="O19" s="24">
        <v>140.54069999999999</v>
      </c>
      <c r="P19" s="24">
        <v>31.927199999999996</v>
      </c>
      <c r="Q19" s="25">
        <v>140.54069999999999</v>
      </c>
      <c r="R19" s="23">
        <v>147.67310000000001</v>
      </c>
      <c r="S19" s="24">
        <v>147.511</v>
      </c>
      <c r="T19" s="24">
        <v>30.361499999999996</v>
      </c>
      <c r="U19" s="25">
        <v>147.83519999999999</v>
      </c>
      <c r="V19" s="259">
        <f t="shared" si="0"/>
        <v>2002.0033000000001</v>
      </c>
      <c r="X19" s="52"/>
      <c r="Y19" s="52"/>
    </row>
    <row r="20" spans="1:41" ht="39.950000000000003" customHeight="1" x14ac:dyDescent="0.25">
      <c r="A20" s="260" t="s">
        <v>18</v>
      </c>
      <c r="B20" s="225">
        <v>508</v>
      </c>
      <c r="C20" s="226">
        <v>9.4349999999999952</v>
      </c>
      <c r="D20" s="226">
        <v>8.5580999999999943</v>
      </c>
      <c r="E20" s="226">
        <v>1.6616999999999977</v>
      </c>
      <c r="F20" s="226">
        <v>6.363199999999992</v>
      </c>
      <c r="G20" s="226">
        <v>8.6246999999999954</v>
      </c>
      <c r="H20" s="225">
        <v>501</v>
      </c>
      <c r="I20" s="226">
        <v>9.9945999999999859</v>
      </c>
      <c r="J20" s="226">
        <v>9.0269999999999868</v>
      </c>
      <c r="K20" s="226">
        <v>0</v>
      </c>
      <c r="L20" s="226">
        <v>9.0033999999999867</v>
      </c>
      <c r="M20" s="226">
        <v>9.0505999999999869</v>
      </c>
      <c r="N20" s="23">
        <v>140.2165</v>
      </c>
      <c r="O20" s="24">
        <v>140.54069999999999</v>
      </c>
      <c r="P20" s="24">
        <v>32.796399999999991</v>
      </c>
      <c r="Q20" s="25">
        <v>140.54069999999999</v>
      </c>
      <c r="R20" s="23">
        <v>147.67310000000001</v>
      </c>
      <c r="S20" s="24">
        <v>147.511</v>
      </c>
      <c r="T20" s="24">
        <v>31.609500000000001</v>
      </c>
      <c r="U20" s="25">
        <v>147.83519999999999</v>
      </c>
      <c r="V20" s="259">
        <f t="shared" si="0"/>
        <v>2009.4413999999999</v>
      </c>
      <c r="X20" s="52"/>
      <c r="Y20" s="52"/>
    </row>
    <row r="21" spans="1:41" ht="39.950000000000003" customHeight="1" x14ac:dyDescent="0.25">
      <c r="A21" s="258" t="s">
        <v>19</v>
      </c>
      <c r="B21" s="225">
        <v>508</v>
      </c>
      <c r="C21" s="226">
        <v>9.4349999999999952</v>
      </c>
      <c r="D21" s="226">
        <v>8.5580999999999943</v>
      </c>
      <c r="E21" s="226">
        <v>1.6616999999999977</v>
      </c>
      <c r="F21" s="226">
        <v>6.363199999999992</v>
      </c>
      <c r="G21" s="226">
        <v>8.6246999999999954</v>
      </c>
      <c r="H21" s="225">
        <v>501</v>
      </c>
      <c r="I21" s="226">
        <v>9.9945999999999859</v>
      </c>
      <c r="J21" s="226">
        <v>9.0269999999999868</v>
      </c>
      <c r="K21" s="226">
        <v>1.1057999999999979</v>
      </c>
      <c r="L21" s="226">
        <v>9.0033999999999867</v>
      </c>
      <c r="M21" s="226">
        <v>9.0505999999999869</v>
      </c>
      <c r="N21" s="23">
        <v>140.2165</v>
      </c>
      <c r="O21" s="24">
        <v>140.54069999999999</v>
      </c>
      <c r="P21" s="24">
        <v>32.796399999999991</v>
      </c>
      <c r="Q21" s="25">
        <v>140.54069999999999</v>
      </c>
      <c r="R21" s="23">
        <v>147.67310000000001</v>
      </c>
      <c r="S21" s="24">
        <v>147.511</v>
      </c>
      <c r="T21" s="24">
        <v>31.609500000000001</v>
      </c>
      <c r="U21" s="25">
        <v>147.83519999999999</v>
      </c>
      <c r="V21" s="259">
        <f t="shared" si="0"/>
        <v>2010.5472</v>
      </c>
      <c r="X21" s="52"/>
      <c r="Y21" s="52"/>
    </row>
    <row r="22" spans="1:41" ht="39.950000000000003" customHeight="1" x14ac:dyDescent="0.25">
      <c r="A22" s="260" t="s">
        <v>13</v>
      </c>
      <c r="B22" s="225">
        <v>508</v>
      </c>
      <c r="C22" s="226">
        <v>9.4349999999999952</v>
      </c>
      <c r="D22" s="226">
        <v>8.5580999999999943</v>
      </c>
      <c r="E22" s="226">
        <v>1.6616999999999977</v>
      </c>
      <c r="F22" s="226">
        <v>6.363199999999992</v>
      </c>
      <c r="G22" s="226">
        <v>8.6246999999999954</v>
      </c>
      <c r="H22" s="225">
        <v>501</v>
      </c>
      <c r="I22" s="226">
        <v>9.9945999999999859</v>
      </c>
      <c r="J22" s="226">
        <v>9.0269999999999868</v>
      </c>
      <c r="K22" s="226">
        <v>1.1057999999999979</v>
      </c>
      <c r="L22" s="226">
        <v>9.0033999999999867</v>
      </c>
      <c r="M22" s="226">
        <v>9.0505999999999869</v>
      </c>
      <c r="N22" s="23">
        <v>140.2165</v>
      </c>
      <c r="O22" s="24">
        <v>140.54069999999999</v>
      </c>
      <c r="P22" s="24">
        <v>32.796399999999991</v>
      </c>
      <c r="Q22" s="25">
        <v>140.54069999999999</v>
      </c>
      <c r="R22" s="23">
        <v>147.67310000000001</v>
      </c>
      <c r="S22" s="24">
        <v>147.511</v>
      </c>
      <c r="T22" s="24">
        <v>31.609500000000001</v>
      </c>
      <c r="U22" s="25">
        <v>147.83519999999999</v>
      </c>
      <c r="V22" s="259">
        <f t="shared" si="0"/>
        <v>2010.5472</v>
      </c>
      <c r="X22" s="52"/>
      <c r="Y22" s="52"/>
    </row>
    <row r="23" spans="1:41" ht="39.950000000000003" customHeight="1" x14ac:dyDescent="0.25">
      <c r="A23" s="258" t="s">
        <v>14</v>
      </c>
      <c r="B23" s="225">
        <v>508</v>
      </c>
      <c r="C23" s="226">
        <v>9.4349999999999952</v>
      </c>
      <c r="D23" s="226">
        <v>8.5580999999999943</v>
      </c>
      <c r="E23" s="226">
        <v>1.6616999999999977</v>
      </c>
      <c r="F23" s="226">
        <v>6.363199999999992</v>
      </c>
      <c r="G23" s="226">
        <v>8.6246999999999954</v>
      </c>
      <c r="H23" s="225">
        <v>501</v>
      </c>
      <c r="I23" s="226">
        <v>9.9945999999999859</v>
      </c>
      <c r="J23" s="226">
        <v>9.0269999999999868</v>
      </c>
      <c r="K23" s="226">
        <v>1.1057999999999979</v>
      </c>
      <c r="L23" s="226">
        <v>9.0033999999999867</v>
      </c>
      <c r="M23" s="226">
        <v>9.0505999999999869</v>
      </c>
      <c r="N23" s="23">
        <v>140.2165</v>
      </c>
      <c r="O23" s="24">
        <v>140.54069999999999</v>
      </c>
      <c r="P23" s="24">
        <v>32.796399999999991</v>
      </c>
      <c r="Q23" s="25">
        <v>140.54069999999999</v>
      </c>
      <c r="R23" s="23">
        <v>147.67310000000001</v>
      </c>
      <c r="S23" s="24">
        <v>147.511</v>
      </c>
      <c r="T23" s="24">
        <v>31.609500000000001</v>
      </c>
      <c r="U23" s="25">
        <v>147.83519999999999</v>
      </c>
      <c r="V23" s="259">
        <f t="shared" si="0"/>
        <v>2010.5472</v>
      </c>
      <c r="X23" s="52"/>
    </row>
    <row r="24" spans="1:41" ht="41.45" customHeight="1" thickBot="1" x14ac:dyDescent="0.3">
      <c r="A24" s="260" t="s">
        <v>11</v>
      </c>
      <c r="B24" s="227">
        <f>SUM(B17:B23)</f>
        <v>3546</v>
      </c>
      <c r="C24" s="228">
        <f t="shared" ref="C24:G24" si="1">SUM(C17:C23)</f>
        <v>68.59499999999997</v>
      </c>
      <c r="D24" s="228">
        <f t="shared" si="1"/>
        <v>60.017399999999967</v>
      </c>
      <c r="E24" s="228">
        <f t="shared" si="1"/>
        <v>9.5257999999999914</v>
      </c>
      <c r="F24" s="228">
        <f t="shared" si="1"/>
        <v>33.600799999999964</v>
      </c>
      <c r="G24" s="228">
        <f t="shared" si="1"/>
        <v>60.450599999999973</v>
      </c>
      <c r="H24" s="227">
        <f>SUM(H17:H23)</f>
        <v>3490</v>
      </c>
      <c r="I24" s="228">
        <f t="shared" ref="I24:M24" si="2">SUM(I17:I23)</f>
        <v>74.36659999999992</v>
      </c>
      <c r="J24" s="228">
        <f t="shared" si="2"/>
        <v>67.166999999999916</v>
      </c>
      <c r="K24" s="228">
        <f t="shared" si="2"/>
        <v>3.3173999999999939</v>
      </c>
      <c r="L24" s="228">
        <f t="shared" si="2"/>
        <v>67.008399999999909</v>
      </c>
      <c r="M24" s="228">
        <f t="shared" si="2"/>
        <v>67.342599999999919</v>
      </c>
      <c r="N24" s="261">
        <f>SUM(N17:N23)</f>
        <v>979.43949999999995</v>
      </c>
      <c r="O24" s="262">
        <f t="shared" ref="O24:Q24" si="3">SUM(O17:O23)</f>
        <v>982.11040000000003</v>
      </c>
      <c r="P24" s="262">
        <f t="shared" si="3"/>
        <v>226.036</v>
      </c>
      <c r="Q24" s="263">
        <f t="shared" si="3"/>
        <v>981.6902</v>
      </c>
      <c r="R24" s="261">
        <f>SUM(R17:R23)</f>
        <v>1033.7117000000001</v>
      </c>
      <c r="S24" s="262">
        <f t="shared" ref="S24:U24" si="4">SUM(S17:S23)</f>
        <v>1027.0644</v>
      </c>
      <c r="T24" s="262">
        <f t="shared" si="4"/>
        <v>216.50219999999999</v>
      </c>
      <c r="U24" s="263">
        <f t="shared" si="4"/>
        <v>1034.8463999999999</v>
      </c>
      <c r="V24" s="259">
        <f t="shared" si="0"/>
        <v>14028.792399999998</v>
      </c>
    </row>
    <row r="25" spans="1:41" s="52" customFormat="1" ht="36.75" customHeight="1" x14ac:dyDescent="0.25">
      <c r="A25" s="264" t="s">
        <v>20</v>
      </c>
      <c r="B25" s="229"/>
      <c r="C25" s="230">
        <v>162.1</v>
      </c>
      <c r="D25" s="230">
        <v>162.1</v>
      </c>
      <c r="E25" s="230">
        <v>162.1</v>
      </c>
      <c r="F25" s="230">
        <v>162.1</v>
      </c>
      <c r="G25" s="230">
        <v>162.1</v>
      </c>
      <c r="H25" s="229"/>
      <c r="I25" s="230">
        <v>162.1</v>
      </c>
      <c r="J25" s="335">
        <v>162.1</v>
      </c>
      <c r="K25" s="230">
        <v>156</v>
      </c>
      <c r="L25" s="230">
        <v>162.1</v>
      </c>
      <c r="M25" s="230">
        <v>162.1</v>
      </c>
      <c r="N25" s="265">
        <v>162.1</v>
      </c>
      <c r="O25" s="266">
        <v>162.1</v>
      </c>
      <c r="P25" s="266">
        <v>159.6</v>
      </c>
      <c r="Q25" s="267">
        <v>162.1</v>
      </c>
      <c r="R25" s="265">
        <v>162.1</v>
      </c>
      <c r="S25" s="266">
        <v>162.1</v>
      </c>
      <c r="T25" s="266">
        <v>162.1</v>
      </c>
      <c r="U25" s="267">
        <v>162.1</v>
      </c>
      <c r="V25" s="268">
        <f>+((V24/V26)/7)*1000</f>
        <v>161.10234726688103</v>
      </c>
    </row>
    <row r="26" spans="1:41" s="52" customFormat="1" ht="33" customHeight="1" x14ac:dyDescent="0.25">
      <c r="A26" s="269" t="s">
        <v>21</v>
      </c>
      <c r="B26" s="231"/>
      <c r="C26" s="232">
        <v>850</v>
      </c>
      <c r="D26" s="232">
        <v>771</v>
      </c>
      <c r="E26" s="232">
        <v>191</v>
      </c>
      <c r="F26" s="232">
        <v>776</v>
      </c>
      <c r="G26" s="232">
        <v>777</v>
      </c>
      <c r="H26" s="231"/>
      <c r="I26" s="232">
        <v>847</v>
      </c>
      <c r="J26" s="232">
        <v>765</v>
      </c>
      <c r="K26" s="232">
        <v>194</v>
      </c>
      <c r="L26" s="232">
        <v>763</v>
      </c>
      <c r="M26" s="232">
        <v>767</v>
      </c>
      <c r="N26" s="34">
        <v>865</v>
      </c>
      <c r="O26" s="35">
        <v>867</v>
      </c>
      <c r="P26" s="35">
        <v>212</v>
      </c>
      <c r="Q26" s="36">
        <v>867</v>
      </c>
      <c r="R26" s="34">
        <v>911</v>
      </c>
      <c r="S26" s="35">
        <v>910</v>
      </c>
      <c r="T26" s="35">
        <v>195</v>
      </c>
      <c r="U26" s="36">
        <v>912</v>
      </c>
      <c r="V26" s="270">
        <f>SUM(C26:U26)</f>
        <v>12440</v>
      </c>
      <c r="W26" s="52">
        <f>((V24*1000)/V26)/7</f>
        <v>161.102347266881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826.71</v>
      </c>
      <c r="D27" s="226">
        <f t="shared" ref="D27:G27" si="5">(D26*D25/1000)*6</f>
        <v>749.87459999999987</v>
      </c>
      <c r="E27" s="226">
        <f t="shared" si="5"/>
        <v>185.76659999999998</v>
      </c>
      <c r="F27" s="226">
        <f t="shared" si="5"/>
        <v>754.73759999999993</v>
      </c>
      <c r="G27" s="226">
        <f t="shared" si="5"/>
        <v>755.71019999999999</v>
      </c>
      <c r="H27" s="233"/>
      <c r="I27" s="226">
        <f>(I26*I25/1000)*6</f>
        <v>823.79219999999998</v>
      </c>
      <c r="J27" s="226">
        <f t="shared" ref="J27:M27" si="6">(J26*J25/1000)*6</f>
        <v>744.03899999999999</v>
      </c>
      <c r="K27" s="226">
        <f t="shared" si="6"/>
        <v>181.584</v>
      </c>
      <c r="L27" s="226">
        <f t="shared" si="6"/>
        <v>742.09379999999999</v>
      </c>
      <c r="M27" s="226">
        <f t="shared" si="6"/>
        <v>745.98419999999999</v>
      </c>
      <c r="N27" s="272">
        <f t="shared" ref="N27:Q27" si="7">((N26*N25)*7/1000)/7</f>
        <v>140.2165</v>
      </c>
      <c r="O27" s="273">
        <f t="shared" si="7"/>
        <v>140.54069999999999</v>
      </c>
      <c r="P27" s="273">
        <f t="shared" si="7"/>
        <v>33.835199999999993</v>
      </c>
      <c r="Q27" s="274">
        <f t="shared" si="7"/>
        <v>140.54069999999999</v>
      </c>
      <c r="R27" s="272">
        <f>((R26*R25)*7/1000)/7</f>
        <v>147.67310000000001</v>
      </c>
      <c r="S27" s="273">
        <f t="shared" ref="S27:U27" si="8">((S26*S25)*7/1000)/7</f>
        <v>147.511</v>
      </c>
      <c r="T27" s="273">
        <f t="shared" si="8"/>
        <v>31.609500000000001</v>
      </c>
      <c r="U27" s="274">
        <f t="shared" si="8"/>
        <v>147.83519999999999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9.4349999999999952</v>
      </c>
      <c r="D28" s="235">
        <f t="shared" ref="D28:G28" si="9">+(D25-$C$32)*D26/1000</f>
        <v>8.5580999999999943</v>
      </c>
      <c r="E28" s="235">
        <f t="shared" si="9"/>
        <v>2.120099999999999</v>
      </c>
      <c r="F28" s="235">
        <f t="shared" si="9"/>
        <v>8.6135999999999946</v>
      </c>
      <c r="G28" s="235">
        <f t="shared" si="9"/>
        <v>8.6246999999999954</v>
      </c>
      <c r="H28" s="234"/>
      <c r="I28" s="235">
        <f>+(I25-$I$32)*I26/1000</f>
        <v>9.9945999999999859</v>
      </c>
      <c r="J28" s="235">
        <f t="shared" ref="J28:M28" si="10">+(J25-$I$32)*J26/1000</f>
        <v>9.0269999999999868</v>
      </c>
      <c r="K28" s="235">
        <f t="shared" si="10"/>
        <v>1.1057999999999979</v>
      </c>
      <c r="L28" s="235">
        <f t="shared" si="10"/>
        <v>9.0033999999999867</v>
      </c>
      <c r="M28" s="235">
        <f t="shared" si="10"/>
        <v>9.0505999999999869</v>
      </c>
      <c r="N28" s="42">
        <f>((N26*N25)*7)/1000</f>
        <v>981.51549999999997</v>
      </c>
      <c r="O28" s="43">
        <f>((O26*O25)*7)/1000</f>
        <v>983.78489999999988</v>
      </c>
      <c r="P28" s="43">
        <f t="shared" ref="P28:U28" si="11">((P26*P25)*7)/1000</f>
        <v>236.84639999999996</v>
      </c>
      <c r="Q28" s="87">
        <f t="shared" si="11"/>
        <v>983.78489999999988</v>
      </c>
      <c r="R28" s="44">
        <f t="shared" si="11"/>
        <v>1033.7117000000001</v>
      </c>
      <c r="S28" s="45">
        <f t="shared" si="11"/>
        <v>1032.577</v>
      </c>
      <c r="T28" s="45">
        <f t="shared" si="11"/>
        <v>221.26650000000001</v>
      </c>
      <c r="U28" s="46">
        <f t="shared" si="11"/>
        <v>1034.8463999999999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2">+C26*(1.16666666666667)</f>
        <v>991.66666666666958</v>
      </c>
      <c r="D29" s="237">
        <f t="shared" si="12"/>
        <v>899.50000000000261</v>
      </c>
      <c r="E29" s="237">
        <f t="shared" si="12"/>
        <v>222.833333333334</v>
      </c>
      <c r="F29" s="237">
        <f t="shared" si="12"/>
        <v>905.33333333333599</v>
      </c>
      <c r="G29" s="237">
        <f t="shared" si="12"/>
        <v>906.50000000000261</v>
      </c>
      <c r="H29" s="236"/>
      <c r="I29" s="237">
        <f t="shared" ref="I29:M29" si="13">+I26*(1.16666666666667)</f>
        <v>988.16666666666958</v>
      </c>
      <c r="J29" s="237">
        <f t="shared" si="13"/>
        <v>892.50000000000261</v>
      </c>
      <c r="K29" s="237">
        <f t="shared" si="13"/>
        <v>226.333333333334</v>
      </c>
      <c r="L29" s="237">
        <f t="shared" si="13"/>
        <v>890.16666666666924</v>
      </c>
      <c r="M29" s="237">
        <f t="shared" si="13"/>
        <v>894.83333333333599</v>
      </c>
      <c r="N29" s="48">
        <f>+(N24/N26)/7*1000</f>
        <v>161.75714285714284</v>
      </c>
      <c r="O29" s="49">
        <f t="shared" ref="O29:U29" si="14">+(O24/O26)/7*1000</f>
        <v>161.82408963585434</v>
      </c>
      <c r="P29" s="49">
        <f t="shared" si="14"/>
        <v>152.31536388140162</v>
      </c>
      <c r="Q29" s="50">
        <f t="shared" si="14"/>
        <v>161.75485252924699</v>
      </c>
      <c r="R29" s="48">
        <f t="shared" si="14"/>
        <v>162.1</v>
      </c>
      <c r="S29" s="49">
        <f t="shared" si="14"/>
        <v>161.23459968602828</v>
      </c>
      <c r="T29" s="49">
        <f t="shared" si="14"/>
        <v>158.60967032967031</v>
      </c>
      <c r="U29" s="50">
        <f t="shared" si="14"/>
        <v>162.09999999999997</v>
      </c>
      <c r="V29" s="276"/>
    </row>
    <row r="30" spans="1:41" ht="33.75" customHeight="1" x14ac:dyDescent="0.25">
      <c r="A30" s="52"/>
      <c r="B30" s="233"/>
      <c r="C30" s="238">
        <f>(C27/6)</f>
        <v>137.785</v>
      </c>
      <c r="D30" s="238">
        <f t="shared" ref="D30:G30" si="15">+(D27/6)</f>
        <v>124.97909999999997</v>
      </c>
      <c r="E30" s="238">
        <f t="shared" si="15"/>
        <v>30.961099999999998</v>
      </c>
      <c r="F30" s="238">
        <f t="shared" si="15"/>
        <v>125.78959999999999</v>
      </c>
      <c r="G30" s="238">
        <f t="shared" si="15"/>
        <v>125.9517</v>
      </c>
      <c r="H30" s="233"/>
      <c r="I30" s="238">
        <f>(I27/6)</f>
        <v>137.2987</v>
      </c>
      <c r="J30" s="238">
        <f t="shared" ref="J30:M30" si="16">+(J27/6)</f>
        <v>124.0065</v>
      </c>
      <c r="K30" s="238">
        <f t="shared" si="16"/>
        <v>30.263999999999999</v>
      </c>
      <c r="L30" s="238">
        <f t="shared" si="16"/>
        <v>123.6823</v>
      </c>
      <c r="M30" s="238">
        <f t="shared" si="16"/>
        <v>124.33069999999999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327.31375000000003</v>
      </c>
      <c r="D31" s="238">
        <f t="shared" ref="D31:G31" si="17">+((D27-D24)/4)+D30</f>
        <v>297.44339999999994</v>
      </c>
      <c r="E31" s="238">
        <f t="shared" si="17"/>
        <v>75.021299999999997</v>
      </c>
      <c r="F31" s="238">
        <f t="shared" si="17"/>
        <v>306.07380000000001</v>
      </c>
      <c r="G31" s="238">
        <f t="shared" si="17"/>
        <v>299.76659999999998</v>
      </c>
      <c r="H31" s="233"/>
      <c r="I31" s="238">
        <f>+((I27-I24)/4)+I30</f>
        <v>324.6551</v>
      </c>
      <c r="J31" s="238">
        <f t="shared" ref="J31:M31" si="18">+((J27-J24)/4)+J30</f>
        <v>293.22450000000003</v>
      </c>
      <c r="K31" s="238">
        <f t="shared" si="18"/>
        <v>74.830650000000006</v>
      </c>
      <c r="L31" s="238">
        <f t="shared" si="18"/>
        <v>292.45365000000004</v>
      </c>
      <c r="M31" s="238">
        <f t="shared" si="18"/>
        <v>293.99110000000002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151</v>
      </c>
      <c r="D32" s="241">
        <f>+C32*E32/1000</f>
        <v>508.11500000000001</v>
      </c>
      <c r="E32" s="242">
        <f>+SUM(C26:G26)</f>
        <v>3365</v>
      </c>
      <c r="F32" s="243"/>
      <c r="G32" s="243"/>
      <c r="H32" s="239"/>
      <c r="I32" s="240">
        <v>150.30000000000001</v>
      </c>
      <c r="J32" s="241">
        <f>+I32*K32/1000</f>
        <v>501.40080000000006</v>
      </c>
      <c r="K32" s="242">
        <f>+SUM(I26:M26)</f>
        <v>3336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96.903199999999998</v>
      </c>
      <c r="C38" s="79">
        <v>96.500400000000013</v>
      </c>
      <c r="D38" s="79">
        <v>26.128800000000005</v>
      </c>
      <c r="E38" s="79">
        <v>94.226100000000002</v>
      </c>
      <c r="F38" s="79">
        <v>94.207499999999996</v>
      </c>
      <c r="G38" s="79">
        <v>93.314400000000006</v>
      </c>
      <c r="H38" s="274">
        <f t="shared" ref="H38:H45" si="19">SUM(B38:G38)</f>
        <v>501.28039999999999</v>
      </c>
      <c r="I38" s="52"/>
      <c r="J38" s="287" t="s">
        <v>15</v>
      </c>
      <c r="K38" s="79">
        <v>8.6999999999999993</v>
      </c>
      <c r="L38" s="79">
        <v>8.4</v>
      </c>
      <c r="M38" s="79">
        <v>1.8</v>
      </c>
      <c r="N38" s="79">
        <v>8.5</v>
      </c>
      <c r="O38" s="79">
        <v>8.4</v>
      </c>
      <c r="P38" s="79">
        <v>8.5</v>
      </c>
      <c r="Q38" s="274">
        <f t="shared" ref="Q38:Q45" si="20">SUM(K38:P38)</f>
        <v>44.300000000000004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96.903199999999998</v>
      </c>
      <c r="C39" s="79">
        <v>96.500400000000013</v>
      </c>
      <c r="D39" s="79">
        <v>26.128800000000005</v>
      </c>
      <c r="E39" s="79">
        <v>97.066799999999986</v>
      </c>
      <c r="F39" s="79">
        <v>96.991200000000021</v>
      </c>
      <c r="G39" s="79">
        <v>93.314400000000006</v>
      </c>
      <c r="H39" s="274">
        <f t="shared" si="19"/>
        <v>506.90480000000002</v>
      </c>
      <c r="I39" s="52"/>
      <c r="J39" s="288" t="s">
        <v>16</v>
      </c>
      <c r="K39" s="79">
        <v>8.6999999999999993</v>
      </c>
      <c r="L39" s="79">
        <v>8.4</v>
      </c>
      <c r="M39" s="79">
        <v>1.8</v>
      </c>
      <c r="N39" s="79">
        <v>8.5</v>
      </c>
      <c r="O39" s="79">
        <v>8.4</v>
      </c>
      <c r="P39" s="79">
        <v>8.5</v>
      </c>
      <c r="Q39" s="274">
        <f t="shared" si="20"/>
        <v>44.300000000000004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96.903199999999998</v>
      </c>
      <c r="C40" s="79">
        <v>96.500400000000013</v>
      </c>
      <c r="D40" s="79">
        <v>26.128800000000005</v>
      </c>
      <c r="E40" s="79">
        <v>97.066799999999986</v>
      </c>
      <c r="F40" s="79">
        <v>96.991200000000021</v>
      </c>
      <c r="G40" s="79">
        <v>93.314400000000006</v>
      </c>
      <c r="H40" s="274">
        <f t="shared" si="19"/>
        <v>506.90480000000002</v>
      </c>
      <c r="I40" s="52"/>
      <c r="J40" s="287" t="s">
        <v>17</v>
      </c>
      <c r="K40" s="80">
        <v>8.6999999999999993</v>
      </c>
      <c r="L40" s="24">
        <v>8.4</v>
      </c>
      <c r="M40" s="24">
        <v>1.8</v>
      </c>
      <c r="N40" s="24">
        <v>8.6</v>
      </c>
      <c r="O40" s="24">
        <v>8.4</v>
      </c>
      <c r="P40" s="24">
        <v>8.6</v>
      </c>
      <c r="Q40" s="274">
        <f t="shared" si="20"/>
        <v>44.5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99.258000000000024</v>
      </c>
      <c r="C41" s="273">
        <v>97.216200000000001</v>
      </c>
      <c r="D41" s="273">
        <v>25.992000000000001</v>
      </c>
      <c r="E41" s="273">
        <v>97.066799999999986</v>
      </c>
      <c r="F41" s="273">
        <v>96.991200000000021</v>
      </c>
      <c r="G41" s="273">
        <v>96.429599999999979</v>
      </c>
      <c r="H41" s="274">
        <f t="shared" si="19"/>
        <v>512.9538</v>
      </c>
      <c r="I41" s="52"/>
      <c r="J41" s="288" t="s">
        <v>18</v>
      </c>
      <c r="K41" s="80">
        <v>8.6999999999999993</v>
      </c>
      <c r="L41" s="24">
        <v>8.4</v>
      </c>
      <c r="M41" s="24">
        <v>1.8</v>
      </c>
      <c r="N41" s="24">
        <v>8.6</v>
      </c>
      <c r="O41" s="24">
        <v>8.4</v>
      </c>
      <c r="P41" s="24">
        <v>8.6</v>
      </c>
      <c r="Q41" s="274">
        <f t="shared" si="20"/>
        <v>44.5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99.258000000000024</v>
      </c>
      <c r="C42" s="273">
        <v>100.46379999999999</v>
      </c>
      <c r="D42" s="273">
        <v>26.675999999999998</v>
      </c>
      <c r="E42" s="273">
        <v>100.3944</v>
      </c>
      <c r="F42" s="273">
        <v>100.3235</v>
      </c>
      <c r="G42" s="273">
        <v>96.429599999999979</v>
      </c>
      <c r="H42" s="274">
        <f t="shared" si="19"/>
        <v>523.5453</v>
      </c>
      <c r="I42" s="52"/>
      <c r="J42" s="287" t="s">
        <v>19</v>
      </c>
      <c r="K42" s="80">
        <v>8.6999999999999993</v>
      </c>
      <c r="L42" s="24">
        <v>8.4</v>
      </c>
      <c r="M42" s="24">
        <v>1.8</v>
      </c>
      <c r="N42" s="24">
        <v>8.6</v>
      </c>
      <c r="O42" s="24">
        <v>8.4</v>
      </c>
      <c r="P42" s="24">
        <v>8.6</v>
      </c>
      <c r="Q42" s="274">
        <f t="shared" si="20"/>
        <v>44.5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>
        <v>99.258000000000024</v>
      </c>
      <c r="C43" s="273">
        <v>100.46379999999999</v>
      </c>
      <c r="D43" s="273">
        <v>26.675999999999998</v>
      </c>
      <c r="E43" s="273">
        <v>100.3944</v>
      </c>
      <c r="F43" s="273">
        <v>100.3235</v>
      </c>
      <c r="G43" s="273">
        <v>96.429599999999979</v>
      </c>
      <c r="H43" s="274">
        <f t="shared" si="19"/>
        <v>523.5453</v>
      </c>
      <c r="I43" s="52"/>
      <c r="J43" s="288" t="s">
        <v>13</v>
      </c>
      <c r="K43" s="80">
        <v>8.6999999999999993</v>
      </c>
      <c r="L43" s="24">
        <v>8.4</v>
      </c>
      <c r="M43" s="24">
        <v>1.8</v>
      </c>
      <c r="N43" s="24">
        <v>8.6</v>
      </c>
      <c r="O43" s="24">
        <v>8.4</v>
      </c>
      <c r="P43" s="24">
        <v>8.6</v>
      </c>
      <c r="Q43" s="274">
        <f t="shared" si="20"/>
        <v>44.5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>
        <v>99.258000000000024</v>
      </c>
      <c r="C44" s="273">
        <v>100.46379999999999</v>
      </c>
      <c r="D44" s="273">
        <v>26.675999999999998</v>
      </c>
      <c r="E44" s="273">
        <v>100.3944</v>
      </c>
      <c r="F44" s="273">
        <v>100.3235</v>
      </c>
      <c r="G44" s="273">
        <v>96.429599999999979</v>
      </c>
      <c r="H44" s="274">
        <f t="shared" si="19"/>
        <v>523.5453</v>
      </c>
      <c r="I44" s="52"/>
      <c r="J44" s="287" t="s">
        <v>14</v>
      </c>
      <c r="K44" s="80">
        <v>8.6999999999999993</v>
      </c>
      <c r="L44" s="24">
        <v>8.4</v>
      </c>
      <c r="M44" s="24">
        <v>1.8</v>
      </c>
      <c r="N44" s="24">
        <v>8.6</v>
      </c>
      <c r="O44" s="24">
        <v>8.4</v>
      </c>
      <c r="P44" s="24">
        <v>8.6</v>
      </c>
      <c r="Q44" s="274">
        <f t="shared" si="20"/>
        <v>44.5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687.74160000000018</v>
      </c>
      <c r="C45" s="262">
        <f t="shared" si="21"/>
        <v>688.10879999999997</v>
      </c>
      <c r="D45" s="262">
        <f t="shared" si="21"/>
        <v>184.40639999999999</v>
      </c>
      <c r="E45" s="262">
        <f t="shared" si="21"/>
        <v>686.60969999999998</v>
      </c>
      <c r="F45" s="262">
        <f t="shared" si="21"/>
        <v>686.15160000000003</v>
      </c>
      <c r="G45" s="262">
        <f t="shared" si="21"/>
        <v>665.66159999999991</v>
      </c>
      <c r="H45" s="274">
        <f t="shared" si="19"/>
        <v>3598.6797000000001</v>
      </c>
      <c r="J45" s="288" t="s">
        <v>11</v>
      </c>
      <c r="K45" s="290">
        <f t="shared" ref="K45:P45" si="22">SUM(K38:K44)</f>
        <v>60.900000000000006</v>
      </c>
      <c r="L45" s="262">
        <f t="shared" si="22"/>
        <v>58.8</v>
      </c>
      <c r="M45" s="262">
        <f t="shared" si="22"/>
        <v>12.600000000000001</v>
      </c>
      <c r="N45" s="262">
        <f t="shared" si="22"/>
        <v>60.000000000000007</v>
      </c>
      <c r="O45" s="262">
        <f t="shared" si="22"/>
        <v>58.8</v>
      </c>
      <c r="P45" s="262">
        <f t="shared" si="22"/>
        <v>60.000000000000007</v>
      </c>
      <c r="Q45" s="274">
        <f t="shared" si="20"/>
        <v>311.10000000000002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143.9</v>
      </c>
      <c r="C46" s="266">
        <v>147.30000000000001</v>
      </c>
      <c r="D46" s="266">
        <v>144.4</v>
      </c>
      <c r="E46" s="266">
        <v>147</v>
      </c>
      <c r="F46" s="266">
        <v>146.80000000000001</v>
      </c>
      <c r="G46" s="266">
        <v>141.1</v>
      </c>
      <c r="H46" s="293">
        <f>+((H45/H47)/7)*1000</f>
        <v>137.79069954435809</v>
      </c>
      <c r="J46" s="291" t="s">
        <v>20</v>
      </c>
      <c r="K46" s="292">
        <v>138</v>
      </c>
      <c r="L46" s="266">
        <v>136</v>
      </c>
      <c r="M46" s="266">
        <v>137.5</v>
      </c>
      <c r="N46" s="266">
        <v>135.5</v>
      </c>
      <c r="O46" s="266">
        <v>136</v>
      </c>
      <c r="P46" s="266">
        <v>136</v>
      </c>
      <c r="Q46" s="293">
        <f>+((Q45/Q47)/7)*1000</f>
        <v>136.32778264680107</v>
      </c>
      <c r="R46" s="294"/>
      <c r="S46" s="294"/>
    </row>
    <row r="47" spans="1:29" ht="33.75" customHeight="1" x14ac:dyDescent="0.25">
      <c r="A47" s="295" t="s">
        <v>21</v>
      </c>
      <c r="B47" s="83">
        <v>710</v>
      </c>
      <c r="C47" s="35">
        <v>706</v>
      </c>
      <c r="D47" s="35">
        <v>190</v>
      </c>
      <c r="E47" s="35">
        <v>708</v>
      </c>
      <c r="F47" s="35">
        <v>709</v>
      </c>
      <c r="G47" s="35">
        <v>708</v>
      </c>
      <c r="H47" s="296">
        <f>SUM(B47:G47)</f>
        <v>3731</v>
      </c>
      <c r="I47" s="52"/>
      <c r="J47" s="295" t="s">
        <v>21</v>
      </c>
      <c r="K47" s="297">
        <v>63</v>
      </c>
      <c r="L47" s="298">
        <v>62</v>
      </c>
      <c r="M47" s="298">
        <v>13</v>
      </c>
      <c r="N47" s="298">
        <v>63</v>
      </c>
      <c r="O47" s="298">
        <v>62</v>
      </c>
      <c r="P47" s="298">
        <v>63</v>
      </c>
      <c r="Q47" s="299">
        <f>SUM(K47:P47)</f>
        <v>326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((B47*B46)*7/1000)/7</f>
        <v>102.169</v>
      </c>
      <c r="C48" s="273">
        <f t="shared" si="23"/>
        <v>103.99379999999999</v>
      </c>
      <c r="D48" s="273">
        <f t="shared" si="23"/>
        <v>27.436</v>
      </c>
      <c r="E48" s="273">
        <f t="shared" si="23"/>
        <v>104.07600000000001</v>
      </c>
      <c r="F48" s="273">
        <f t="shared" si="23"/>
        <v>104.08120000000001</v>
      </c>
      <c r="G48" s="273">
        <f t="shared" si="23"/>
        <v>99.898800000000008</v>
      </c>
      <c r="H48" s="302">
        <f>((H45*1000)/H47)/7</f>
        <v>137.79069954435809</v>
      </c>
      <c r="J48" s="301" t="s">
        <v>22</v>
      </c>
      <c r="K48" s="289">
        <f t="shared" ref="K48:P48" si="24">((K47*K46)*7/1000-K38-K39)/5</f>
        <v>8.6915999999999993</v>
      </c>
      <c r="L48" s="273">
        <f t="shared" si="24"/>
        <v>8.4448000000000008</v>
      </c>
      <c r="M48" s="273">
        <f t="shared" si="24"/>
        <v>1.7824999999999995</v>
      </c>
      <c r="N48" s="273">
        <f t="shared" si="24"/>
        <v>8.5510999999999999</v>
      </c>
      <c r="O48" s="273">
        <f t="shared" si="24"/>
        <v>8.4448000000000008</v>
      </c>
      <c r="P48" s="273">
        <f t="shared" si="24"/>
        <v>8.5952000000000002</v>
      </c>
      <c r="Q48" s="303">
        <f>((Q45*1000)/Q47)/7</f>
        <v>136.32778264680104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715.18299999999999</v>
      </c>
      <c r="C49" s="43">
        <f t="shared" si="25"/>
        <v>727.95659999999998</v>
      </c>
      <c r="D49" s="43">
        <f t="shared" si="25"/>
        <v>192.05199999999999</v>
      </c>
      <c r="E49" s="43">
        <f t="shared" si="25"/>
        <v>728.53200000000004</v>
      </c>
      <c r="F49" s="43">
        <f t="shared" si="25"/>
        <v>728.56840000000011</v>
      </c>
      <c r="G49" s="43">
        <f t="shared" si="25"/>
        <v>699.29160000000002</v>
      </c>
      <c r="H49" s="87"/>
      <c r="J49" s="96" t="s">
        <v>23</v>
      </c>
      <c r="K49" s="85">
        <f t="shared" ref="K49:P49" si="26">((K47*K46)*7)/1000</f>
        <v>60.857999999999997</v>
      </c>
      <c r="L49" s="43">
        <f t="shared" si="26"/>
        <v>59.024000000000001</v>
      </c>
      <c r="M49" s="43">
        <f t="shared" si="26"/>
        <v>12.512499999999999</v>
      </c>
      <c r="N49" s="43">
        <f t="shared" si="26"/>
        <v>59.755499999999998</v>
      </c>
      <c r="O49" s="43">
        <f t="shared" si="26"/>
        <v>59.024000000000001</v>
      </c>
      <c r="P49" s="43">
        <f t="shared" si="26"/>
        <v>59.975999999999999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138.37859154929581</v>
      </c>
      <c r="C50" s="49">
        <f t="shared" si="27"/>
        <v>139.23690813435854</v>
      </c>
      <c r="D50" s="49">
        <f t="shared" si="27"/>
        <v>138.65142857142857</v>
      </c>
      <c r="E50" s="49">
        <f t="shared" si="27"/>
        <v>138.54110169491523</v>
      </c>
      <c r="F50" s="49">
        <f t="shared" si="27"/>
        <v>138.25339512391699</v>
      </c>
      <c r="G50" s="49">
        <f t="shared" si="27"/>
        <v>134.31428571428569</v>
      </c>
      <c r="H50" s="105"/>
      <c r="I50" s="52"/>
      <c r="J50" s="97" t="s">
        <v>24</v>
      </c>
      <c r="K50" s="86">
        <f t="shared" ref="K50:P50" si="28">+(K45/K47)/7*1000</f>
        <v>138.0952380952381</v>
      </c>
      <c r="L50" s="49">
        <f t="shared" si="28"/>
        <v>135.48387096774192</v>
      </c>
      <c r="M50" s="49">
        <f t="shared" si="28"/>
        <v>138.46153846153848</v>
      </c>
      <c r="N50" s="49">
        <f t="shared" si="28"/>
        <v>136.0544217687075</v>
      </c>
      <c r="O50" s="49">
        <f t="shared" si="28"/>
        <v>135.48387096774192</v>
      </c>
      <c r="P50" s="49">
        <f t="shared" si="28"/>
        <v>136.0544217687075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10.6</v>
      </c>
      <c r="C57" s="79">
        <v>9.6</v>
      </c>
      <c r="D57" s="79">
        <v>2.1</v>
      </c>
      <c r="E57" s="79">
        <v>9.6</v>
      </c>
      <c r="F57" s="221">
        <v>9.6</v>
      </c>
      <c r="G57" s="23">
        <v>10.9</v>
      </c>
      <c r="H57" s="79">
        <v>9.6999999999999993</v>
      </c>
      <c r="I57" s="79">
        <v>2.4</v>
      </c>
      <c r="J57" s="79">
        <v>9.6999999999999993</v>
      </c>
      <c r="K57" s="221">
        <v>9.6999999999999993</v>
      </c>
      <c r="L57" s="23">
        <v>11.1</v>
      </c>
      <c r="M57" s="79">
        <v>10.9</v>
      </c>
      <c r="N57" s="79">
        <v>2.2000000000000002</v>
      </c>
      <c r="O57" s="221">
        <v>11</v>
      </c>
      <c r="P57" s="23">
        <v>11.6</v>
      </c>
      <c r="Q57" s="79">
        <v>11.5</v>
      </c>
      <c r="R57" s="79">
        <v>2.8</v>
      </c>
      <c r="S57" s="221">
        <v>11.4</v>
      </c>
      <c r="T57" s="259">
        <f t="shared" ref="T57:T64" si="29">SUM(B57:S57)</f>
        <v>156.40000000000003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10.6</v>
      </c>
      <c r="C58" s="79">
        <v>9.6</v>
      </c>
      <c r="D58" s="79">
        <v>2.1</v>
      </c>
      <c r="E58" s="79">
        <v>9.6</v>
      </c>
      <c r="F58" s="221">
        <v>9.6</v>
      </c>
      <c r="G58" s="23">
        <v>10.9</v>
      </c>
      <c r="H58" s="79">
        <v>9.6999999999999993</v>
      </c>
      <c r="I58" s="79">
        <v>2.4</v>
      </c>
      <c r="J58" s="79">
        <v>9.6999999999999993</v>
      </c>
      <c r="K58" s="221">
        <v>9.6999999999999993</v>
      </c>
      <c r="L58" s="23">
        <v>11.1</v>
      </c>
      <c r="M58" s="79">
        <v>10.9</v>
      </c>
      <c r="N58" s="79">
        <v>2.2000000000000002</v>
      </c>
      <c r="O58" s="221">
        <v>11</v>
      </c>
      <c r="P58" s="23">
        <v>11.6</v>
      </c>
      <c r="Q58" s="79">
        <v>11.5</v>
      </c>
      <c r="R58" s="79">
        <v>2.6</v>
      </c>
      <c r="S58" s="221">
        <v>11.4</v>
      </c>
      <c r="T58" s="259">
        <f t="shared" si="29"/>
        <v>156.20000000000002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10.7</v>
      </c>
      <c r="C59" s="24">
        <v>9.8000000000000007</v>
      </c>
      <c r="D59" s="24">
        <v>2.1</v>
      </c>
      <c r="E59" s="24">
        <v>9.6</v>
      </c>
      <c r="F59" s="25">
        <v>9.6999999999999993</v>
      </c>
      <c r="G59" s="23">
        <v>11</v>
      </c>
      <c r="H59" s="24">
        <v>9.6999999999999993</v>
      </c>
      <c r="I59" s="24">
        <v>2.4</v>
      </c>
      <c r="J59" s="24">
        <v>9.8000000000000007</v>
      </c>
      <c r="K59" s="25">
        <v>9.8000000000000007</v>
      </c>
      <c r="L59" s="23">
        <v>11.2</v>
      </c>
      <c r="M59" s="24">
        <v>11.3</v>
      </c>
      <c r="N59" s="24">
        <v>2.4</v>
      </c>
      <c r="O59" s="25">
        <v>10.9</v>
      </c>
      <c r="P59" s="23">
        <v>11.4</v>
      </c>
      <c r="Q59" s="24">
        <v>11.6</v>
      </c>
      <c r="R59" s="24">
        <v>2.5</v>
      </c>
      <c r="S59" s="25">
        <v>11.6</v>
      </c>
      <c r="T59" s="259">
        <f t="shared" si="29"/>
        <v>157.5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10.7</v>
      </c>
      <c r="C60" s="24">
        <v>9.8000000000000007</v>
      </c>
      <c r="D60" s="24">
        <v>2.1</v>
      </c>
      <c r="E60" s="24">
        <v>9.6</v>
      </c>
      <c r="F60" s="25">
        <v>9.6999999999999993</v>
      </c>
      <c r="G60" s="23">
        <v>11</v>
      </c>
      <c r="H60" s="24">
        <v>9.6999999999999993</v>
      </c>
      <c r="I60" s="24">
        <v>2.4</v>
      </c>
      <c r="J60" s="24">
        <v>9.8000000000000007</v>
      </c>
      <c r="K60" s="25">
        <v>9.8000000000000007</v>
      </c>
      <c r="L60" s="23">
        <v>11.2</v>
      </c>
      <c r="M60" s="24">
        <v>11.3</v>
      </c>
      <c r="N60" s="24">
        <v>2.4</v>
      </c>
      <c r="O60" s="25">
        <v>10.9</v>
      </c>
      <c r="P60" s="23">
        <v>11.4</v>
      </c>
      <c r="Q60" s="24">
        <v>11.6</v>
      </c>
      <c r="R60" s="24">
        <v>2.5</v>
      </c>
      <c r="S60" s="25">
        <v>11.6</v>
      </c>
      <c r="T60" s="259">
        <f t="shared" si="29"/>
        <v>157.5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10.7</v>
      </c>
      <c r="C61" s="24">
        <v>9.8000000000000007</v>
      </c>
      <c r="D61" s="24">
        <v>2.1</v>
      </c>
      <c r="E61" s="24">
        <v>9.6</v>
      </c>
      <c r="F61" s="25">
        <v>9.6999999999999993</v>
      </c>
      <c r="G61" s="23">
        <v>11</v>
      </c>
      <c r="H61" s="24">
        <v>9.6999999999999993</v>
      </c>
      <c r="I61" s="24">
        <v>2.4</v>
      </c>
      <c r="J61" s="24">
        <v>9.8000000000000007</v>
      </c>
      <c r="K61" s="25">
        <v>9.8000000000000007</v>
      </c>
      <c r="L61" s="23">
        <v>11.2</v>
      </c>
      <c r="M61" s="24">
        <v>11.3</v>
      </c>
      <c r="N61" s="24">
        <v>2.4</v>
      </c>
      <c r="O61" s="25">
        <v>10.9</v>
      </c>
      <c r="P61" s="23">
        <v>11.4</v>
      </c>
      <c r="Q61" s="24">
        <v>11.6</v>
      </c>
      <c r="R61" s="24">
        <v>2.5</v>
      </c>
      <c r="S61" s="25">
        <v>11.6</v>
      </c>
      <c r="T61" s="259">
        <f t="shared" si="29"/>
        <v>157.5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10.7</v>
      </c>
      <c r="C62" s="24">
        <v>9.8000000000000007</v>
      </c>
      <c r="D62" s="24">
        <v>2.1</v>
      </c>
      <c r="E62" s="24">
        <v>9.6</v>
      </c>
      <c r="F62" s="25">
        <v>9.6999999999999993</v>
      </c>
      <c r="G62" s="23">
        <v>11</v>
      </c>
      <c r="H62" s="24">
        <v>9.6999999999999993</v>
      </c>
      <c r="I62" s="24">
        <v>2.4</v>
      </c>
      <c r="J62" s="24">
        <v>9.8000000000000007</v>
      </c>
      <c r="K62" s="25">
        <v>9.8000000000000007</v>
      </c>
      <c r="L62" s="23">
        <v>11.2</v>
      </c>
      <c r="M62" s="24">
        <v>11.3</v>
      </c>
      <c r="N62" s="24">
        <v>2.4</v>
      </c>
      <c r="O62" s="25">
        <v>10.9</v>
      </c>
      <c r="P62" s="23">
        <v>11.4</v>
      </c>
      <c r="Q62" s="24">
        <v>11.6</v>
      </c>
      <c r="R62" s="24">
        <v>2.5</v>
      </c>
      <c r="S62" s="25">
        <v>11.6</v>
      </c>
      <c r="T62" s="259">
        <f t="shared" si="29"/>
        <v>157.5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10.7</v>
      </c>
      <c r="C63" s="24">
        <v>9.8000000000000007</v>
      </c>
      <c r="D63" s="24">
        <v>2.1</v>
      </c>
      <c r="E63" s="24">
        <v>9.6</v>
      </c>
      <c r="F63" s="25">
        <v>9.6999999999999993</v>
      </c>
      <c r="G63" s="23">
        <v>11</v>
      </c>
      <c r="H63" s="24">
        <v>9.6999999999999993</v>
      </c>
      <c r="I63" s="24">
        <v>2.4</v>
      </c>
      <c r="J63" s="24">
        <v>9.8000000000000007</v>
      </c>
      <c r="K63" s="25">
        <v>9.8000000000000007</v>
      </c>
      <c r="L63" s="23">
        <v>11.2</v>
      </c>
      <c r="M63" s="24">
        <v>11.3</v>
      </c>
      <c r="N63" s="24">
        <v>2.4</v>
      </c>
      <c r="O63" s="25">
        <v>10.9</v>
      </c>
      <c r="P63" s="23">
        <v>11.4</v>
      </c>
      <c r="Q63" s="24">
        <v>11.6</v>
      </c>
      <c r="R63" s="24">
        <v>2.5</v>
      </c>
      <c r="S63" s="25">
        <v>11.6</v>
      </c>
      <c r="T63" s="259">
        <f t="shared" si="29"/>
        <v>157.5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74.7</v>
      </c>
      <c r="C64" s="262">
        <f t="shared" si="30"/>
        <v>68.199999999999989</v>
      </c>
      <c r="D64" s="262">
        <f t="shared" si="30"/>
        <v>14.7</v>
      </c>
      <c r="E64" s="262">
        <f t="shared" si="30"/>
        <v>67.2</v>
      </c>
      <c r="F64" s="263">
        <f t="shared" si="30"/>
        <v>67.7</v>
      </c>
      <c r="G64" s="261">
        <f t="shared" si="30"/>
        <v>76.8</v>
      </c>
      <c r="H64" s="262">
        <f t="shared" si="30"/>
        <v>67.900000000000006</v>
      </c>
      <c r="I64" s="262">
        <f t="shared" si="30"/>
        <v>16.8</v>
      </c>
      <c r="J64" s="262">
        <f t="shared" si="30"/>
        <v>68.399999999999991</v>
      </c>
      <c r="K64" s="263">
        <f t="shared" si="30"/>
        <v>68.399999999999991</v>
      </c>
      <c r="L64" s="261">
        <f t="shared" si="30"/>
        <v>78.2</v>
      </c>
      <c r="M64" s="262">
        <f t="shared" si="30"/>
        <v>78.3</v>
      </c>
      <c r="N64" s="262">
        <f t="shared" si="30"/>
        <v>16.400000000000002</v>
      </c>
      <c r="O64" s="263">
        <f t="shared" si="30"/>
        <v>76.5</v>
      </c>
      <c r="P64" s="261">
        <f t="shared" si="30"/>
        <v>80.2</v>
      </c>
      <c r="Q64" s="262">
        <f t="shared" si="30"/>
        <v>81</v>
      </c>
      <c r="R64" s="262">
        <f t="shared" si="30"/>
        <v>17.899999999999999</v>
      </c>
      <c r="S64" s="263">
        <f t="shared" si="30"/>
        <v>80.8</v>
      </c>
      <c r="T64" s="259">
        <f t="shared" si="29"/>
        <v>1100.0999999999999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142</v>
      </c>
      <c r="C65" s="266">
        <v>141</v>
      </c>
      <c r="D65" s="266">
        <v>142</v>
      </c>
      <c r="E65" s="266">
        <v>139.5</v>
      </c>
      <c r="F65" s="267">
        <v>140.5</v>
      </c>
      <c r="G65" s="265">
        <v>142.5</v>
      </c>
      <c r="H65" s="266">
        <v>140.5</v>
      </c>
      <c r="I65" s="266">
        <v>142</v>
      </c>
      <c r="J65" s="266">
        <v>139.5</v>
      </c>
      <c r="K65" s="267">
        <v>139.5</v>
      </c>
      <c r="L65" s="265">
        <v>143</v>
      </c>
      <c r="M65" s="266">
        <v>141.5</v>
      </c>
      <c r="N65" s="266">
        <v>142.5</v>
      </c>
      <c r="O65" s="267">
        <v>140</v>
      </c>
      <c r="P65" s="265">
        <v>141.5</v>
      </c>
      <c r="Q65" s="266">
        <v>141</v>
      </c>
      <c r="R65" s="266">
        <v>142.5</v>
      </c>
      <c r="S65" s="267">
        <v>140.5</v>
      </c>
      <c r="T65" s="316">
        <f>+((T64/T66)/7)*1000</f>
        <v>141.07463452167221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69</v>
      </c>
      <c r="D66" s="298">
        <v>15</v>
      </c>
      <c r="E66" s="298">
        <v>69</v>
      </c>
      <c r="F66" s="318">
        <v>69</v>
      </c>
      <c r="G66" s="317">
        <v>77</v>
      </c>
      <c r="H66" s="298">
        <v>69</v>
      </c>
      <c r="I66" s="298">
        <v>17</v>
      </c>
      <c r="J66" s="298">
        <v>70</v>
      </c>
      <c r="K66" s="318">
        <v>70</v>
      </c>
      <c r="L66" s="317">
        <v>78</v>
      </c>
      <c r="M66" s="298">
        <v>79</v>
      </c>
      <c r="N66" s="298">
        <v>16</v>
      </c>
      <c r="O66" s="318">
        <v>78</v>
      </c>
      <c r="P66" s="317">
        <v>81</v>
      </c>
      <c r="Q66" s="298">
        <v>82</v>
      </c>
      <c r="R66" s="298">
        <v>18</v>
      </c>
      <c r="S66" s="318">
        <v>82</v>
      </c>
      <c r="T66" s="319">
        <f>SUM(B66:S66)</f>
        <v>1114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((B66*B65)*7/1000-B57-B58)/5</f>
        <v>10.669999999999998</v>
      </c>
      <c r="C67" s="273">
        <f t="shared" si="31"/>
        <v>9.780599999999998</v>
      </c>
      <c r="D67" s="273">
        <f t="shared" si="31"/>
        <v>2.1420000000000003</v>
      </c>
      <c r="E67" s="273">
        <f t="shared" si="31"/>
        <v>9.6356999999999999</v>
      </c>
      <c r="F67" s="274">
        <f t="shared" si="31"/>
        <v>9.7323000000000004</v>
      </c>
      <c r="G67" s="272">
        <f t="shared" si="31"/>
        <v>11.0015</v>
      </c>
      <c r="H67" s="273">
        <f t="shared" si="31"/>
        <v>9.6922999999999995</v>
      </c>
      <c r="I67" s="273">
        <f t="shared" si="31"/>
        <v>2.4196</v>
      </c>
      <c r="J67" s="273">
        <f t="shared" si="31"/>
        <v>9.7910000000000004</v>
      </c>
      <c r="K67" s="274">
        <f t="shared" si="31"/>
        <v>9.7910000000000004</v>
      </c>
      <c r="L67" s="272">
        <f t="shared" si="31"/>
        <v>11.175600000000001</v>
      </c>
      <c r="M67" s="273">
        <f t="shared" si="31"/>
        <v>11.289899999999999</v>
      </c>
      <c r="N67" s="273">
        <f t="shared" si="31"/>
        <v>2.3120000000000003</v>
      </c>
      <c r="O67" s="274">
        <f t="shared" si="31"/>
        <v>10.888</v>
      </c>
      <c r="P67" s="272">
        <f t="shared" si="31"/>
        <v>11.406100000000002</v>
      </c>
      <c r="Q67" s="273">
        <f t="shared" si="31"/>
        <v>11.5868</v>
      </c>
      <c r="R67" s="273">
        <f t="shared" si="31"/>
        <v>2.5109999999999997</v>
      </c>
      <c r="S67" s="274">
        <f t="shared" si="31"/>
        <v>11.5694</v>
      </c>
      <c r="T67" s="320">
        <f>((T64*1000)/T66)/7</f>
        <v>141.07463452167221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74.55</v>
      </c>
      <c r="C68" s="43">
        <f t="shared" si="32"/>
        <v>68.102999999999994</v>
      </c>
      <c r="D68" s="43">
        <f t="shared" si="32"/>
        <v>14.91</v>
      </c>
      <c r="E68" s="43">
        <f t="shared" si="32"/>
        <v>67.378500000000003</v>
      </c>
      <c r="F68" s="87">
        <f t="shared" si="32"/>
        <v>67.861500000000007</v>
      </c>
      <c r="G68" s="42">
        <f t="shared" si="32"/>
        <v>76.807500000000005</v>
      </c>
      <c r="H68" s="43">
        <f t="shared" si="32"/>
        <v>67.861500000000007</v>
      </c>
      <c r="I68" s="43">
        <f t="shared" si="32"/>
        <v>16.898</v>
      </c>
      <c r="J68" s="43">
        <f t="shared" si="32"/>
        <v>68.355000000000004</v>
      </c>
      <c r="K68" s="87">
        <f t="shared" si="32"/>
        <v>68.355000000000004</v>
      </c>
      <c r="L68" s="42">
        <f t="shared" si="32"/>
        <v>78.078000000000003</v>
      </c>
      <c r="M68" s="43">
        <f t="shared" si="32"/>
        <v>78.249499999999998</v>
      </c>
      <c r="N68" s="43">
        <f t="shared" si="32"/>
        <v>15.96</v>
      </c>
      <c r="O68" s="87">
        <f t="shared" si="32"/>
        <v>76.44</v>
      </c>
      <c r="P68" s="42">
        <f t="shared" si="32"/>
        <v>80.230500000000006</v>
      </c>
      <c r="Q68" s="43">
        <f t="shared" si="32"/>
        <v>80.933999999999997</v>
      </c>
      <c r="R68" s="43">
        <f t="shared" si="32"/>
        <v>17.954999999999998</v>
      </c>
      <c r="S68" s="87">
        <f t="shared" si="32"/>
        <v>80.647000000000006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142.28571428571431</v>
      </c>
      <c r="C69" s="49">
        <f t="shared" si="33"/>
        <v>141.20082815734989</v>
      </c>
      <c r="D69" s="49">
        <f t="shared" si="33"/>
        <v>139.99999999999997</v>
      </c>
      <c r="E69" s="49">
        <f t="shared" si="33"/>
        <v>139.13043478260869</v>
      </c>
      <c r="F69" s="50">
        <f t="shared" si="33"/>
        <v>140.16563146997933</v>
      </c>
      <c r="G69" s="48">
        <f t="shared" si="33"/>
        <v>142.48608534322821</v>
      </c>
      <c r="H69" s="49">
        <f t="shared" si="33"/>
        <v>140.57971014492756</v>
      </c>
      <c r="I69" s="49">
        <f t="shared" si="33"/>
        <v>141.1764705882353</v>
      </c>
      <c r="J69" s="49">
        <f t="shared" si="33"/>
        <v>139.59183673469386</v>
      </c>
      <c r="K69" s="50">
        <f t="shared" si="33"/>
        <v>139.59183673469386</v>
      </c>
      <c r="L69" s="48">
        <f t="shared" si="33"/>
        <v>143.22344322344321</v>
      </c>
      <c r="M69" s="49">
        <f t="shared" si="33"/>
        <v>141.59132007233271</v>
      </c>
      <c r="N69" s="49">
        <f t="shared" si="33"/>
        <v>146.42857142857144</v>
      </c>
      <c r="O69" s="50">
        <f t="shared" si="33"/>
        <v>140.1098901098901</v>
      </c>
      <c r="P69" s="48">
        <f t="shared" si="33"/>
        <v>141.44620811287479</v>
      </c>
      <c r="Q69" s="49">
        <f t="shared" si="33"/>
        <v>141.11498257839722</v>
      </c>
      <c r="R69" s="49">
        <f t="shared" si="33"/>
        <v>142.06349206349205</v>
      </c>
      <c r="S69" s="50">
        <f t="shared" si="33"/>
        <v>140.76655052264809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topLeftCell="A34" zoomScale="30" zoomScaleNormal="30" workbookViewId="0">
      <selection activeCell="B38" sqref="B38:G42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AC3" s="342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42" t="s">
        <v>1</v>
      </c>
      <c r="B9" s="342"/>
      <c r="C9" s="342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42"/>
      <c r="B10" s="342"/>
      <c r="C10" s="342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42" t="s">
        <v>4</v>
      </c>
      <c r="B11" s="342"/>
      <c r="C11" s="342"/>
      <c r="D11" s="245"/>
      <c r="E11" s="343">
        <v>1</v>
      </c>
      <c r="F11" s="245"/>
      <c r="G11" s="245"/>
      <c r="H11" s="245"/>
      <c r="I11" s="245"/>
      <c r="J11" s="245"/>
      <c r="K11" s="599" t="s">
        <v>96</v>
      </c>
      <c r="L11" s="599"/>
      <c r="M11" s="344"/>
      <c r="N11" s="344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42"/>
      <c r="B12" s="342"/>
      <c r="C12" s="342"/>
      <c r="D12" s="245"/>
      <c r="E12" s="247"/>
      <c r="F12" s="245"/>
      <c r="G12" s="245"/>
      <c r="H12" s="245"/>
      <c r="I12" s="245"/>
      <c r="J12" s="245"/>
      <c r="K12" s="344"/>
      <c r="L12" s="344"/>
      <c r="M12" s="344"/>
      <c r="N12" s="344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42"/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4"/>
      <c r="M13" s="344"/>
      <c r="N13" s="344"/>
      <c r="O13" s="344"/>
      <c r="P13" s="344"/>
      <c r="Q13" s="344"/>
      <c r="R13" s="344"/>
      <c r="S13" s="344"/>
      <c r="T13" s="344"/>
      <c r="U13" s="344"/>
      <c r="V13" s="245"/>
      <c r="W13" s="245"/>
      <c r="X13" s="245"/>
    </row>
    <row r="14" spans="1:29" s="52" customFormat="1" ht="34.5" thickBot="1" x14ac:dyDescent="0.3">
      <c r="A14" s="342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508</v>
      </c>
      <c r="C17" s="226">
        <v>9.4349999999999952</v>
      </c>
      <c r="D17" s="226">
        <v>8.5580999999999943</v>
      </c>
      <c r="E17" s="226">
        <v>1.6616999999999977</v>
      </c>
      <c r="F17" s="226">
        <v>6.363199999999992</v>
      </c>
      <c r="G17" s="226">
        <v>8.6246999999999954</v>
      </c>
      <c r="H17" s="225">
        <v>501</v>
      </c>
      <c r="I17" s="226">
        <v>9.9945999999999859</v>
      </c>
      <c r="J17" s="226">
        <v>9.0269999999999868</v>
      </c>
      <c r="K17" s="226">
        <v>1.1057999999999979</v>
      </c>
      <c r="L17" s="226">
        <v>9.0033999999999867</v>
      </c>
      <c r="M17" s="226">
        <v>9.0505999999999869</v>
      </c>
      <c r="N17" s="23">
        <v>140.2165</v>
      </c>
      <c r="O17" s="24">
        <v>140.54069999999999</v>
      </c>
      <c r="P17" s="24">
        <v>32.796399999999991</v>
      </c>
      <c r="Q17" s="25">
        <v>140.54069999999999</v>
      </c>
      <c r="R17" s="23">
        <v>147.67310000000001</v>
      </c>
      <c r="S17" s="24">
        <v>147.511</v>
      </c>
      <c r="T17" s="24">
        <v>31.609500000000001</v>
      </c>
      <c r="U17" s="25">
        <v>147.83519999999999</v>
      </c>
      <c r="V17" s="259">
        <f t="shared" ref="V17:V24" si="0">SUM(B17:U17)</f>
        <v>2010.5472</v>
      </c>
      <c r="X17" s="52"/>
      <c r="Y17" s="52"/>
    </row>
    <row r="18" spans="1:41" ht="39.950000000000003" customHeight="1" x14ac:dyDescent="0.25">
      <c r="A18" s="260" t="s">
        <v>16</v>
      </c>
      <c r="B18" s="225">
        <v>508</v>
      </c>
      <c r="C18" s="226">
        <v>9.4349999999999952</v>
      </c>
      <c r="D18" s="226">
        <v>8.5580999999999943</v>
      </c>
      <c r="E18" s="226">
        <v>2.120099999999999</v>
      </c>
      <c r="F18" s="226">
        <v>8.6135999999999946</v>
      </c>
      <c r="G18" s="226">
        <v>8.6246999999999954</v>
      </c>
      <c r="H18" s="225">
        <v>501</v>
      </c>
      <c r="I18" s="226">
        <v>9.9945999999999859</v>
      </c>
      <c r="J18" s="226">
        <v>9.0269999999999868</v>
      </c>
      <c r="K18" s="226">
        <v>1.1057999999999979</v>
      </c>
      <c r="L18" s="226">
        <v>9.0033999999999867</v>
      </c>
      <c r="M18" s="226">
        <v>9.0505999999999869</v>
      </c>
      <c r="N18" s="23">
        <v>140.2165</v>
      </c>
      <c r="O18" s="24">
        <v>140.54069999999999</v>
      </c>
      <c r="P18" s="24">
        <v>33.835199999999993</v>
      </c>
      <c r="Q18" s="25">
        <v>140.54069999999999</v>
      </c>
      <c r="R18" s="23">
        <v>147.67310000000001</v>
      </c>
      <c r="S18" s="24">
        <v>147.511</v>
      </c>
      <c r="T18" s="24">
        <v>31.609500000000001</v>
      </c>
      <c r="U18" s="25">
        <v>147.83519999999999</v>
      </c>
      <c r="V18" s="259">
        <f t="shared" si="0"/>
        <v>2014.2947999999999</v>
      </c>
      <c r="X18" s="52"/>
      <c r="Y18" s="52"/>
    </row>
    <row r="19" spans="1:41" ht="39.75" customHeight="1" x14ac:dyDescent="0.25">
      <c r="A19" s="258" t="s">
        <v>17</v>
      </c>
      <c r="B19" s="225">
        <v>508</v>
      </c>
      <c r="C19" s="226">
        <v>9.4238999999999962</v>
      </c>
      <c r="D19" s="226">
        <v>8.546999999999997</v>
      </c>
      <c r="E19" s="226">
        <v>2.1089999999999991</v>
      </c>
      <c r="F19" s="226">
        <v>8.6135999999999946</v>
      </c>
      <c r="G19" s="226">
        <v>8.6135999999999946</v>
      </c>
      <c r="H19" s="225">
        <v>501</v>
      </c>
      <c r="I19" s="226">
        <v>9.9945999999999859</v>
      </c>
      <c r="J19" s="226">
        <v>9.0151999999999859</v>
      </c>
      <c r="K19" s="226">
        <v>2.2537999999999965</v>
      </c>
      <c r="L19" s="226">
        <v>8.9915999999999876</v>
      </c>
      <c r="M19" s="226">
        <v>9.0505999999999869</v>
      </c>
      <c r="N19" s="23">
        <v>140.05439999999999</v>
      </c>
      <c r="O19" s="24">
        <v>140.54069999999999</v>
      </c>
      <c r="P19" s="24">
        <v>33.716799999999999</v>
      </c>
      <c r="Q19" s="25">
        <v>140.54069999999999</v>
      </c>
      <c r="R19" s="23">
        <v>147.511</v>
      </c>
      <c r="S19" s="24">
        <v>147.02469999999997</v>
      </c>
      <c r="T19" s="24">
        <v>31.609500000000001</v>
      </c>
      <c r="U19" s="25">
        <v>147.67310000000001</v>
      </c>
      <c r="V19" s="259">
        <f t="shared" si="0"/>
        <v>2014.2837999999999</v>
      </c>
      <c r="X19" s="52"/>
      <c r="Y19" s="52"/>
    </row>
    <row r="20" spans="1:41" ht="39.950000000000003" customHeight="1" x14ac:dyDescent="0.25">
      <c r="A20" s="260" t="s">
        <v>18</v>
      </c>
      <c r="B20" s="225">
        <v>508</v>
      </c>
      <c r="C20" s="226">
        <v>9.4238999999999962</v>
      </c>
      <c r="D20" s="226">
        <v>8.546999999999997</v>
      </c>
      <c r="E20" s="226">
        <v>2.1089999999999991</v>
      </c>
      <c r="F20" s="226">
        <v>8.6135999999999946</v>
      </c>
      <c r="G20" s="226">
        <v>8.6135999999999946</v>
      </c>
      <c r="H20" s="225">
        <v>501</v>
      </c>
      <c r="I20" s="226">
        <v>9.9945999999999859</v>
      </c>
      <c r="J20" s="226">
        <v>9.0151999999999859</v>
      </c>
      <c r="K20" s="226">
        <v>2.2537999999999965</v>
      </c>
      <c r="L20" s="226">
        <v>8.9915999999999876</v>
      </c>
      <c r="M20" s="226">
        <v>9.0505999999999869</v>
      </c>
      <c r="N20" s="23">
        <v>140.05439999999999</v>
      </c>
      <c r="O20" s="24">
        <v>140.54069999999999</v>
      </c>
      <c r="P20" s="24">
        <v>33.716799999999999</v>
      </c>
      <c r="Q20" s="25">
        <v>140.54069999999999</v>
      </c>
      <c r="R20" s="23">
        <v>147.511</v>
      </c>
      <c r="S20" s="24">
        <v>147.02469999999997</v>
      </c>
      <c r="T20" s="24">
        <v>31.609500000000001</v>
      </c>
      <c r="U20" s="25">
        <v>147.67310000000001</v>
      </c>
      <c r="V20" s="259">
        <f t="shared" si="0"/>
        <v>2014.2837999999999</v>
      </c>
      <c r="X20" s="52"/>
      <c r="Y20" s="52"/>
    </row>
    <row r="21" spans="1:41" ht="39.950000000000003" customHeight="1" x14ac:dyDescent="0.25">
      <c r="A21" s="258" t="s">
        <v>19</v>
      </c>
      <c r="B21" s="225">
        <v>508</v>
      </c>
      <c r="C21" s="226">
        <v>9.4238999999999962</v>
      </c>
      <c r="D21" s="226">
        <v>8.546999999999997</v>
      </c>
      <c r="E21" s="226">
        <v>2.1089999999999991</v>
      </c>
      <c r="F21" s="226">
        <v>8.6135999999999946</v>
      </c>
      <c r="G21" s="226">
        <v>8.6135999999999946</v>
      </c>
      <c r="H21" s="225">
        <v>501</v>
      </c>
      <c r="I21" s="226">
        <v>9.9945999999999859</v>
      </c>
      <c r="J21" s="226">
        <v>9.0151999999999859</v>
      </c>
      <c r="K21" s="226">
        <v>2.2537999999999965</v>
      </c>
      <c r="L21" s="226">
        <v>8.9915999999999876</v>
      </c>
      <c r="M21" s="226">
        <v>9.0505999999999869</v>
      </c>
      <c r="N21" s="23">
        <v>140.05439999999999</v>
      </c>
      <c r="O21" s="24">
        <v>140.54069999999999</v>
      </c>
      <c r="P21" s="24">
        <v>33.716799999999999</v>
      </c>
      <c r="Q21" s="25">
        <v>140.54069999999999</v>
      </c>
      <c r="R21" s="23">
        <v>147.511</v>
      </c>
      <c r="S21" s="24">
        <v>147.02469999999997</v>
      </c>
      <c r="T21" s="24">
        <v>31.609500000000001</v>
      </c>
      <c r="U21" s="25">
        <v>147.67310000000001</v>
      </c>
      <c r="V21" s="259">
        <f t="shared" si="0"/>
        <v>2014.2837999999999</v>
      </c>
      <c r="X21" s="52"/>
      <c r="Y21" s="52"/>
    </row>
    <row r="22" spans="1:41" ht="39.950000000000003" customHeight="1" x14ac:dyDescent="0.25">
      <c r="A22" s="260" t="s">
        <v>13</v>
      </c>
      <c r="B22" s="225">
        <v>508</v>
      </c>
      <c r="C22" s="226">
        <v>9.4238999999999962</v>
      </c>
      <c r="D22" s="226">
        <v>8.546999999999997</v>
      </c>
      <c r="E22" s="226">
        <v>2.1089999999999991</v>
      </c>
      <c r="F22" s="226">
        <v>8.6135999999999946</v>
      </c>
      <c r="G22" s="226">
        <v>8.6135999999999946</v>
      </c>
      <c r="H22" s="225">
        <v>501</v>
      </c>
      <c r="I22" s="226">
        <v>9.9945999999999859</v>
      </c>
      <c r="J22" s="226">
        <v>9.0151999999999859</v>
      </c>
      <c r="K22" s="226">
        <v>2.2537999999999965</v>
      </c>
      <c r="L22" s="226">
        <v>8.9915999999999876</v>
      </c>
      <c r="M22" s="226">
        <v>9.0505999999999869</v>
      </c>
      <c r="N22" s="23">
        <v>140.05439999999999</v>
      </c>
      <c r="O22" s="24">
        <v>140.54069999999999</v>
      </c>
      <c r="P22" s="24">
        <v>33.716799999999999</v>
      </c>
      <c r="Q22" s="25">
        <v>140.54069999999999</v>
      </c>
      <c r="R22" s="23">
        <v>147.511</v>
      </c>
      <c r="S22" s="24">
        <v>147.02469999999997</v>
      </c>
      <c r="T22" s="24">
        <v>31.609500000000001</v>
      </c>
      <c r="U22" s="25">
        <v>147.67310000000001</v>
      </c>
      <c r="V22" s="259">
        <f t="shared" si="0"/>
        <v>2014.2837999999999</v>
      </c>
      <c r="X22" s="52"/>
      <c r="Y22" s="52"/>
    </row>
    <row r="23" spans="1:41" ht="39.950000000000003" customHeight="1" x14ac:dyDescent="0.25">
      <c r="A23" s="258" t="s">
        <v>14</v>
      </c>
      <c r="B23" s="225">
        <v>508</v>
      </c>
      <c r="C23" s="226">
        <v>9.4238999999999962</v>
      </c>
      <c r="D23" s="226">
        <v>8.546999999999997</v>
      </c>
      <c r="E23" s="226">
        <v>2.1089999999999991</v>
      </c>
      <c r="F23" s="226">
        <v>8.6135999999999946</v>
      </c>
      <c r="G23" s="226">
        <v>8.6135999999999946</v>
      </c>
      <c r="H23" s="225">
        <v>501</v>
      </c>
      <c r="I23" s="226">
        <v>9.9945999999999859</v>
      </c>
      <c r="J23" s="226">
        <v>9.0151999999999859</v>
      </c>
      <c r="K23" s="226">
        <v>2.2537999999999965</v>
      </c>
      <c r="L23" s="226">
        <v>8.9915999999999876</v>
      </c>
      <c r="M23" s="226">
        <v>9.0505999999999869</v>
      </c>
      <c r="N23" s="23">
        <v>140.05439999999999</v>
      </c>
      <c r="O23" s="24">
        <v>140.54069999999999</v>
      </c>
      <c r="P23" s="24">
        <v>33.716799999999999</v>
      </c>
      <c r="Q23" s="25">
        <v>140.54069999999999</v>
      </c>
      <c r="R23" s="23">
        <v>147.511</v>
      </c>
      <c r="S23" s="24">
        <v>147.02469999999997</v>
      </c>
      <c r="T23" s="24">
        <v>31.609500000000001</v>
      </c>
      <c r="U23" s="25">
        <v>147.67310000000001</v>
      </c>
      <c r="V23" s="259">
        <f t="shared" si="0"/>
        <v>2014.2837999999999</v>
      </c>
      <c r="X23" s="52"/>
    </row>
    <row r="24" spans="1:41" ht="41.45" customHeight="1" thickBot="1" x14ac:dyDescent="0.3">
      <c r="A24" s="260" t="s">
        <v>11</v>
      </c>
      <c r="B24" s="227">
        <f>SUM(B17:B23)</f>
        <v>3556</v>
      </c>
      <c r="C24" s="228">
        <f t="shared" ref="C24:G24" si="1">SUM(C17:C23)</f>
        <v>65.989499999999964</v>
      </c>
      <c r="D24" s="228">
        <f t="shared" si="1"/>
        <v>59.851199999999977</v>
      </c>
      <c r="E24" s="228">
        <f t="shared" si="1"/>
        <v>14.326799999999992</v>
      </c>
      <c r="F24" s="228">
        <f t="shared" si="1"/>
        <v>58.044799999999952</v>
      </c>
      <c r="G24" s="228">
        <f t="shared" si="1"/>
        <v>60.31739999999995</v>
      </c>
      <c r="H24" s="227">
        <f>SUM(H17:H23)</f>
        <v>3507</v>
      </c>
      <c r="I24" s="228">
        <f t="shared" ref="I24:M24" si="2">SUM(I17:I23)</f>
        <v>69.962199999999896</v>
      </c>
      <c r="J24" s="228">
        <f t="shared" si="2"/>
        <v>63.129999999999903</v>
      </c>
      <c r="K24" s="228">
        <f t="shared" si="2"/>
        <v>13.480599999999978</v>
      </c>
      <c r="L24" s="228">
        <f t="shared" si="2"/>
        <v>62.964799999999926</v>
      </c>
      <c r="M24" s="228">
        <f t="shared" si="2"/>
        <v>63.354199999999913</v>
      </c>
      <c r="N24" s="261">
        <f>SUM(N17:N23)</f>
        <v>980.70499999999993</v>
      </c>
      <c r="O24" s="262">
        <f t="shared" ref="O24:Q24" si="3">SUM(O17:O23)</f>
        <v>983.78489999999999</v>
      </c>
      <c r="P24" s="262">
        <f t="shared" si="3"/>
        <v>235.21560000000002</v>
      </c>
      <c r="Q24" s="263">
        <f t="shared" si="3"/>
        <v>983.78489999999999</v>
      </c>
      <c r="R24" s="261">
        <f>SUM(R17:R23)</f>
        <v>1032.9012</v>
      </c>
      <c r="S24" s="262">
        <f t="shared" ref="S24:U24" si="4">SUM(S17:S23)</f>
        <v>1030.1454999999999</v>
      </c>
      <c r="T24" s="262">
        <f t="shared" si="4"/>
        <v>221.26650000000001</v>
      </c>
      <c r="U24" s="263">
        <f t="shared" si="4"/>
        <v>1034.0358999999999</v>
      </c>
      <c r="V24" s="259">
        <f t="shared" si="0"/>
        <v>14096.260999999999</v>
      </c>
    </row>
    <row r="25" spans="1:41" s="52" customFormat="1" ht="36.75" customHeight="1" x14ac:dyDescent="0.25">
      <c r="A25" s="264" t="s">
        <v>20</v>
      </c>
      <c r="B25" s="229"/>
      <c r="C25" s="230">
        <v>162.1</v>
      </c>
      <c r="D25" s="230">
        <v>162.1</v>
      </c>
      <c r="E25" s="230">
        <v>162.1</v>
      </c>
      <c r="F25" s="230">
        <v>162.1</v>
      </c>
      <c r="G25" s="230">
        <v>162.1</v>
      </c>
      <c r="H25" s="229"/>
      <c r="I25" s="230">
        <v>162.1</v>
      </c>
      <c r="J25" s="335">
        <v>162.1</v>
      </c>
      <c r="K25" s="230">
        <v>162.1</v>
      </c>
      <c r="L25" s="230">
        <v>162.1</v>
      </c>
      <c r="M25" s="230">
        <v>162.1</v>
      </c>
      <c r="N25" s="265">
        <v>162.1</v>
      </c>
      <c r="O25" s="266">
        <v>162.1</v>
      </c>
      <c r="P25" s="266">
        <v>162.1</v>
      </c>
      <c r="Q25" s="267">
        <v>162.1</v>
      </c>
      <c r="R25" s="265">
        <v>162.1</v>
      </c>
      <c r="S25" s="266">
        <v>162.1</v>
      </c>
      <c r="T25" s="266">
        <v>162.1</v>
      </c>
      <c r="U25" s="267">
        <v>162.1</v>
      </c>
      <c r="V25" s="268">
        <f>+((V24/V26)/7)*1000</f>
        <v>162.12475416058055</v>
      </c>
    </row>
    <row r="26" spans="1:41" s="52" customFormat="1" ht="33" customHeight="1" x14ac:dyDescent="0.25">
      <c r="A26" s="269" t="s">
        <v>21</v>
      </c>
      <c r="B26" s="231"/>
      <c r="C26" s="232">
        <v>849</v>
      </c>
      <c r="D26" s="232">
        <v>770</v>
      </c>
      <c r="E26" s="232">
        <v>190</v>
      </c>
      <c r="F26" s="232">
        <v>776</v>
      </c>
      <c r="G26" s="232">
        <v>776</v>
      </c>
      <c r="H26" s="231"/>
      <c r="I26" s="232">
        <v>847</v>
      </c>
      <c r="J26" s="232">
        <v>764</v>
      </c>
      <c r="K26" s="232">
        <v>191</v>
      </c>
      <c r="L26" s="232">
        <v>762</v>
      </c>
      <c r="M26" s="232">
        <v>767</v>
      </c>
      <c r="N26" s="34">
        <v>864</v>
      </c>
      <c r="O26" s="35">
        <v>867</v>
      </c>
      <c r="P26" s="35">
        <v>208</v>
      </c>
      <c r="Q26" s="36">
        <v>867</v>
      </c>
      <c r="R26" s="34">
        <v>910</v>
      </c>
      <c r="S26" s="35">
        <v>907</v>
      </c>
      <c r="T26" s="35">
        <v>195</v>
      </c>
      <c r="U26" s="36">
        <v>911</v>
      </c>
      <c r="V26" s="270">
        <f>SUM(C26:U26)</f>
        <v>12421</v>
      </c>
      <c r="W26" s="52">
        <f>((V24*1000)/V26)/7</f>
        <v>162.12475416058055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825.73739999999998</v>
      </c>
      <c r="D27" s="226">
        <f t="shared" ref="D27:G27" si="5">(D26*D25/1000)*6</f>
        <v>748.90199999999993</v>
      </c>
      <c r="E27" s="226">
        <f t="shared" si="5"/>
        <v>184.79399999999998</v>
      </c>
      <c r="F27" s="226">
        <f t="shared" si="5"/>
        <v>754.73759999999993</v>
      </c>
      <c r="G27" s="226">
        <f t="shared" si="5"/>
        <v>754.73759999999993</v>
      </c>
      <c r="H27" s="233"/>
      <c r="I27" s="226">
        <f>(I26*I25/1000)*6</f>
        <v>823.79219999999998</v>
      </c>
      <c r="J27" s="226">
        <f t="shared" ref="J27:M27" si="6">(J26*J25/1000)*6</f>
        <v>743.06639999999993</v>
      </c>
      <c r="K27" s="226">
        <f t="shared" si="6"/>
        <v>185.76659999999998</v>
      </c>
      <c r="L27" s="226">
        <f t="shared" si="6"/>
        <v>741.12120000000004</v>
      </c>
      <c r="M27" s="226">
        <f t="shared" si="6"/>
        <v>745.98419999999999</v>
      </c>
      <c r="N27" s="272">
        <f t="shared" ref="N27:Q27" si="7">((N26*N25)*7/1000)/7</f>
        <v>140.05439999999999</v>
      </c>
      <c r="O27" s="273">
        <f t="shared" si="7"/>
        <v>140.54069999999999</v>
      </c>
      <c r="P27" s="273">
        <f t="shared" si="7"/>
        <v>33.716799999999999</v>
      </c>
      <c r="Q27" s="274">
        <f t="shared" si="7"/>
        <v>140.54069999999999</v>
      </c>
      <c r="R27" s="272">
        <f>((R26*R25)*7/1000)/7</f>
        <v>147.511</v>
      </c>
      <c r="S27" s="273">
        <f t="shared" ref="S27:U27" si="8">((S26*S25)*7/1000)/7</f>
        <v>147.02469999999997</v>
      </c>
      <c r="T27" s="273">
        <f t="shared" si="8"/>
        <v>31.609500000000001</v>
      </c>
      <c r="U27" s="274">
        <f t="shared" si="8"/>
        <v>147.67310000000001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9.4238999999999962</v>
      </c>
      <c r="D28" s="235">
        <f t="shared" ref="D28:G28" si="9">+(D25-$C$32)*D26/1000</f>
        <v>8.546999999999997</v>
      </c>
      <c r="E28" s="235">
        <f t="shared" si="9"/>
        <v>2.1089999999999991</v>
      </c>
      <c r="F28" s="235">
        <f t="shared" si="9"/>
        <v>8.6135999999999946</v>
      </c>
      <c r="G28" s="235">
        <f t="shared" si="9"/>
        <v>8.6135999999999946</v>
      </c>
      <c r="H28" s="234"/>
      <c r="I28" s="235">
        <f>+(I25-$I$32)*I26/1000</f>
        <v>9.9945999999999859</v>
      </c>
      <c r="J28" s="235">
        <f t="shared" ref="J28:M28" si="10">+(J25-$I$32)*J26/1000</f>
        <v>9.0151999999999859</v>
      </c>
      <c r="K28" s="235">
        <f t="shared" si="10"/>
        <v>2.2537999999999965</v>
      </c>
      <c r="L28" s="235">
        <f t="shared" si="10"/>
        <v>8.9915999999999876</v>
      </c>
      <c r="M28" s="235">
        <f t="shared" si="10"/>
        <v>9.0505999999999869</v>
      </c>
      <c r="N28" s="42">
        <f>((N26*N25)*7)/1000</f>
        <v>980.38079999999991</v>
      </c>
      <c r="O28" s="43">
        <f>((O26*O25)*7)/1000</f>
        <v>983.78489999999988</v>
      </c>
      <c r="P28" s="43">
        <f t="shared" ref="P28:U28" si="11">((P26*P25)*7)/1000</f>
        <v>236.01759999999999</v>
      </c>
      <c r="Q28" s="87">
        <f t="shared" si="11"/>
        <v>983.78489999999988</v>
      </c>
      <c r="R28" s="44">
        <f t="shared" si="11"/>
        <v>1032.577</v>
      </c>
      <c r="S28" s="45">
        <f t="shared" si="11"/>
        <v>1029.1728999999998</v>
      </c>
      <c r="T28" s="45">
        <f t="shared" si="11"/>
        <v>221.26650000000001</v>
      </c>
      <c r="U28" s="46">
        <f t="shared" si="11"/>
        <v>1033.7117000000001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2">+C26*(1.16666666666667)</f>
        <v>990.50000000000284</v>
      </c>
      <c r="D29" s="237">
        <f t="shared" si="12"/>
        <v>898.33333333333599</v>
      </c>
      <c r="E29" s="237">
        <f t="shared" si="12"/>
        <v>221.66666666666731</v>
      </c>
      <c r="F29" s="237">
        <f t="shared" si="12"/>
        <v>905.33333333333599</v>
      </c>
      <c r="G29" s="237">
        <f t="shared" si="12"/>
        <v>905.33333333333599</v>
      </c>
      <c r="H29" s="236"/>
      <c r="I29" s="237">
        <f t="shared" ref="I29:M29" si="13">+I26*(1.16666666666667)</f>
        <v>988.16666666666958</v>
      </c>
      <c r="J29" s="237">
        <f t="shared" si="13"/>
        <v>891.33333333333599</v>
      </c>
      <c r="K29" s="237">
        <f t="shared" si="13"/>
        <v>222.833333333334</v>
      </c>
      <c r="L29" s="237">
        <f t="shared" si="13"/>
        <v>889.00000000000261</v>
      </c>
      <c r="M29" s="237">
        <f t="shared" si="13"/>
        <v>894.83333333333599</v>
      </c>
      <c r="N29" s="48">
        <f>+(N24/N26)/7*1000</f>
        <v>162.15360449735448</v>
      </c>
      <c r="O29" s="49">
        <f t="shared" ref="O29:U29" si="14">+(O24/O26)/7*1000</f>
        <v>162.1</v>
      </c>
      <c r="P29" s="49">
        <f t="shared" si="14"/>
        <v>161.54917582417582</v>
      </c>
      <c r="Q29" s="50">
        <f t="shared" si="14"/>
        <v>162.1</v>
      </c>
      <c r="R29" s="48">
        <f t="shared" si="14"/>
        <v>162.15089481946626</v>
      </c>
      <c r="S29" s="49">
        <f t="shared" si="14"/>
        <v>162.25318947865804</v>
      </c>
      <c r="T29" s="49">
        <f t="shared" si="14"/>
        <v>162.1</v>
      </c>
      <c r="U29" s="50">
        <f t="shared" si="14"/>
        <v>162.15083895248546</v>
      </c>
      <c r="V29" s="276"/>
    </row>
    <row r="30" spans="1:41" ht="33.75" customHeight="1" x14ac:dyDescent="0.25">
      <c r="A30" s="52"/>
      <c r="B30" s="233"/>
      <c r="C30" s="238">
        <f>(C27/6)</f>
        <v>137.62289999999999</v>
      </c>
      <c r="D30" s="238">
        <f t="shared" ref="D30:G30" si="15">+(D27/6)</f>
        <v>124.81699999999999</v>
      </c>
      <c r="E30" s="238">
        <f t="shared" si="15"/>
        <v>30.798999999999996</v>
      </c>
      <c r="F30" s="238">
        <f t="shared" si="15"/>
        <v>125.78959999999999</v>
      </c>
      <c r="G30" s="238">
        <f t="shared" si="15"/>
        <v>125.78959999999999</v>
      </c>
      <c r="H30" s="233"/>
      <c r="I30" s="238">
        <f>(I27/6)</f>
        <v>137.2987</v>
      </c>
      <c r="J30" s="238">
        <f t="shared" ref="J30:M30" si="16">+(J27/6)</f>
        <v>123.84439999999999</v>
      </c>
      <c r="K30" s="238">
        <f t="shared" si="16"/>
        <v>30.961099999999998</v>
      </c>
      <c r="L30" s="238">
        <f t="shared" si="16"/>
        <v>123.5202</v>
      </c>
      <c r="M30" s="238">
        <f t="shared" si="16"/>
        <v>124.33069999999999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327.55987500000003</v>
      </c>
      <c r="D31" s="238">
        <f t="shared" ref="D31:G31" si="17">+((D27-D24)/4)+D30</f>
        <v>297.0797</v>
      </c>
      <c r="E31" s="238">
        <f t="shared" si="17"/>
        <v>73.41579999999999</v>
      </c>
      <c r="F31" s="238">
        <f t="shared" si="17"/>
        <v>299.96280000000002</v>
      </c>
      <c r="G31" s="238">
        <f t="shared" si="17"/>
        <v>299.39465000000001</v>
      </c>
      <c r="H31" s="233"/>
      <c r="I31" s="238">
        <f>+((I27-I24)/4)+I30</f>
        <v>325.75620000000004</v>
      </c>
      <c r="J31" s="238">
        <f t="shared" ref="J31:M31" si="18">+((J27-J24)/4)+J30</f>
        <v>293.82850000000002</v>
      </c>
      <c r="K31" s="238">
        <f t="shared" si="18"/>
        <v>74.032600000000002</v>
      </c>
      <c r="L31" s="238">
        <f t="shared" si="18"/>
        <v>293.05930000000001</v>
      </c>
      <c r="M31" s="238">
        <f t="shared" si="18"/>
        <v>294.98820000000001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151</v>
      </c>
      <c r="D32" s="241">
        <f>+C32*E32/1000</f>
        <v>507.51100000000002</v>
      </c>
      <c r="E32" s="242">
        <f>+SUM(C26:G26)</f>
        <v>3361</v>
      </c>
      <c r="F32" s="243"/>
      <c r="G32" s="243"/>
      <c r="H32" s="239"/>
      <c r="I32" s="240">
        <v>150.30000000000001</v>
      </c>
      <c r="J32" s="241">
        <f>+I32*K32/1000</f>
        <v>500.64930000000004</v>
      </c>
      <c r="K32" s="242">
        <f>+SUM(I26:M26)</f>
        <v>3331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99.258000000000024</v>
      </c>
      <c r="C38" s="79">
        <v>100.46379999999999</v>
      </c>
      <c r="D38" s="79">
        <v>26.675999999999998</v>
      </c>
      <c r="E38" s="79">
        <v>100.3944</v>
      </c>
      <c r="F38" s="79">
        <v>100.3235</v>
      </c>
      <c r="G38" s="79">
        <v>96.429599999999979</v>
      </c>
      <c r="H38" s="274">
        <f t="shared" ref="H38:H45" si="19">SUM(B38:G38)</f>
        <v>523.5453</v>
      </c>
      <c r="I38" s="52"/>
      <c r="J38" s="287" t="s">
        <v>15</v>
      </c>
      <c r="K38" s="79">
        <v>8.6999999999999993</v>
      </c>
      <c r="L38" s="79">
        <v>8.4</v>
      </c>
      <c r="M38" s="79">
        <v>1.8</v>
      </c>
      <c r="N38" s="79">
        <v>8.6</v>
      </c>
      <c r="O38" s="79">
        <v>8.4</v>
      </c>
      <c r="P38" s="79">
        <v>8.6</v>
      </c>
      <c r="Q38" s="274">
        <f t="shared" ref="Q38:Q45" si="20">SUM(K38:P38)</f>
        <v>44.5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102.169</v>
      </c>
      <c r="C39" s="79">
        <v>103.99379999999999</v>
      </c>
      <c r="D39" s="79">
        <v>27.436</v>
      </c>
      <c r="E39" s="79">
        <v>104.07600000000001</v>
      </c>
      <c r="F39" s="79">
        <v>104.08120000000001</v>
      </c>
      <c r="G39" s="79">
        <v>99.898800000000008</v>
      </c>
      <c r="H39" s="274">
        <f t="shared" si="19"/>
        <v>541.65480000000002</v>
      </c>
      <c r="I39" s="52"/>
      <c r="J39" s="288" t="s">
        <v>16</v>
      </c>
      <c r="K39" s="79">
        <v>8.6999999999999993</v>
      </c>
      <c r="L39" s="79">
        <v>8.4</v>
      </c>
      <c r="M39" s="79">
        <v>1.8</v>
      </c>
      <c r="N39" s="79">
        <v>8.6</v>
      </c>
      <c r="O39" s="79">
        <v>8.4</v>
      </c>
      <c r="P39" s="79">
        <v>8.6</v>
      </c>
      <c r="Q39" s="274">
        <f t="shared" si="20"/>
        <v>44.5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89">
        <v>104.622</v>
      </c>
      <c r="C40" s="79">
        <v>103.99379999999999</v>
      </c>
      <c r="D40" s="273">
        <v>27.528000000000002</v>
      </c>
      <c r="E40" s="273">
        <v>103.48800000000001</v>
      </c>
      <c r="F40" s="273">
        <v>108.12249999999999</v>
      </c>
      <c r="G40" s="273">
        <v>103.429</v>
      </c>
      <c r="H40" s="274">
        <f t="shared" si="19"/>
        <v>551.18330000000003</v>
      </c>
      <c r="I40" s="52"/>
      <c r="J40" s="287" t="s">
        <v>17</v>
      </c>
      <c r="K40" s="79">
        <v>8.6999999999999993</v>
      </c>
      <c r="L40" s="79">
        <v>8.4</v>
      </c>
      <c r="M40" s="79">
        <v>1.7</v>
      </c>
      <c r="N40" s="79">
        <v>8.5</v>
      </c>
      <c r="O40" s="79">
        <v>8.4</v>
      </c>
      <c r="P40" s="79">
        <v>8.5</v>
      </c>
      <c r="Q40" s="274">
        <f t="shared" si="20"/>
        <v>44.2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89">
        <v>104.622</v>
      </c>
      <c r="C41" s="79">
        <v>103.99379999999999</v>
      </c>
      <c r="D41" s="273">
        <v>27.528000000000002</v>
      </c>
      <c r="E41" s="273">
        <v>103.48800000000001</v>
      </c>
      <c r="F41" s="273">
        <v>108.12249999999999</v>
      </c>
      <c r="G41" s="273">
        <v>103.429</v>
      </c>
      <c r="H41" s="274">
        <f t="shared" si="19"/>
        <v>551.18330000000003</v>
      </c>
      <c r="I41" s="52"/>
      <c r="J41" s="288" t="s">
        <v>18</v>
      </c>
      <c r="K41" s="79">
        <v>8.6999999999999993</v>
      </c>
      <c r="L41" s="79">
        <v>8.4</v>
      </c>
      <c r="M41" s="79">
        <v>1.8</v>
      </c>
      <c r="N41" s="79">
        <v>8.5</v>
      </c>
      <c r="O41" s="79">
        <v>8.4</v>
      </c>
      <c r="P41" s="79">
        <v>8.5</v>
      </c>
      <c r="Q41" s="274">
        <f t="shared" si="20"/>
        <v>44.300000000000004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89">
        <v>108.14700000000001</v>
      </c>
      <c r="C42" s="273">
        <v>107.57120000000002</v>
      </c>
      <c r="D42" s="273">
        <v>28.397500000000001</v>
      </c>
      <c r="E42" s="273">
        <v>107.43039999999999</v>
      </c>
      <c r="F42" s="273">
        <v>112.51829999999998</v>
      </c>
      <c r="G42" s="273">
        <v>107.52380000000001</v>
      </c>
      <c r="H42" s="274">
        <f t="shared" si="19"/>
        <v>571.58820000000003</v>
      </c>
      <c r="I42" s="52"/>
      <c r="J42" s="287" t="s">
        <v>19</v>
      </c>
      <c r="K42" s="79">
        <v>8.6999999999999993</v>
      </c>
      <c r="L42" s="79">
        <v>8.5</v>
      </c>
      <c r="M42" s="79">
        <v>1.8</v>
      </c>
      <c r="N42" s="79">
        <v>8.5</v>
      </c>
      <c r="O42" s="79">
        <v>8.4</v>
      </c>
      <c r="P42" s="79">
        <v>8.6</v>
      </c>
      <c r="Q42" s="274">
        <f t="shared" si="20"/>
        <v>44.5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89"/>
      <c r="C43" s="273"/>
      <c r="D43" s="273"/>
      <c r="E43" s="273"/>
      <c r="F43" s="273"/>
      <c r="G43" s="273"/>
      <c r="H43" s="274">
        <f t="shared" si="19"/>
        <v>0</v>
      </c>
      <c r="I43" s="52"/>
      <c r="J43" s="288" t="s">
        <v>13</v>
      </c>
      <c r="K43" s="79">
        <v>8.6999999999999993</v>
      </c>
      <c r="L43" s="79">
        <v>8.5</v>
      </c>
      <c r="M43" s="79">
        <v>1.8</v>
      </c>
      <c r="N43" s="79">
        <v>8.5</v>
      </c>
      <c r="O43" s="79">
        <v>8.5</v>
      </c>
      <c r="P43" s="79">
        <v>8.6</v>
      </c>
      <c r="Q43" s="274">
        <f t="shared" si="20"/>
        <v>44.6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89"/>
      <c r="C44" s="273"/>
      <c r="D44" s="273"/>
      <c r="E44" s="273"/>
      <c r="F44" s="273"/>
      <c r="G44" s="273"/>
      <c r="H44" s="274">
        <f t="shared" si="19"/>
        <v>0</v>
      </c>
      <c r="I44" s="52"/>
      <c r="J44" s="287" t="s">
        <v>14</v>
      </c>
      <c r="K44" s="79">
        <v>8.6999999999999993</v>
      </c>
      <c r="L44" s="79">
        <v>8.5</v>
      </c>
      <c r="M44" s="79">
        <v>1.8</v>
      </c>
      <c r="N44" s="79">
        <v>8.5</v>
      </c>
      <c r="O44" s="79">
        <v>8.5</v>
      </c>
      <c r="P44" s="79">
        <v>8.6</v>
      </c>
      <c r="Q44" s="274">
        <f t="shared" si="20"/>
        <v>44.6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518.8180000000001</v>
      </c>
      <c r="C45" s="262">
        <f t="shared" si="21"/>
        <v>520.01639999999998</v>
      </c>
      <c r="D45" s="262">
        <f t="shared" si="21"/>
        <v>137.56550000000001</v>
      </c>
      <c r="E45" s="262">
        <f t="shared" si="21"/>
        <v>518.8768</v>
      </c>
      <c r="F45" s="262">
        <f t="shared" si="21"/>
        <v>533.16800000000001</v>
      </c>
      <c r="G45" s="262">
        <f t="shared" si="21"/>
        <v>510.71019999999993</v>
      </c>
      <c r="H45" s="274">
        <f t="shared" si="19"/>
        <v>2739.1549</v>
      </c>
      <c r="J45" s="288" t="s">
        <v>11</v>
      </c>
      <c r="K45" s="290">
        <f t="shared" ref="K45:P45" si="22">SUM(K38:K44)</f>
        <v>60.900000000000006</v>
      </c>
      <c r="L45" s="262">
        <f t="shared" si="22"/>
        <v>59.1</v>
      </c>
      <c r="M45" s="262">
        <f t="shared" si="22"/>
        <v>12.500000000000002</v>
      </c>
      <c r="N45" s="262">
        <f t="shared" si="22"/>
        <v>59.7</v>
      </c>
      <c r="O45" s="262">
        <f t="shared" si="22"/>
        <v>59</v>
      </c>
      <c r="P45" s="262">
        <f t="shared" si="22"/>
        <v>60.000000000000007</v>
      </c>
      <c r="Q45" s="274">
        <f t="shared" si="20"/>
        <v>311.2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153.4</v>
      </c>
      <c r="C46" s="266">
        <v>152.80000000000001</v>
      </c>
      <c r="D46" s="266">
        <v>153.5</v>
      </c>
      <c r="E46" s="266">
        <v>152.6</v>
      </c>
      <c r="F46" s="266">
        <v>158.69999999999999</v>
      </c>
      <c r="G46" s="266">
        <v>152.30000000000001</v>
      </c>
      <c r="H46" s="293">
        <f>+((H45/H47)/7)*1000</f>
        <v>105.38859220499404</v>
      </c>
      <c r="J46" s="291" t="s">
        <v>20</v>
      </c>
      <c r="K46" s="292">
        <v>138</v>
      </c>
      <c r="L46" s="266">
        <v>136</v>
      </c>
      <c r="M46" s="266">
        <v>137.5</v>
      </c>
      <c r="N46" s="266">
        <v>135.5</v>
      </c>
      <c r="O46" s="266">
        <v>136</v>
      </c>
      <c r="P46" s="266">
        <v>136</v>
      </c>
      <c r="Q46" s="293">
        <f>+((Q45/Q47)/7)*1000</f>
        <v>136.37160385626643</v>
      </c>
      <c r="R46" s="294"/>
      <c r="S46" s="294"/>
    </row>
    <row r="47" spans="1:29" ht="33.75" customHeight="1" x14ac:dyDescent="0.25">
      <c r="A47" s="295" t="s">
        <v>21</v>
      </c>
      <c r="B47" s="83">
        <v>705</v>
      </c>
      <c r="C47" s="35">
        <v>704</v>
      </c>
      <c r="D47" s="35">
        <v>185</v>
      </c>
      <c r="E47" s="35">
        <v>704</v>
      </c>
      <c r="F47" s="35">
        <v>709</v>
      </c>
      <c r="G47" s="35">
        <v>706</v>
      </c>
      <c r="H47" s="296">
        <f>SUM(B47:G47)</f>
        <v>3713</v>
      </c>
      <c r="I47" s="52"/>
      <c r="J47" s="295" t="s">
        <v>21</v>
      </c>
      <c r="K47" s="297">
        <v>63</v>
      </c>
      <c r="L47" s="298">
        <v>62</v>
      </c>
      <c r="M47" s="298">
        <v>13</v>
      </c>
      <c r="N47" s="298">
        <v>63</v>
      </c>
      <c r="O47" s="298">
        <v>62</v>
      </c>
      <c r="P47" s="298">
        <v>63</v>
      </c>
      <c r="Q47" s="299">
        <f>SUM(K47:P47)</f>
        <v>326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((B47*B46)*7/1000)/7</f>
        <v>108.14700000000001</v>
      </c>
      <c r="C48" s="273">
        <f t="shared" si="23"/>
        <v>107.57120000000002</v>
      </c>
      <c r="D48" s="273">
        <f t="shared" si="23"/>
        <v>28.397500000000001</v>
      </c>
      <c r="E48" s="273">
        <f t="shared" si="23"/>
        <v>107.43039999999999</v>
      </c>
      <c r="F48" s="273">
        <f t="shared" si="23"/>
        <v>112.51829999999998</v>
      </c>
      <c r="G48" s="273">
        <f t="shared" si="23"/>
        <v>107.52380000000001</v>
      </c>
      <c r="H48" s="302">
        <f>((H45*1000)/H47)/7</f>
        <v>105.38859220499403</v>
      </c>
      <c r="J48" s="301" t="s">
        <v>22</v>
      </c>
      <c r="K48" s="289">
        <f t="shared" ref="K48:P48" si="24">((K47*K46)*7/1000-K38-K39)/5</f>
        <v>8.6915999999999993</v>
      </c>
      <c r="L48" s="273">
        <f t="shared" si="24"/>
        <v>8.4448000000000008</v>
      </c>
      <c r="M48" s="273">
        <f t="shared" si="24"/>
        <v>1.7824999999999995</v>
      </c>
      <c r="N48" s="273">
        <f t="shared" si="24"/>
        <v>8.511099999999999</v>
      </c>
      <c r="O48" s="273">
        <f t="shared" si="24"/>
        <v>8.4448000000000008</v>
      </c>
      <c r="P48" s="273">
        <f t="shared" si="24"/>
        <v>8.5551999999999992</v>
      </c>
      <c r="Q48" s="303">
        <f>((Q45*1000)/Q47)/7</f>
        <v>136.37160385626643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757.029</v>
      </c>
      <c r="C49" s="43">
        <f t="shared" si="25"/>
        <v>752.99840000000017</v>
      </c>
      <c r="D49" s="43">
        <f t="shared" si="25"/>
        <v>198.7825</v>
      </c>
      <c r="E49" s="43">
        <f t="shared" si="25"/>
        <v>752.01279999999997</v>
      </c>
      <c r="F49" s="43">
        <f t="shared" si="25"/>
        <v>787.6280999999999</v>
      </c>
      <c r="G49" s="43">
        <f t="shared" si="25"/>
        <v>752.66660000000002</v>
      </c>
      <c r="H49" s="87"/>
      <c r="J49" s="96" t="s">
        <v>23</v>
      </c>
      <c r="K49" s="85">
        <f t="shared" ref="K49:P49" si="26">((K47*K46)*7)/1000</f>
        <v>60.857999999999997</v>
      </c>
      <c r="L49" s="43">
        <f t="shared" si="26"/>
        <v>59.024000000000001</v>
      </c>
      <c r="M49" s="43">
        <f t="shared" si="26"/>
        <v>12.512499999999999</v>
      </c>
      <c r="N49" s="43">
        <f t="shared" si="26"/>
        <v>59.755499999999998</v>
      </c>
      <c r="O49" s="43">
        <f t="shared" si="26"/>
        <v>59.024000000000001</v>
      </c>
      <c r="P49" s="43">
        <f t="shared" si="26"/>
        <v>59.975999999999999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105.13029381965553</v>
      </c>
      <c r="C50" s="49">
        <f t="shared" si="27"/>
        <v>105.52280844155844</v>
      </c>
      <c r="D50" s="49">
        <f t="shared" si="27"/>
        <v>106.22818532818535</v>
      </c>
      <c r="E50" s="49">
        <f t="shared" si="27"/>
        <v>105.29155844155845</v>
      </c>
      <c r="F50" s="49">
        <f t="shared" si="27"/>
        <v>107.42857142857143</v>
      </c>
      <c r="G50" s="49">
        <f t="shared" si="27"/>
        <v>103.34079320113312</v>
      </c>
      <c r="H50" s="105"/>
      <c r="I50" s="52"/>
      <c r="J50" s="97" t="s">
        <v>24</v>
      </c>
      <c r="K50" s="86">
        <f t="shared" ref="K50:P50" si="28">+(K45/K47)/7*1000</f>
        <v>138.0952380952381</v>
      </c>
      <c r="L50" s="49">
        <f t="shared" si="28"/>
        <v>136.17511520737327</v>
      </c>
      <c r="M50" s="49">
        <f t="shared" si="28"/>
        <v>137.36263736263737</v>
      </c>
      <c r="N50" s="49">
        <f t="shared" si="28"/>
        <v>135.37414965986397</v>
      </c>
      <c r="O50" s="49">
        <f t="shared" si="28"/>
        <v>135.94470046082949</v>
      </c>
      <c r="P50" s="49">
        <f t="shared" si="28"/>
        <v>136.0544217687075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10.7</v>
      </c>
      <c r="C57" s="79">
        <v>9.8000000000000007</v>
      </c>
      <c r="D57" s="79">
        <v>2.1</v>
      </c>
      <c r="E57" s="79">
        <v>9.6</v>
      </c>
      <c r="F57" s="221">
        <v>9.6999999999999993</v>
      </c>
      <c r="G57" s="23">
        <v>11</v>
      </c>
      <c r="H57" s="289">
        <v>9.6999999999999993</v>
      </c>
      <c r="I57" s="79">
        <v>2.4</v>
      </c>
      <c r="J57" s="79">
        <v>9.8000000000000007</v>
      </c>
      <c r="K57" s="221">
        <v>9.8000000000000007</v>
      </c>
      <c r="L57" s="23">
        <v>11.2</v>
      </c>
      <c r="M57" s="79">
        <v>11.3</v>
      </c>
      <c r="N57" s="79">
        <v>2.4</v>
      </c>
      <c r="O57" s="221">
        <v>10.9</v>
      </c>
      <c r="P57" s="23">
        <v>11.4</v>
      </c>
      <c r="Q57" s="79">
        <v>11.6</v>
      </c>
      <c r="R57" s="79">
        <v>2.5</v>
      </c>
      <c r="S57" s="221">
        <v>11.6</v>
      </c>
      <c r="T57" s="259">
        <f t="shared" ref="T57:T64" si="29">SUM(B57:S57)</f>
        <v>157.5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10.7</v>
      </c>
      <c r="C58" s="79">
        <v>9.8000000000000007</v>
      </c>
      <c r="D58" s="79">
        <v>2.1</v>
      </c>
      <c r="E58" s="79">
        <v>9.6</v>
      </c>
      <c r="F58" s="221">
        <v>9.6999999999999993</v>
      </c>
      <c r="G58" s="23">
        <v>11</v>
      </c>
      <c r="H58" s="289">
        <v>9.6999999999999993</v>
      </c>
      <c r="I58" s="79">
        <v>2.4</v>
      </c>
      <c r="J58" s="79">
        <v>9.8000000000000007</v>
      </c>
      <c r="K58" s="221">
        <v>9.8000000000000007</v>
      </c>
      <c r="L58" s="23">
        <v>11.2</v>
      </c>
      <c r="M58" s="79">
        <v>11.3</v>
      </c>
      <c r="N58" s="79">
        <v>2.4</v>
      </c>
      <c r="O58" s="221">
        <v>10.9</v>
      </c>
      <c r="P58" s="23">
        <v>11.4</v>
      </c>
      <c r="Q58" s="79">
        <v>11.6</v>
      </c>
      <c r="R58" s="79">
        <v>2.5</v>
      </c>
      <c r="S58" s="221">
        <v>11.6</v>
      </c>
      <c r="T58" s="259">
        <f t="shared" si="29"/>
        <v>157.5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10.6</v>
      </c>
      <c r="C59" s="24">
        <v>9.6999999999999993</v>
      </c>
      <c r="D59" s="24">
        <v>2.1</v>
      </c>
      <c r="E59" s="24">
        <v>9.6</v>
      </c>
      <c r="F59" s="25">
        <v>9.6999999999999993</v>
      </c>
      <c r="G59" s="23">
        <v>11</v>
      </c>
      <c r="H59" s="289">
        <v>9.6999999999999993</v>
      </c>
      <c r="I59" s="24">
        <v>2.4</v>
      </c>
      <c r="J59" s="24">
        <v>9.8000000000000007</v>
      </c>
      <c r="K59" s="25">
        <v>9.8000000000000007</v>
      </c>
      <c r="L59" s="23">
        <v>11.2</v>
      </c>
      <c r="M59" s="24">
        <v>11.2</v>
      </c>
      <c r="N59" s="24">
        <v>2.2000000000000002</v>
      </c>
      <c r="O59" s="25">
        <v>10.9</v>
      </c>
      <c r="P59" s="23">
        <v>11.6</v>
      </c>
      <c r="Q59" s="24">
        <v>11.6</v>
      </c>
      <c r="R59" s="24">
        <v>2.6</v>
      </c>
      <c r="S59" s="25">
        <v>11.6</v>
      </c>
      <c r="T59" s="259">
        <f t="shared" si="29"/>
        <v>157.30000000000001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10.7</v>
      </c>
      <c r="C60" s="24">
        <v>9.6999999999999993</v>
      </c>
      <c r="D60" s="24">
        <v>2.1</v>
      </c>
      <c r="E60" s="24">
        <v>9.6999999999999993</v>
      </c>
      <c r="F60" s="25">
        <v>9.6999999999999993</v>
      </c>
      <c r="G60" s="23">
        <v>11</v>
      </c>
      <c r="H60" s="289">
        <v>9.6999999999999993</v>
      </c>
      <c r="I60" s="24">
        <v>2.4</v>
      </c>
      <c r="J60" s="24">
        <v>9.8000000000000007</v>
      </c>
      <c r="K60" s="25">
        <v>9.8000000000000007</v>
      </c>
      <c r="L60" s="23">
        <v>11.2</v>
      </c>
      <c r="M60" s="24">
        <v>11.2</v>
      </c>
      <c r="N60" s="24">
        <v>2.2000000000000002</v>
      </c>
      <c r="O60" s="25">
        <v>11</v>
      </c>
      <c r="P60" s="23">
        <v>11.6</v>
      </c>
      <c r="Q60" s="24">
        <v>11.6</v>
      </c>
      <c r="R60" s="24">
        <v>2.6</v>
      </c>
      <c r="S60" s="25">
        <v>11.6</v>
      </c>
      <c r="T60" s="259">
        <f t="shared" si="29"/>
        <v>157.6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10.7</v>
      </c>
      <c r="C61" s="24">
        <v>9.8000000000000007</v>
      </c>
      <c r="D61" s="24">
        <v>2.2000000000000002</v>
      </c>
      <c r="E61" s="24">
        <v>9.6999999999999993</v>
      </c>
      <c r="F61" s="25">
        <v>9.6999999999999993</v>
      </c>
      <c r="G61" s="23">
        <v>11</v>
      </c>
      <c r="H61" s="289">
        <v>9.6999999999999993</v>
      </c>
      <c r="I61" s="24">
        <v>2.4</v>
      </c>
      <c r="J61" s="24">
        <v>9.8000000000000007</v>
      </c>
      <c r="K61" s="25">
        <v>9.8000000000000007</v>
      </c>
      <c r="L61" s="23">
        <v>11.2</v>
      </c>
      <c r="M61" s="24">
        <v>11.2</v>
      </c>
      <c r="N61" s="24">
        <v>2.2999999999999998</v>
      </c>
      <c r="O61" s="25">
        <v>11</v>
      </c>
      <c r="P61" s="23">
        <v>11.6</v>
      </c>
      <c r="Q61" s="24">
        <v>11.7</v>
      </c>
      <c r="R61" s="24">
        <v>2.6</v>
      </c>
      <c r="S61" s="25">
        <v>11.6</v>
      </c>
      <c r="T61" s="259">
        <f t="shared" si="29"/>
        <v>157.99999999999997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10.7</v>
      </c>
      <c r="C62" s="24">
        <v>9.8000000000000007</v>
      </c>
      <c r="D62" s="24">
        <v>2.2000000000000002</v>
      </c>
      <c r="E62" s="24">
        <v>9.6999999999999993</v>
      </c>
      <c r="F62" s="25">
        <v>9.8000000000000007</v>
      </c>
      <c r="G62" s="23">
        <v>11</v>
      </c>
      <c r="H62" s="24">
        <v>9.8000000000000007</v>
      </c>
      <c r="I62" s="24">
        <v>2.5</v>
      </c>
      <c r="J62" s="24">
        <v>9.8000000000000007</v>
      </c>
      <c r="K62" s="25">
        <v>9.8000000000000007</v>
      </c>
      <c r="L62" s="23">
        <v>11.3</v>
      </c>
      <c r="M62" s="24">
        <v>11.3</v>
      </c>
      <c r="N62" s="24">
        <v>2.2999999999999998</v>
      </c>
      <c r="O62" s="25">
        <v>11</v>
      </c>
      <c r="P62" s="23">
        <v>11.6</v>
      </c>
      <c r="Q62" s="24">
        <v>11.7</v>
      </c>
      <c r="R62" s="24">
        <v>2.6</v>
      </c>
      <c r="S62" s="25">
        <v>11.6</v>
      </c>
      <c r="T62" s="259">
        <f t="shared" si="29"/>
        <v>158.49999999999997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10.7</v>
      </c>
      <c r="C63" s="24">
        <v>9.8000000000000007</v>
      </c>
      <c r="D63" s="24">
        <v>2.2000000000000002</v>
      </c>
      <c r="E63" s="24">
        <v>9.6999999999999993</v>
      </c>
      <c r="F63" s="25">
        <v>9.8000000000000007</v>
      </c>
      <c r="G63" s="23">
        <v>11</v>
      </c>
      <c r="H63" s="24">
        <v>9.8000000000000007</v>
      </c>
      <c r="I63" s="24">
        <v>2.5</v>
      </c>
      <c r="J63" s="24">
        <v>9.8000000000000007</v>
      </c>
      <c r="K63" s="25">
        <v>9.8000000000000007</v>
      </c>
      <c r="L63" s="23">
        <v>11.3</v>
      </c>
      <c r="M63" s="24">
        <v>11.3</v>
      </c>
      <c r="N63" s="24">
        <v>2.2999999999999998</v>
      </c>
      <c r="O63" s="25">
        <v>11</v>
      </c>
      <c r="P63" s="23">
        <v>11.6</v>
      </c>
      <c r="Q63" s="24">
        <v>11.7</v>
      </c>
      <c r="R63" s="24">
        <v>2.6</v>
      </c>
      <c r="S63" s="25">
        <v>11.6</v>
      </c>
      <c r="T63" s="259">
        <f t="shared" si="29"/>
        <v>158.49999999999997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74.800000000000011</v>
      </c>
      <c r="C64" s="262">
        <f t="shared" si="30"/>
        <v>68.399999999999991</v>
      </c>
      <c r="D64" s="262">
        <f t="shared" si="30"/>
        <v>15</v>
      </c>
      <c r="E64" s="262">
        <f t="shared" si="30"/>
        <v>67.600000000000009</v>
      </c>
      <c r="F64" s="263">
        <f t="shared" si="30"/>
        <v>68.099999999999994</v>
      </c>
      <c r="G64" s="261">
        <f t="shared" si="30"/>
        <v>77</v>
      </c>
      <c r="H64" s="262">
        <f t="shared" si="30"/>
        <v>68.099999999999994</v>
      </c>
      <c r="I64" s="262">
        <f t="shared" si="30"/>
        <v>17</v>
      </c>
      <c r="J64" s="262">
        <f t="shared" si="30"/>
        <v>68.599999999999994</v>
      </c>
      <c r="K64" s="263">
        <f t="shared" si="30"/>
        <v>68.599999999999994</v>
      </c>
      <c r="L64" s="261">
        <f t="shared" si="30"/>
        <v>78.599999999999994</v>
      </c>
      <c r="M64" s="262">
        <f t="shared" si="30"/>
        <v>78.8</v>
      </c>
      <c r="N64" s="262">
        <f t="shared" si="30"/>
        <v>16.100000000000001</v>
      </c>
      <c r="O64" s="263">
        <f t="shared" si="30"/>
        <v>76.7</v>
      </c>
      <c r="P64" s="261">
        <f t="shared" si="30"/>
        <v>80.8</v>
      </c>
      <c r="Q64" s="262">
        <f t="shared" si="30"/>
        <v>81.5</v>
      </c>
      <c r="R64" s="262">
        <f t="shared" si="30"/>
        <v>18</v>
      </c>
      <c r="S64" s="263">
        <f t="shared" si="30"/>
        <v>81.199999999999989</v>
      </c>
      <c r="T64" s="259">
        <f t="shared" si="29"/>
        <v>1104.9000000000001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142.5</v>
      </c>
      <c r="C65" s="266">
        <v>141.5</v>
      </c>
      <c r="D65" s="266">
        <v>143</v>
      </c>
      <c r="E65" s="266">
        <v>140</v>
      </c>
      <c r="F65" s="267">
        <v>141</v>
      </c>
      <c r="G65" s="265">
        <v>143</v>
      </c>
      <c r="H65" s="266">
        <v>141</v>
      </c>
      <c r="I65" s="266">
        <v>143</v>
      </c>
      <c r="J65" s="266">
        <v>140</v>
      </c>
      <c r="K65" s="267">
        <v>140</v>
      </c>
      <c r="L65" s="265">
        <v>144</v>
      </c>
      <c r="M65" s="266">
        <v>142.5</v>
      </c>
      <c r="N65" s="266">
        <v>143.5</v>
      </c>
      <c r="O65" s="267">
        <v>140.5</v>
      </c>
      <c r="P65" s="265">
        <v>142.5</v>
      </c>
      <c r="Q65" s="266">
        <v>142</v>
      </c>
      <c r="R65" s="266">
        <v>143</v>
      </c>
      <c r="S65" s="267">
        <v>141.5</v>
      </c>
      <c r="T65" s="316">
        <f>+((T64/T66)/7)*1000</f>
        <v>141.69017696845347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69</v>
      </c>
      <c r="D66" s="298">
        <v>15</v>
      </c>
      <c r="E66" s="298">
        <v>69</v>
      </c>
      <c r="F66" s="318">
        <v>69</v>
      </c>
      <c r="G66" s="317">
        <v>77</v>
      </c>
      <c r="H66" s="298">
        <v>69</v>
      </c>
      <c r="I66" s="298">
        <v>17</v>
      </c>
      <c r="J66" s="298">
        <v>70</v>
      </c>
      <c r="K66" s="318">
        <v>70</v>
      </c>
      <c r="L66" s="317">
        <v>78</v>
      </c>
      <c r="M66" s="298">
        <v>79</v>
      </c>
      <c r="N66" s="298">
        <v>16</v>
      </c>
      <c r="O66" s="318">
        <v>78</v>
      </c>
      <c r="P66" s="317">
        <v>81</v>
      </c>
      <c r="Q66" s="298">
        <v>82</v>
      </c>
      <c r="R66" s="298">
        <v>18</v>
      </c>
      <c r="S66" s="318">
        <v>82</v>
      </c>
      <c r="T66" s="319">
        <f>SUM(B66:S66)</f>
        <v>1114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((B66*B65)*7/1000-B57-B58)/5</f>
        <v>10.682499999999999</v>
      </c>
      <c r="C67" s="273">
        <f t="shared" si="31"/>
        <v>9.7489000000000008</v>
      </c>
      <c r="D67" s="273">
        <f t="shared" si="31"/>
        <v>2.1630000000000003</v>
      </c>
      <c r="E67" s="273">
        <f t="shared" si="31"/>
        <v>9.6840000000000011</v>
      </c>
      <c r="F67" s="274">
        <f t="shared" si="31"/>
        <v>9.740599999999997</v>
      </c>
      <c r="G67" s="272">
        <f t="shared" si="31"/>
        <v>11.0154</v>
      </c>
      <c r="H67" s="273">
        <f t="shared" si="31"/>
        <v>9.740599999999997</v>
      </c>
      <c r="I67" s="273">
        <f t="shared" si="31"/>
        <v>2.4433999999999996</v>
      </c>
      <c r="J67" s="273">
        <f t="shared" si="31"/>
        <v>9.8000000000000007</v>
      </c>
      <c r="K67" s="274">
        <f t="shared" si="31"/>
        <v>9.8000000000000007</v>
      </c>
      <c r="L67" s="272">
        <f t="shared" si="31"/>
        <v>11.244799999999998</v>
      </c>
      <c r="M67" s="273">
        <f t="shared" si="31"/>
        <v>11.240500000000001</v>
      </c>
      <c r="N67" s="273">
        <f t="shared" si="31"/>
        <v>2.2543999999999995</v>
      </c>
      <c r="O67" s="274">
        <f t="shared" si="31"/>
        <v>10.982599999999998</v>
      </c>
      <c r="P67" s="272">
        <f t="shared" si="31"/>
        <v>11.599499999999999</v>
      </c>
      <c r="Q67" s="273">
        <f t="shared" si="31"/>
        <v>11.6616</v>
      </c>
      <c r="R67" s="273">
        <f t="shared" si="31"/>
        <v>2.6036000000000001</v>
      </c>
      <c r="S67" s="274">
        <f t="shared" si="31"/>
        <v>11.604200000000002</v>
      </c>
      <c r="T67" s="320">
        <f>((T64*1000)/T66)/7</f>
        <v>141.69017696845344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74.8125</v>
      </c>
      <c r="C68" s="43">
        <f t="shared" si="32"/>
        <v>68.344499999999996</v>
      </c>
      <c r="D68" s="43">
        <f t="shared" si="32"/>
        <v>15.015000000000001</v>
      </c>
      <c r="E68" s="43">
        <f t="shared" si="32"/>
        <v>67.62</v>
      </c>
      <c r="F68" s="87">
        <f t="shared" si="32"/>
        <v>68.102999999999994</v>
      </c>
      <c r="G68" s="42">
        <f t="shared" si="32"/>
        <v>77.076999999999998</v>
      </c>
      <c r="H68" s="43">
        <f t="shared" si="32"/>
        <v>68.102999999999994</v>
      </c>
      <c r="I68" s="43">
        <f t="shared" si="32"/>
        <v>17.016999999999999</v>
      </c>
      <c r="J68" s="43">
        <f t="shared" si="32"/>
        <v>68.599999999999994</v>
      </c>
      <c r="K68" s="87">
        <f t="shared" si="32"/>
        <v>68.599999999999994</v>
      </c>
      <c r="L68" s="42">
        <f t="shared" si="32"/>
        <v>78.623999999999995</v>
      </c>
      <c r="M68" s="43">
        <f t="shared" si="32"/>
        <v>78.802499999999995</v>
      </c>
      <c r="N68" s="43">
        <f t="shared" si="32"/>
        <v>16.071999999999999</v>
      </c>
      <c r="O68" s="87">
        <f t="shared" si="32"/>
        <v>76.712999999999994</v>
      </c>
      <c r="P68" s="42">
        <f t="shared" si="32"/>
        <v>80.797499999999999</v>
      </c>
      <c r="Q68" s="43">
        <f t="shared" si="32"/>
        <v>81.507999999999996</v>
      </c>
      <c r="R68" s="43">
        <f t="shared" si="32"/>
        <v>18.018000000000001</v>
      </c>
      <c r="S68" s="87">
        <f t="shared" si="32"/>
        <v>81.221000000000004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142.47619047619051</v>
      </c>
      <c r="C69" s="49">
        <f t="shared" si="33"/>
        <v>141.61490683229812</v>
      </c>
      <c r="D69" s="49">
        <f t="shared" si="33"/>
        <v>142.85714285714286</v>
      </c>
      <c r="E69" s="49">
        <f t="shared" si="33"/>
        <v>139.9585921325052</v>
      </c>
      <c r="F69" s="50">
        <f t="shared" si="33"/>
        <v>140.99378881987576</v>
      </c>
      <c r="G69" s="48">
        <f t="shared" si="33"/>
        <v>142.85714285714286</v>
      </c>
      <c r="H69" s="49">
        <f t="shared" si="33"/>
        <v>140.99378881987576</v>
      </c>
      <c r="I69" s="49">
        <f t="shared" si="33"/>
        <v>142.85714285714286</v>
      </c>
      <c r="J69" s="49">
        <f t="shared" si="33"/>
        <v>139.99999999999997</v>
      </c>
      <c r="K69" s="50">
        <f t="shared" si="33"/>
        <v>139.99999999999997</v>
      </c>
      <c r="L69" s="48">
        <f t="shared" si="33"/>
        <v>143.95604395604394</v>
      </c>
      <c r="M69" s="49">
        <f t="shared" si="33"/>
        <v>142.49547920433997</v>
      </c>
      <c r="N69" s="49">
        <f t="shared" si="33"/>
        <v>143.75000000000003</v>
      </c>
      <c r="O69" s="50">
        <f t="shared" si="33"/>
        <v>140.47619047619048</v>
      </c>
      <c r="P69" s="48">
        <f t="shared" si="33"/>
        <v>142.50440917107582</v>
      </c>
      <c r="Q69" s="49">
        <f t="shared" si="33"/>
        <v>141.98606271777004</v>
      </c>
      <c r="R69" s="49">
        <f t="shared" si="33"/>
        <v>142.85714285714286</v>
      </c>
      <c r="S69" s="50">
        <f t="shared" si="33"/>
        <v>141.46341463414632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topLeftCell="A35" zoomScale="30" zoomScaleNormal="30" workbookViewId="0">
      <selection activeCell="B44" sqref="B44:G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45"/>
      <c r="E3" s="345"/>
      <c r="F3" s="345"/>
      <c r="G3" s="345"/>
      <c r="H3" s="345"/>
      <c r="I3" s="345"/>
      <c r="J3" s="345"/>
      <c r="K3" s="345"/>
      <c r="L3" s="345"/>
      <c r="M3" s="345"/>
      <c r="N3" s="345"/>
      <c r="O3" s="345"/>
      <c r="P3" s="345"/>
      <c r="Q3" s="345"/>
      <c r="R3" s="345"/>
      <c r="S3" s="345"/>
      <c r="T3" s="345"/>
      <c r="U3" s="345"/>
      <c r="V3" s="345"/>
      <c r="W3" s="345"/>
      <c r="AC3" s="345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45" t="s">
        <v>1</v>
      </c>
      <c r="B9" s="345"/>
      <c r="C9" s="345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45"/>
      <c r="B10" s="345"/>
      <c r="C10" s="3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45" t="s">
        <v>4</v>
      </c>
      <c r="B11" s="345"/>
      <c r="C11" s="345"/>
      <c r="D11" s="245"/>
      <c r="E11" s="346">
        <v>1</v>
      </c>
      <c r="F11" s="245"/>
      <c r="G11" s="245"/>
      <c r="H11" s="245"/>
      <c r="I11" s="245"/>
      <c r="J11" s="245"/>
      <c r="K11" s="599" t="s">
        <v>97</v>
      </c>
      <c r="L11" s="599"/>
      <c r="M11" s="347"/>
      <c r="N11" s="347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45"/>
      <c r="B12" s="345"/>
      <c r="C12" s="345"/>
      <c r="D12" s="245"/>
      <c r="E12" s="247"/>
      <c r="F12" s="245"/>
      <c r="G12" s="245"/>
      <c r="H12" s="245"/>
      <c r="I12" s="245"/>
      <c r="J12" s="245"/>
      <c r="K12" s="347"/>
      <c r="L12" s="347"/>
      <c r="M12" s="347"/>
      <c r="N12" s="347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45"/>
      <c r="B13" s="345"/>
      <c r="C13" s="345"/>
      <c r="D13" s="345"/>
      <c r="E13" s="345"/>
      <c r="F13" s="345"/>
      <c r="G13" s="345"/>
      <c r="H13" s="345"/>
      <c r="I13" s="345"/>
      <c r="J13" s="345"/>
      <c r="K13" s="345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245"/>
      <c r="W13" s="245"/>
      <c r="X13" s="245"/>
    </row>
    <row r="14" spans="1:29" s="52" customFormat="1" ht="34.5" thickBot="1" x14ac:dyDescent="0.3">
      <c r="A14" s="345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508</v>
      </c>
      <c r="C17" s="226">
        <v>9.4238999999999962</v>
      </c>
      <c r="D17" s="226">
        <v>8.546999999999997</v>
      </c>
      <c r="E17" s="226">
        <v>2.1089999999999991</v>
      </c>
      <c r="F17" s="226">
        <v>8.6135999999999946</v>
      </c>
      <c r="G17" s="226">
        <v>8.6135999999999946</v>
      </c>
      <c r="H17" s="225">
        <v>501</v>
      </c>
      <c r="I17" s="226">
        <v>9.9945999999999859</v>
      </c>
      <c r="J17" s="226">
        <v>9.0151999999999859</v>
      </c>
      <c r="K17" s="226">
        <v>2.2537999999999965</v>
      </c>
      <c r="L17" s="226">
        <v>8.9915999999999876</v>
      </c>
      <c r="M17" s="226">
        <v>9.0505999999999869</v>
      </c>
      <c r="N17" s="23">
        <v>140.05439999999999</v>
      </c>
      <c r="O17" s="24">
        <v>140.54069999999999</v>
      </c>
      <c r="P17" s="24">
        <v>33.716799999999999</v>
      </c>
      <c r="Q17" s="25">
        <v>140.54069999999999</v>
      </c>
      <c r="R17" s="23">
        <v>147.511</v>
      </c>
      <c r="S17" s="24">
        <v>147.02469999999997</v>
      </c>
      <c r="T17" s="24">
        <v>31.609500000000001</v>
      </c>
      <c r="U17" s="25">
        <v>147.67310000000001</v>
      </c>
      <c r="V17" s="259">
        <f t="shared" ref="V17:V24" si="0">SUM(B17:U17)</f>
        <v>2014.2837999999999</v>
      </c>
      <c r="X17" s="52"/>
      <c r="Y17" s="52"/>
    </row>
    <row r="18" spans="1:41" ht="39.950000000000003" customHeight="1" x14ac:dyDescent="0.25">
      <c r="A18" s="260" t="s">
        <v>16</v>
      </c>
      <c r="B18" s="225">
        <v>505</v>
      </c>
      <c r="C18" s="226">
        <v>9.3905999999999956</v>
      </c>
      <c r="D18" s="226">
        <v>8.5358999999999963</v>
      </c>
      <c r="E18" s="226">
        <v>2.0534999999999992</v>
      </c>
      <c r="F18" s="226">
        <v>8.6024999999999956</v>
      </c>
      <c r="G18" s="226">
        <v>8.6135999999999946</v>
      </c>
      <c r="H18" s="225">
        <v>499</v>
      </c>
      <c r="I18" s="226">
        <v>9.982799999999985</v>
      </c>
      <c r="J18" s="226">
        <v>9.0151999999999859</v>
      </c>
      <c r="K18" s="226">
        <v>2.2301999999999969</v>
      </c>
      <c r="L18" s="226">
        <v>8.9915999999999876</v>
      </c>
      <c r="M18" s="226">
        <v>9.038799999999986</v>
      </c>
      <c r="N18" s="23">
        <v>139.56810000000002</v>
      </c>
      <c r="O18" s="24">
        <v>140.2165</v>
      </c>
      <c r="P18" s="24">
        <v>33.230499999999999</v>
      </c>
      <c r="Q18" s="25">
        <v>140.54069999999999</v>
      </c>
      <c r="R18" s="23">
        <v>147.34889999999999</v>
      </c>
      <c r="S18" s="24">
        <v>146.53839999999997</v>
      </c>
      <c r="T18" s="24">
        <v>31.123199999999994</v>
      </c>
      <c r="U18" s="25">
        <v>147.67310000000001</v>
      </c>
      <c r="V18" s="259">
        <f t="shared" si="0"/>
        <v>2006.6940999999997</v>
      </c>
      <c r="X18" s="52"/>
      <c r="Y18" s="52"/>
    </row>
    <row r="19" spans="1:41" ht="39.75" customHeight="1" x14ac:dyDescent="0.25">
      <c r="A19" s="258" t="s">
        <v>17</v>
      </c>
      <c r="B19" s="225">
        <v>505</v>
      </c>
      <c r="C19" s="226">
        <v>9.3905999999999956</v>
      </c>
      <c r="D19" s="226">
        <v>8.5358999999999963</v>
      </c>
      <c r="E19" s="226">
        <v>2.0534999999999992</v>
      </c>
      <c r="F19" s="226">
        <v>8.6024999999999956</v>
      </c>
      <c r="G19" s="226">
        <v>8.6135999999999946</v>
      </c>
      <c r="H19" s="225">
        <v>499</v>
      </c>
      <c r="I19" s="226">
        <v>9.982799999999985</v>
      </c>
      <c r="J19" s="226">
        <v>9.0151999999999859</v>
      </c>
      <c r="K19" s="226">
        <v>2.2301999999999969</v>
      </c>
      <c r="L19" s="226">
        <v>8.9915999999999876</v>
      </c>
      <c r="M19" s="226">
        <v>9.038799999999986</v>
      </c>
      <c r="N19" s="23">
        <v>139.56810000000002</v>
      </c>
      <c r="O19" s="24">
        <v>140.2165</v>
      </c>
      <c r="P19" s="24">
        <v>33.230499999999999</v>
      </c>
      <c r="Q19" s="25">
        <v>140.54069999999999</v>
      </c>
      <c r="R19" s="23">
        <v>147.34889999999999</v>
      </c>
      <c r="S19" s="24">
        <v>146.53839999999997</v>
      </c>
      <c r="T19" s="24">
        <v>31.123199999999994</v>
      </c>
      <c r="U19" s="25">
        <v>147.67310000000001</v>
      </c>
      <c r="V19" s="259">
        <f t="shared" si="0"/>
        <v>2006.6940999999997</v>
      </c>
      <c r="X19" s="52"/>
      <c r="Y19" s="52"/>
    </row>
    <row r="20" spans="1:41" ht="39.950000000000003" customHeight="1" x14ac:dyDescent="0.25">
      <c r="A20" s="260" t="s">
        <v>18</v>
      </c>
      <c r="B20" s="225">
        <v>505</v>
      </c>
      <c r="C20" s="226">
        <v>9.3905999999999956</v>
      </c>
      <c r="D20" s="226">
        <v>8.5358999999999963</v>
      </c>
      <c r="E20" s="226">
        <v>2.0534999999999992</v>
      </c>
      <c r="F20" s="226">
        <v>8.6024999999999956</v>
      </c>
      <c r="G20" s="226">
        <v>8.6135999999999946</v>
      </c>
      <c r="H20" s="225">
        <v>499</v>
      </c>
      <c r="I20" s="226">
        <v>9.982799999999985</v>
      </c>
      <c r="J20" s="226">
        <v>9.0151999999999859</v>
      </c>
      <c r="K20" s="226">
        <v>2.2301999999999969</v>
      </c>
      <c r="L20" s="226">
        <v>8.9915999999999876</v>
      </c>
      <c r="M20" s="226">
        <v>9.038799999999986</v>
      </c>
      <c r="N20" s="23">
        <v>139.56810000000002</v>
      </c>
      <c r="O20" s="24">
        <v>140.2165</v>
      </c>
      <c r="P20" s="24">
        <v>33.230499999999999</v>
      </c>
      <c r="Q20" s="25">
        <v>140.54069999999999</v>
      </c>
      <c r="R20" s="23">
        <v>147.34889999999999</v>
      </c>
      <c r="S20" s="24">
        <v>146.53839999999997</v>
      </c>
      <c r="T20" s="24">
        <v>31.123199999999994</v>
      </c>
      <c r="U20" s="25">
        <v>147.67310000000001</v>
      </c>
      <c r="V20" s="259">
        <f t="shared" si="0"/>
        <v>2006.6940999999997</v>
      </c>
      <c r="X20" s="52"/>
      <c r="Y20" s="52"/>
    </row>
    <row r="21" spans="1:41" ht="39.950000000000003" customHeight="1" x14ac:dyDescent="0.25">
      <c r="A21" s="258" t="s">
        <v>19</v>
      </c>
      <c r="B21" s="225">
        <v>505</v>
      </c>
      <c r="C21" s="226">
        <v>9.3905999999999956</v>
      </c>
      <c r="D21" s="226">
        <v>8.5358999999999963</v>
      </c>
      <c r="E21" s="226">
        <v>2.0534999999999992</v>
      </c>
      <c r="F21" s="226">
        <v>8.6024999999999956</v>
      </c>
      <c r="G21" s="226">
        <v>8.6135999999999946</v>
      </c>
      <c r="H21" s="225">
        <v>499</v>
      </c>
      <c r="I21" s="226">
        <v>9.982799999999985</v>
      </c>
      <c r="J21" s="226">
        <v>9.0151999999999859</v>
      </c>
      <c r="K21" s="226">
        <v>2.2301999999999969</v>
      </c>
      <c r="L21" s="226">
        <v>8.9915999999999876</v>
      </c>
      <c r="M21" s="226">
        <v>9.038799999999986</v>
      </c>
      <c r="N21" s="23">
        <v>139.56810000000002</v>
      </c>
      <c r="O21" s="24">
        <v>140.2165</v>
      </c>
      <c r="P21" s="24">
        <v>33.230499999999999</v>
      </c>
      <c r="Q21" s="25">
        <v>140.54069999999999</v>
      </c>
      <c r="R21" s="23">
        <v>147.34889999999999</v>
      </c>
      <c r="S21" s="24">
        <v>146.53839999999997</v>
      </c>
      <c r="T21" s="24">
        <v>31.123199999999994</v>
      </c>
      <c r="U21" s="25">
        <v>147.67310000000001</v>
      </c>
      <c r="V21" s="259">
        <f t="shared" si="0"/>
        <v>2006.6940999999997</v>
      </c>
      <c r="X21" s="52"/>
      <c r="Y21" s="52"/>
    </row>
    <row r="22" spans="1:41" ht="39.950000000000003" customHeight="1" x14ac:dyDescent="0.25">
      <c r="A22" s="260" t="s">
        <v>13</v>
      </c>
      <c r="B22" s="225">
        <v>505</v>
      </c>
      <c r="C22" s="226">
        <v>9.3905999999999956</v>
      </c>
      <c r="D22" s="226">
        <v>8.5358999999999963</v>
      </c>
      <c r="E22" s="226">
        <v>2.0534999999999992</v>
      </c>
      <c r="F22" s="226">
        <v>8.6024999999999956</v>
      </c>
      <c r="G22" s="226">
        <v>8.6135999999999946</v>
      </c>
      <c r="H22" s="225">
        <v>499</v>
      </c>
      <c r="I22" s="226">
        <v>9.982799999999985</v>
      </c>
      <c r="J22" s="226">
        <v>9.0151999999999859</v>
      </c>
      <c r="K22" s="226">
        <v>2.2301999999999969</v>
      </c>
      <c r="L22" s="226">
        <v>8.9915999999999876</v>
      </c>
      <c r="M22" s="226">
        <v>9.038799999999986</v>
      </c>
      <c r="N22" s="23">
        <v>139.56810000000002</v>
      </c>
      <c r="O22" s="24">
        <v>140.2165</v>
      </c>
      <c r="P22" s="24">
        <v>33.230499999999999</v>
      </c>
      <c r="Q22" s="25">
        <v>140.54069999999999</v>
      </c>
      <c r="R22" s="23">
        <v>147.34889999999999</v>
      </c>
      <c r="S22" s="24">
        <v>146.53839999999997</v>
      </c>
      <c r="T22" s="24">
        <v>31.123199999999994</v>
      </c>
      <c r="U22" s="25">
        <v>147.67310000000001</v>
      </c>
      <c r="V22" s="259">
        <f t="shared" si="0"/>
        <v>2006.6940999999997</v>
      </c>
      <c r="X22" s="52"/>
      <c r="Y22" s="52"/>
    </row>
    <row r="23" spans="1:41" ht="39.950000000000003" customHeight="1" x14ac:dyDescent="0.25">
      <c r="A23" s="258" t="s">
        <v>14</v>
      </c>
      <c r="B23" s="225">
        <v>505</v>
      </c>
      <c r="C23" s="226">
        <v>9.3905999999999956</v>
      </c>
      <c r="D23" s="226">
        <v>8.5358999999999963</v>
      </c>
      <c r="E23" s="226">
        <v>2.0534999999999992</v>
      </c>
      <c r="F23" s="226">
        <v>8.6024999999999956</v>
      </c>
      <c r="G23" s="226">
        <v>8.6135999999999946</v>
      </c>
      <c r="H23" s="225">
        <v>499</v>
      </c>
      <c r="I23" s="226">
        <v>9.982799999999985</v>
      </c>
      <c r="J23" s="226">
        <v>9.0151999999999859</v>
      </c>
      <c r="K23" s="226">
        <v>2.2301999999999969</v>
      </c>
      <c r="L23" s="226">
        <v>8.9915999999999876</v>
      </c>
      <c r="M23" s="226">
        <v>9.038799999999986</v>
      </c>
      <c r="N23" s="23">
        <v>139.56810000000002</v>
      </c>
      <c r="O23" s="24">
        <v>140.2165</v>
      </c>
      <c r="P23" s="24">
        <v>33.230499999999999</v>
      </c>
      <c r="Q23" s="25">
        <v>140.54069999999999</v>
      </c>
      <c r="R23" s="23">
        <v>147.34889999999999</v>
      </c>
      <c r="S23" s="24">
        <v>146.53839999999997</v>
      </c>
      <c r="T23" s="24">
        <v>31.123199999999994</v>
      </c>
      <c r="U23" s="25">
        <v>147.67310000000001</v>
      </c>
      <c r="V23" s="259">
        <f t="shared" si="0"/>
        <v>2006.6940999999997</v>
      </c>
      <c r="X23" s="52"/>
    </row>
    <row r="24" spans="1:41" ht="41.45" customHeight="1" thickBot="1" x14ac:dyDescent="0.3">
      <c r="A24" s="260" t="s">
        <v>11</v>
      </c>
      <c r="B24" s="227">
        <f>SUM(B17:B23)</f>
        <v>3538</v>
      </c>
      <c r="C24" s="228">
        <f t="shared" ref="C24:G24" si="1">SUM(C17:C23)</f>
        <v>65.767499999999956</v>
      </c>
      <c r="D24" s="228">
        <f t="shared" si="1"/>
        <v>59.762399999999985</v>
      </c>
      <c r="E24" s="228">
        <f t="shared" si="1"/>
        <v>14.429999999999996</v>
      </c>
      <c r="F24" s="228">
        <f t="shared" si="1"/>
        <v>60.228599999999958</v>
      </c>
      <c r="G24" s="228">
        <f t="shared" si="1"/>
        <v>60.295199999999952</v>
      </c>
      <c r="H24" s="227">
        <f>SUM(H17:H23)</f>
        <v>3495</v>
      </c>
      <c r="I24" s="228">
        <f t="shared" ref="I24:M24" si="2">SUM(I17:I23)</f>
        <v>69.891399999999891</v>
      </c>
      <c r="J24" s="228">
        <f t="shared" si="2"/>
        <v>63.106399999999901</v>
      </c>
      <c r="K24" s="228">
        <f t="shared" si="2"/>
        <v>15.634999999999975</v>
      </c>
      <c r="L24" s="228">
        <f t="shared" si="2"/>
        <v>62.941199999999924</v>
      </c>
      <c r="M24" s="228">
        <f t="shared" si="2"/>
        <v>63.283399999999908</v>
      </c>
      <c r="N24" s="261">
        <f>SUM(N17:N23)</f>
        <v>977.46299999999997</v>
      </c>
      <c r="O24" s="262">
        <f t="shared" ref="O24:Q24" si="3">SUM(O17:O23)</f>
        <v>981.83969999999999</v>
      </c>
      <c r="P24" s="262">
        <f t="shared" si="3"/>
        <v>233.09980000000002</v>
      </c>
      <c r="Q24" s="263">
        <f t="shared" si="3"/>
        <v>983.78489999999999</v>
      </c>
      <c r="R24" s="261">
        <f>SUM(R17:R23)</f>
        <v>1031.6043999999999</v>
      </c>
      <c r="S24" s="262">
        <f t="shared" ref="S24:U24" si="4">SUM(S17:S23)</f>
        <v>1026.2550999999996</v>
      </c>
      <c r="T24" s="262">
        <f t="shared" si="4"/>
        <v>218.34869999999998</v>
      </c>
      <c r="U24" s="263">
        <f t="shared" si="4"/>
        <v>1033.7117000000001</v>
      </c>
      <c r="V24" s="259">
        <f t="shared" si="0"/>
        <v>14054.448400000001</v>
      </c>
    </row>
    <row r="25" spans="1:41" s="52" customFormat="1" ht="36.75" customHeight="1" x14ac:dyDescent="0.25">
      <c r="A25" s="264" t="s">
        <v>20</v>
      </c>
      <c r="B25" s="229"/>
      <c r="C25" s="230">
        <v>162.1</v>
      </c>
      <c r="D25" s="230">
        <v>162.1</v>
      </c>
      <c r="E25" s="230">
        <v>162.1</v>
      </c>
      <c r="F25" s="230">
        <v>162.1</v>
      </c>
      <c r="G25" s="230">
        <v>162.1</v>
      </c>
      <c r="H25" s="229"/>
      <c r="I25" s="230">
        <v>162.1</v>
      </c>
      <c r="J25" s="335">
        <v>162.1</v>
      </c>
      <c r="K25" s="230">
        <v>162.1</v>
      </c>
      <c r="L25" s="230">
        <v>162.1</v>
      </c>
      <c r="M25" s="230">
        <v>162.1</v>
      </c>
      <c r="N25" s="265">
        <v>162.1</v>
      </c>
      <c r="O25" s="266">
        <v>162.1</v>
      </c>
      <c r="P25" s="266">
        <v>162.1</v>
      </c>
      <c r="Q25" s="267">
        <v>162.1</v>
      </c>
      <c r="R25" s="265">
        <v>162.1</v>
      </c>
      <c r="S25" s="266">
        <v>162.1</v>
      </c>
      <c r="T25" s="266">
        <v>162.1</v>
      </c>
      <c r="U25" s="267">
        <v>162.1</v>
      </c>
      <c r="V25" s="268">
        <f>+((V24/V26)/7)*1000</f>
        <v>162.02213870699995</v>
      </c>
    </row>
    <row r="26" spans="1:41" s="52" customFormat="1" ht="33" customHeight="1" x14ac:dyDescent="0.25">
      <c r="A26" s="269" t="s">
        <v>21</v>
      </c>
      <c r="B26" s="231"/>
      <c r="C26" s="232">
        <v>846</v>
      </c>
      <c r="D26" s="232">
        <v>769</v>
      </c>
      <c r="E26" s="232">
        <v>185</v>
      </c>
      <c r="F26" s="232">
        <v>775</v>
      </c>
      <c r="G26" s="232">
        <v>776</v>
      </c>
      <c r="H26" s="231"/>
      <c r="I26" s="232">
        <v>846</v>
      </c>
      <c r="J26" s="232">
        <v>764</v>
      </c>
      <c r="K26" s="232">
        <v>189</v>
      </c>
      <c r="L26" s="232">
        <v>762</v>
      </c>
      <c r="M26" s="232">
        <v>766</v>
      </c>
      <c r="N26" s="34">
        <v>861</v>
      </c>
      <c r="O26" s="35">
        <v>865</v>
      </c>
      <c r="P26" s="35">
        <v>205</v>
      </c>
      <c r="Q26" s="36">
        <v>867</v>
      </c>
      <c r="R26" s="34">
        <v>909</v>
      </c>
      <c r="S26" s="35">
        <v>904</v>
      </c>
      <c r="T26" s="35">
        <v>192</v>
      </c>
      <c r="U26" s="36">
        <v>911</v>
      </c>
      <c r="V26" s="270">
        <f>SUM(C26:U26)</f>
        <v>12392</v>
      </c>
      <c r="W26" s="52">
        <f>((V24*1000)/V26)/7</f>
        <v>162.0221387069999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822.81960000000004</v>
      </c>
      <c r="D27" s="226">
        <f t="shared" ref="D27:G27" si="5">(D26*D25/1000)*6</f>
        <v>747.92939999999999</v>
      </c>
      <c r="E27" s="226">
        <f t="shared" si="5"/>
        <v>179.93099999999998</v>
      </c>
      <c r="F27" s="226">
        <f t="shared" si="5"/>
        <v>753.76499999999999</v>
      </c>
      <c r="G27" s="226">
        <f t="shared" si="5"/>
        <v>754.73759999999993</v>
      </c>
      <c r="H27" s="233"/>
      <c r="I27" s="226">
        <f>(I26*I25/1000)*6</f>
        <v>822.81960000000004</v>
      </c>
      <c r="J27" s="226">
        <f t="shared" ref="J27:M27" si="6">(J26*J25/1000)*6</f>
        <v>743.06639999999993</v>
      </c>
      <c r="K27" s="226">
        <f t="shared" si="6"/>
        <v>183.82139999999998</v>
      </c>
      <c r="L27" s="226">
        <f t="shared" si="6"/>
        <v>741.12120000000004</v>
      </c>
      <c r="M27" s="226">
        <f t="shared" si="6"/>
        <v>745.01160000000004</v>
      </c>
      <c r="N27" s="272">
        <f t="shared" ref="N27:Q27" si="7">((N26*N25)*7/1000)/7</f>
        <v>139.56810000000002</v>
      </c>
      <c r="O27" s="273">
        <f t="shared" si="7"/>
        <v>140.2165</v>
      </c>
      <c r="P27" s="273">
        <f t="shared" si="7"/>
        <v>33.230499999999999</v>
      </c>
      <c r="Q27" s="274">
        <f t="shared" si="7"/>
        <v>140.54069999999999</v>
      </c>
      <c r="R27" s="272">
        <f>((R26*R25)*7/1000)/7</f>
        <v>147.34889999999999</v>
      </c>
      <c r="S27" s="273">
        <f t="shared" ref="S27:U27" si="8">((S26*S25)*7/1000)/7</f>
        <v>146.53839999999997</v>
      </c>
      <c r="T27" s="273">
        <f t="shared" si="8"/>
        <v>31.123199999999994</v>
      </c>
      <c r="U27" s="274">
        <f t="shared" si="8"/>
        <v>147.67310000000001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9.3905999999999956</v>
      </c>
      <c r="D28" s="235">
        <f t="shared" ref="D28:G28" si="9">+(D25-$C$32)*D26/1000</f>
        <v>8.5358999999999963</v>
      </c>
      <c r="E28" s="235">
        <f t="shared" si="9"/>
        <v>2.0534999999999992</v>
      </c>
      <c r="F28" s="235">
        <f t="shared" si="9"/>
        <v>8.6024999999999956</v>
      </c>
      <c r="G28" s="235">
        <f t="shared" si="9"/>
        <v>8.6135999999999946</v>
      </c>
      <c r="H28" s="234"/>
      <c r="I28" s="235">
        <f>+(I25-$I$32)*I26/1000</f>
        <v>9.982799999999985</v>
      </c>
      <c r="J28" s="235">
        <f t="shared" ref="J28:M28" si="10">+(J25-$I$32)*J26/1000</f>
        <v>9.0151999999999859</v>
      </c>
      <c r="K28" s="235">
        <f t="shared" si="10"/>
        <v>2.2301999999999969</v>
      </c>
      <c r="L28" s="235">
        <f t="shared" si="10"/>
        <v>8.9915999999999876</v>
      </c>
      <c r="M28" s="235">
        <f t="shared" si="10"/>
        <v>9.038799999999986</v>
      </c>
      <c r="N28" s="42">
        <f>((N26*N25)*7)/1000</f>
        <v>976.97670000000005</v>
      </c>
      <c r="O28" s="43">
        <f>((O26*O25)*7)/1000</f>
        <v>981.51549999999997</v>
      </c>
      <c r="P28" s="43">
        <f t="shared" ref="P28:U28" si="11">((P26*P25)*7)/1000</f>
        <v>232.61349999999999</v>
      </c>
      <c r="Q28" s="87">
        <f t="shared" si="11"/>
        <v>983.78489999999988</v>
      </c>
      <c r="R28" s="44">
        <f t="shared" si="11"/>
        <v>1031.4422999999999</v>
      </c>
      <c r="S28" s="45">
        <f t="shared" si="11"/>
        <v>1025.7687999999998</v>
      </c>
      <c r="T28" s="45">
        <f t="shared" si="11"/>
        <v>217.86239999999995</v>
      </c>
      <c r="U28" s="46">
        <f t="shared" si="11"/>
        <v>1033.7117000000001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2">+C26*(1.16666666666667)</f>
        <v>987.00000000000284</v>
      </c>
      <c r="D29" s="237">
        <f t="shared" si="12"/>
        <v>897.16666666666924</v>
      </c>
      <c r="E29" s="237">
        <f t="shared" si="12"/>
        <v>215.83333333333397</v>
      </c>
      <c r="F29" s="237">
        <f t="shared" si="12"/>
        <v>904.16666666666936</v>
      </c>
      <c r="G29" s="237">
        <f t="shared" si="12"/>
        <v>905.33333333333599</v>
      </c>
      <c r="H29" s="236"/>
      <c r="I29" s="237">
        <f t="shared" ref="I29:M29" si="13">+I26*(1.16666666666667)</f>
        <v>987.00000000000284</v>
      </c>
      <c r="J29" s="237">
        <f t="shared" si="13"/>
        <v>891.33333333333599</v>
      </c>
      <c r="K29" s="237">
        <f t="shared" si="13"/>
        <v>220.50000000000065</v>
      </c>
      <c r="L29" s="237">
        <f t="shared" si="13"/>
        <v>889.00000000000261</v>
      </c>
      <c r="M29" s="237">
        <f t="shared" si="13"/>
        <v>893.66666666666924</v>
      </c>
      <c r="N29" s="48">
        <f>+(N24/N26)/7*1000</f>
        <v>162.18068690890991</v>
      </c>
      <c r="O29" s="49">
        <f t="shared" ref="O29:U29" si="14">+(O24/O26)/7*1000</f>
        <v>162.1535425268373</v>
      </c>
      <c r="P29" s="49">
        <f t="shared" si="14"/>
        <v>162.43888501742163</v>
      </c>
      <c r="Q29" s="50">
        <f t="shared" si="14"/>
        <v>162.1</v>
      </c>
      <c r="R29" s="48">
        <f t="shared" si="14"/>
        <v>162.1254754046833</v>
      </c>
      <c r="S29" s="49">
        <f t="shared" si="14"/>
        <v>162.17684892541081</v>
      </c>
      <c r="T29" s="49">
        <f t="shared" si="14"/>
        <v>162.46183035714284</v>
      </c>
      <c r="U29" s="50">
        <f t="shared" si="14"/>
        <v>162.1</v>
      </c>
      <c r="V29" s="276"/>
    </row>
    <row r="30" spans="1:41" ht="33.75" customHeight="1" x14ac:dyDescent="0.25">
      <c r="A30" s="52"/>
      <c r="B30" s="233"/>
      <c r="C30" s="238">
        <f>(C27/6)</f>
        <v>137.13660000000002</v>
      </c>
      <c r="D30" s="238">
        <f t="shared" ref="D30:G30" si="15">+(D27/6)</f>
        <v>124.6549</v>
      </c>
      <c r="E30" s="238">
        <f t="shared" si="15"/>
        <v>29.988499999999998</v>
      </c>
      <c r="F30" s="238">
        <f t="shared" si="15"/>
        <v>125.6275</v>
      </c>
      <c r="G30" s="238">
        <f t="shared" si="15"/>
        <v>125.78959999999999</v>
      </c>
      <c r="H30" s="233"/>
      <c r="I30" s="238">
        <f>(I27/6)</f>
        <v>137.13660000000002</v>
      </c>
      <c r="J30" s="238">
        <f t="shared" ref="J30:M30" si="16">+(J27/6)</f>
        <v>123.84439999999999</v>
      </c>
      <c r="K30" s="238">
        <f t="shared" si="16"/>
        <v>30.636899999999997</v>
      </c>
      <c r="L30" s="238">
        <f t="shared" si="16"/>
        <v>123.5202</v>
      </c>
      <c r="M30" s="238">
        <f t="shared" si="16"/>
        <v>124.16860000000001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326.39962500000001</v>
      </c>
      <c r="D31" s="238">
        <f t="shared" ref="D31:G31" si="17">+((D27-D24)/4)+D30</f>
        <v>296.69664999999998</v>
      </c>
      <c r="E31" s="238">
        <f t="shared" si="17"/>
        <v>71.363749999999996</v>
      </c>
      <c r="F31" s="238">
        <f t="shared" si="17"/>
        <v>299.01160000000004</v>
      </c>
      <c r="G31" s="238">
        <f t="shared" si="17"/>
        <v>299.40019999999998</v>
      </c>
      <c r="H31" s="233"/>
      <c r="I31" s="238">
        <f>+((I27-I24)/4)+I30</f>
        <v>325.36865000000006</v>
      </c>
      <c r="J31" s="238">
        <f t="shared" ref="J31:M31" si="18">+((J27-J24)/4)+J30</f>
        <v>293.83440000000002</v>
      </c>
      <c r="K31" s="238">
        <f t="shared" si="18"/>
        <v>72.683500000000009</v>
      </c>
      <c r="L31" s="238">
        <f t="shared" si="18"/>
        <v>293.0652</v>
      </c>
      <c r="M31" s="238">
        <f t="shared" si="18"/>
        <v>294.60065000000003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151</v>
      </c>
      <c r="D32" s="241">
        <f>+C32*E32/1000</f>
        <v>506.00099999999998</v>
      </c>
      <c r="E32" s="242">
        <f>+SUM(C26:G26)</f>
        <v>3351</v>
      </c>
      <c r="F32" s="243"/>
      <c r="G32" s="243"/>
      <c r="H32" s="239"/>
      <c r="I32" s="240">
        <v>150.30000000000001</v>
      </c>
      <c r="J32" s="241">
        <f>+I32*K32/1000</f>
        <v>500.04810000000003</v>
      </c>
      <c r="K32" s="242">
        <f>+SUM(I26:M26)</f>
        <v>3327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110.4552</v>
      </c>
      <c r="C38" s="79">
        <v>109.18559999999999</v>
      </c>
      <c r="D38" s="79">
        <v>27.772499999999997</v>
      </c>
      <c r="E38" s="79">
        <v>111.72479999999997</v>
      </c>
      <c r="F38" s="79">
        <v>112.51829999999998</v>
      </c>
      <c r="G38" s="79">
        <v>111.88349999999998</v>
      </c>
      <c r="H38" s="274">
        <f t="shared" ref="H38:H45" si="19">SUM(B38:G38)</f>
        <v>583.53989999999999</v>
      </c>
      <c r="I38" s="52"/>
      <c r="J38" s="287" t="s">
        <v>15</v>
      </c>
      <c r="K38" s="79">
        <v>8.6999999999999993</v>
      </c>
      <c r="L38" s="79">
        <v>8.5</v>
      </c>
      <c r="M38" s="79">
        <v>1.4</v>
      </c>
      <c r="N38" s="79">
        <v>8.5</v>
      </c>
      <c r="O38" s="79">
        <v>8.5</v>
      </c>
      <c r="P38" s="79">
        <v>8.6</v>
      </c>
      <c r="Q38" s="274">
        <f t="shared" ref="Q38:Q45" si="20">SUM(K38:P38)</f>
        <v>44.199999999999996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110.4552</v>
      </c>
      <c r="C39" s="79">
        <v>109.18559999999999</v>
      </c>
      <c r="D39" s="79">
        <v>27.772499999999997</v>
      </c>
      <c r="E39" s="79">
        <v>111.72479999999997</v>
      </c>
      <c r="F39" s="79">
        <v>112.51829999999998</v>
      </c>
      <c r="G39" s="79">
        <v>111.88349999999998</v>
      </c>
      <c r="H39" s="274">
        <f t="shared" si="19"/>
        <v>583.53989999999999</v>
      </c>
      <c r="I39" s="52"/>
      <c r="J39" s="288" t="s">
        <v>16</v>
      </c>
      <c r="K39" s="79">
        <v>8.6999999999999993</v>
      </c>
      <c r="L39" s="79">
        <v>8.5</v>
      </c>
      <c r="M39" s="79">
        <v>1.6</v>
      </c>
      <c r="N39" s="79">
        <v>8.5</v>
      </c>
      <c r="O39" s="79">
        <v>8.4</v>
      </c>
      <c r="P39" s="79">
        <v>8.5</v>
      </c>
      <c r="Q39" s="274">
        <f t="shared" si="20"/>
        <v>44.2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110.4552</v>
      </c>
      <c r="C40" s="79">
        <v>109.18559999999999</v>
      </c>
      <c r="D40" s="79">
        <v>27.772499999999997</v>
      </c>
      <c r="E40" s="79">
        <v>111.72479999999997</v>
      </c>
      <c r="F40" s="79">
        <v>112.51829999999998</v>
      </c>
      <c r="G40" s="79">
        <v>111.88349999999998</v>
      </c>
      <c r="H40" s="274">
        <f t="shared" si="19"/>
        <v>583.53989999999999</v>
      </c>
      <c r="I40" s="52"/>
      <c r="J40" s="287" t="s">
        <v>17</v>
      </c>
      <c r="K40" s="79">
        <v>8.6999999999999993</v>
      </c>
      <c r="L40" s="79">
        <v>8.4</v>
      </c>
      <c r="M40" s="79">
        <v>1.6</v>
      </c>
      <c r="N40" s="79">
        <v>8.5</v>
      </c>
      <c r="O40" s="79">
        <v>8.4</v>
      </c>
      <c r="P40" s="79">
        <v>8.5</v>
      </c>
      <c r="Q40" s="274">
        <f t="shared" si="20"/>
        <v>44.1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110.4552</v>
      </c>
      <c r="C41" s="79">
        <v>109.18559999999999</v>
      </c>
      <c r="D41" s="79">
        <v>27.772499999999997</v>
      </c>
      <c r="E41" s="79">
        <v>111.72479999999997</v>
      </c>
      <c r="F41" s="79">
        <v>112.51829999999998</v>
      </c>
      <c r="G41" s="79">
        <v>111.88349999999998</v>
      </c>
      <c r="H41" s="274">
        <f t="shared" si="19"/>
        <v>583.53989999999999</v>
      </c>
      <c r="I41" s="52"/>
      <c r="J41" s="288" t="s">
        <v>18</v>
      </c>
      <c r="K41" s="79">
        <v>8.6999999999999993</v>
      </c>
      <c r="L41" s="79">
        <v>8.4</v>
      </c>
      <c r="M41" s="79">
        <v>1.5</v>
      </c>
      <c r="N41" s="79">
        <v>8.5</v>
      </c>
      <c r="O41" s="79">
        <v>8.4</v>
      </c>
      <c r="P41" s="79">
        <v>8.6</v>
      </c>
      <c r="Q41" s="274">
        <f t="shared" si="20"/>
        <v>44.1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110.4552</v>
      </c>
      <c r="C42" s="79">
        <v>108.98559999999999</v>
      </c>
      <c r="D42" s="79">
        <v>26.9</v>
      </c>
      <c r="E42" s="79">
        <v>111.72479999999997</v>
      </c>
      <c r="F42" s="79">
        <v>112.31829999999999</v>
      </c>
      <c r="G42" s="79">
        <v>111.8835</v>
      </c>
      <c r="H42" s="274">
        <f t="shared" si="19"/>
        <v>582.26739999999995</v>
      </c>
      <c r="I42" s="52"/>
      <c r="J42" s="287" t="s">
        <v>19</v>
      </c>
      <c r="K42" s="79">
        <v>8.6999999999999993</v>
      </c>
      <c r="L42" s="79">
        <v>8.4</v>
      </c>
      <c r="M42" s="79">
        <v>1.5</v>
      </c>
      <c r="N42" s="79">
        <v>8.6</v>
      </c>
      <c r="O42" s="79">
        <v>8.4</v>
      </c>
      <c r="P42" s="79">
        <v>8.6</v>
      </c>
      <c r="Q42" s="274">
        <f t="shared" si="20"/>
        <v>44.2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110.4552</v>
      </c>
      <c r="C43" s="79">
        <v>108.98559999999999</v>
      </c>
      <c r="D43" s="79">
        <v>26.9</v>
      </c>
      <c r="E43" s="79">
        <v>111.72479999999997</v>
      </c>
      <c r="F43" s="79">
        <v>112.31829999999999</v>
      </c>
      <c r="G43" s="79">
        <v>111.8835</v>
      </c>
      <c r="H43" s="274">
        <f t="shared" si="19"/>
        <v>582.26739999999995</v>
      </c>
      <c r="I43" s="52"/>
      <c r="J43" s="288" t="s">
        <v>13</v>
      </c>
      <c r="K43" s="79">
        <v>8.6999999999999993</v>
      </c>
      <c r="L43" s="79">
        <v>8.4</v>
      </c>
      <c r="M43" s="79">
        <v>1.5</v>
      </c>
      <c r="N43" s="79">
        <v>8.6</v>
      </c>
      <c r="O43" s="79">
        <v>8.4</v>
      </c>
      <c r="P43" s="79">
        <v>8.6</v>
      </c>
      <c r="Q43" s="274">
        <f t="shared" si="20"/>
        <v>44.2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110.4552</v>
      </c>
      <c r="C44" s="79">
        <v>108.98559999999999</v>
      </c>
      <c r="D44" s="79">
        <v>26.9</v>
      </c>
      <c r="E44" s="79">
        <v>111.72479999999997</v>
      </c>
      <c r="F44" s="79">
        <v>112.31829999999999</v>
      </c>
      <c r="G44" s="79">
        <v>111.8835</v>
      </c>
      <c r="H44" s="274">
        <f t="shared" si="19"/>
        <v>582.26739999999995</v>
      </c>
      <c r="I44" s="52"/>
      <c r="J44" s="287" t="s">
        <v>14</v>
      </c>
      <c r="K44" s="79">
        <v>8.6999999999999993</v>
      </c>
      <c r="L44" s="79">
        <v>8.4</v>
      </c>
      <c r="M44" s="79">
        <v>1.5</v>
      </c>
      <c r="N44" s="79">
        <v>8.6</v>
      </c>
      <c r="O44" s="79">
        <v>8.5</v>
      </c>
      <c r="P44" s="79">
        <v>8.6</v>
      </c>
      <c r="Q44" s="274">
        <f t="shared" si="20"/>
        <v>44.300000000000004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773.18640000000005</v>
      </c>
      <c r="C45" s="262">
        <f t="shared" si="21"/>
        <v>763.69919999999991</v>
      </c>
      <c r="D45" s="262">
        <f t="shared" si="21"/>
        <v>191.79</v>
      </c>
      <c r="E45" s="262">
        <f t="shared" si="21"/>
        <v>782.07359999999983</v>
      </c>
      <c r="F45" s="262">
        <f t="shared" si="21"/>
        <v>787.02809999999999</v>
      </c>
      <c r="G45" s="262">
        <f t="shared" si="21"/>
        <v>783.18449999999996</v>
      </c>
      <c r="H45" s="274">
        <f t="shared" si="19"/>
        <v>4080.9617999999996</v>
      </c>
      <c r="J45" s="288" t="s">
        <v>11</v>
      </c>
      <c r="K45" s="290">
        <f t="shared" ref="K45:P45" si="22">SUM(K38:K44)</f>
        <v>60.900000000000006</v>
      </c>
      <c r="L45" s="262">
        <f t="shared" si="22"/>
        <v>58.999999999999993</v>
      </c>
      <c r="M45" s="262">
        <f t="shared" si="22"/>
        <v>10.6</v>
      </c>
      <c r="N45" s="262">
        <f t="shared" si="22"/>
        <v>59.800000000000004</v>
      </c>
      <c r="O45" s="262">
        <f t="shared" si="22"/>
        <v>58.999999999999993</v>
      </c>
      <c r="P45" s="262">
        <f t="shared" si="22"/>
        <v>60.000000000000007</v>
      </c>
      <c r="Q45" s="274">
        <f t="shared" si="20"/>
        <v>309.3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158.69999999999999</v>
      </c>
      <c r="C46" s="266">
        <v>158.69999999999999</v>
      </c>
      <c r="D46" s="266">
        <v>158.69999999999999</v>
      </c>
      <c r="E46" s="266">
        <v>158.69999999999999</v>
      </c>
      <c r="F46" s="266">
        <v>158.69999999999999</v>
      </c>
      <c r="G46" s="266">
        <v>158.69999999999999</v>
      </c>
      <c r="H46" s="293">
        <f>+((H45/H47)/7)*1000</f>
        <v>158.55168421461593</v>
      </c>
      <c r="J46" s="291" t="s">
        <v>20</v>
      </c>
      <c r="K46" s="292">
        <v>138</v>
      </c>
      <c r="L46" s="266">
        <v>136</v>
      </c>
      <c r="M46" s="266">
        <v>137.5</v>
      </c>
      <c r="N46" s="266">
        <v>135.5</v>
      </c>
      <c r="O46" s="266">
        <v>136</v>
      </c>
      <c r="P46" s="266">
        <v>136</v>
      </c>
      <c r="Q46" s="293">
        <f>+((Q45/Q47)/7)*1000</f>
        <v>136.37566137566139</v>
      </c>
      <c r="R46" s="294"/>
      <c r="S46" s="294"/>
    </row>
    <row r="47" spans="1:29" ht="33.75" customHeight="1" x14ac:dyDescent="0.25">
      <c r="A47" s="295" t="s">
        <v>21</v>
      </c>
      <c r="B47" s="83">
        <v>696</v>
      </c>
      <c r="C47" s="35">
        <v>688</v>
      </c>
      <c r="D47" s="35">
        <v>175</v>
      </c>
      <c r="E47" s="35">
        <v>704</v>
      </c>
      <c r="F47" s="35">
        <v>709</v>
      </c>
      <c r="G47" s="35">
        <v>705</v>
      </c>
      <c r="H47" s="296">
        <f>SUM(B47:G47)</f>
        <v>3677</v>
      </c>
      <c r="I47" s="52"/>
      <c r="J47" s="295" t="s">
        <v>21</v>
      </c>
      <c r="K47" s="297">
        <v>63</v>
      </c>
      <c r="L47" s="298">
        <v>62</v>
      </c>
      <c r="M47" s="298">
        <v>11</v>
      </c>
      <c r="N47" s="298">
        <v>63</v>
      </c>
      <c r="O47" s="298">
        <v>62</v>
      </c>
      <c r="P47" s="298">
        <v>63</v>
      </c>
      <c r="Q47" s="299">
        <f>SUM(K47:P47)</f>
        <v>324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((B47*B46)*7/1000)/7</f>
        <v>110.4552</v>
      </c>
      <c r="C48" s="273">
        <f t="shared" si="23"/>
        <v>109.18559999999999</v>
      </c>
      <c r="D48" s="273">
        <f t="shared" si="23"/>
        <v>27.772499999999997</v>
      </c>
      <c r="E48" s="273">
        <f t="shared" si="23"/>
        <v>111.72479999999997</v>
      </c>
      <c r="F48" s="273">
        <f t="shared" si="23"/>
        <v>112.51829999999998</v>
      </c>
      <c r="G48" s="273">
        <f t="shared" si="23"/>
        <v>111.88349999999998</v>
      </c>
      <c r="H48" s="302">
        <f>((H45*1000)/H47)/7</f>
        <v>158.55168421461596</v>
      </c>
      <c r="J48" s="301" t="s">
        <v>22</v>
      </c>
      <c r="K48" s="289">
        <f>((K47*K46)*7/1000-K38)/6</f>
        <v>8.6929999999999996</v>
      </c>
      <c r="L48" s="273">
        <f t="shared" ref="L48:P48" si="24">((L47*L46)*7/1000-L38)/6</f>
        <v>8.4206666666666674</v>
      </c>
      <c r="M48" s="273">
        <f t="shared" si="24"/>
        <v>1.53125</v>
      </c>
      <c r="N48" s="273">
        <f t="shared" si="24"/>
        <v>8.542583333333333</v>
      </c>
      <c r="O48" s="273">
        <f t="shared" si="24"/>
        <v>8.4206666666666674</v>
      </c>
      <c r="P48" s="273">
        <f t="shared" si="24"/>
        <v>8.5626666666666669</v>
      </c>
      <c r="Q48" s="303">
        <f>((Q45*1000)/Q47)/7</f>
        <v>136.37566137566139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773.18640000000005</v>
      </c>
      <c r="C49" s="43">
        <f t="shared" si="25"/>
        <v>764.29919999999993</v>
      </c>
      <c r="D49" s="43">
        <f t="shared" si="25"/>
        <v>194.40749999999997</v>
      </c>
      <c r="E49" s="43">
        <f t="shared" si="25"/>
        <v>782.07359999999983</v>
      </c>
      <c r="F49" s="43">
        <f t="shared" si="25"/>
        <v>787.6280999999999</v>
      </c>
      <c r="G49" s="43">
        <f t="shared" si="25"/>
        <v>783.18449999999984</v>
      </c>
      <c r="H49" s="87"/>
      <c r="J49" s="96" t="s">
        <v>23</v>
      </c>
      <c r="K49" s="85">
        <f t="shared" ref="K49:P49" si="26">((K47*K46)*7)/1000</f>
        <v>60.857999999999997</v>
      </c>
      <c r="L49" s="43">
        <f t="shared" si="26"/>
        <v>59.024000000000001</v>
      </c>
      <c r="M49" s="43">
        <f t="shared" si="26"/>
        <v>10.5875</v>
      </c>
      <c r="N49" s="43">
        <f t="shared" si="26"/>
        <v>59.755499999999998</v>
      </c>
      <c r="O49" s="43">
        <f t="shared" si="26"/>
        <v>59.024000000000001</v>
      </c>
      <c r="P49" s="43">
        <f t="shared" si="26"/>
        <v>59.975999999999999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158.70000000000002</v>
      </c>
      <c r="C50" s="49">
        <f t="shared" si="27"/>
        <v>158.57541528239199</v>
      </c>
      <c r="D50" s="49">
        <f t="shared" si="27"/>
        <v>156.56326530612245</v>
      </c>
      <c r="E50" s="49">
        <f t="shared" si="27"/>
        <v>158.69999999999999</v>
      </c>
      <c r="F50" s="49">
        <f t="shared" si="27"/>
        <v>158.57910537981058</v>
      </c>
      <c r="G50" s="49">
        <f t="shared" si="27"/>
        <v>158.70000000000002</v>
      </c>
      <c r="H50" s="105"/>
      <c r="I50" s="52"/>
      <c r="J50" s="97" t="s">
        <v>24</v>
      </c>
      <c r="K50" s="86">
        <f t="shared" ref="K50:P50" si="28">+(K45/K47)/7*1000</f>
        <v>138.0952380952381</v>
      </c>
      <c r="L50" s="49">
        <f t="shared" si="28"/>
        <v>135.94470046082949</v>
      </c>
      <c r="M50" s="49">
        <f t="shared" si="28"/>
        <v>137.66233766233765</v>
      </c>
      <c r="N50" s="49">
        <f t="shared" si="28"/>
        <v>135.60090702947846</v>
      </c>
      <c r="O50" s="49">
        <f t="shared" si="28"/>
        <v>135.94470046082949</v>
      </c>
      <c r="P50" s="49">
        <f t="shared" si="28"/>
        <v>136.0544217687075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10.7</v>
      </c>
      <c r="C57" s="79">
        <v>9.6</v>
      </c>
      <c r="D57" s="79">
        <v>2.2000000000000002</v>
      </c>
      <c r="E57" s="79">
        <v>9.6999999999999993</v>
      </c>
      <c r="F57" s="221">
        <v>9.8000000000000007</v>
      </c>
      <c r="G57" s="23">
        <v>11</v>
      </c>
      <c r="H57" s="289">
        <v>9.6</v>
      </c>
      <c r="I57" s="79">
        <v>2.5</v>
      </c>
      <c r="J57" s="79">
        <v>9.8000000000000007</v>
      </c>
      <c r="K57" s="221">
        <v>9.8000000000000007</v>
      </c>
      <c r="L57" s="23">
        <v>11.3</v>
      </c>
      <c r="M57" s="79">
        <v>11.3</v>
      </c>
      <c r="N57" s="79">
        <v>2.2999999999999998</v>
      </c>
      <c r="O57" s="221">
        <v>11</v>
      </c>
      <c r="P57" s="23">
        <v>11.6</v>
      </c>
      <c r="Q57" s="79">
        <v>11.7</v>
      </c>
      <c r="R57" s="79">
        <v>2.4</v>
      </c>
      <c r="S57" s="221">
        <v>11.6</v>
      </c>
      <c r="T57" s="259">
        <f t="shared" ref="T57:T64" si="29">SUM(B57:S57)</f>
        <v>157.89999999999998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10.6</v>
      </c>
      <c r="C58" s="79">
        <v>9.6</v>
      </c>
      <c r="D58" s="79">
        <v>2.1</v>
      </c>
      <c r="E58" s="79">
        <v>9.6</v>
      </c>
      <c r="F58" s="221">
        <v>9.6999999999999993</v>
      </c>
      <c r="G58" s="23">
        <v>11</v>
      </c>
      <c r="H58" s="289">
        <v>9.5</v>
      </c>
      <c r="I58" s="79">
        <v>2.4</v>
      </c>
      <c r="J58" s="79">
        <v>9.8000000000000007</v>
      </c>
      <c r="K58" s="221">
        <v>9.8000000000000007</v>
      </c>
      <c r="L58" s="23">
        <v>11.2</v>
      </c>
      <c r="M58" s="79">
        <v>11.2</v>
      </c>
      <c r="N58" s="79">
        <v>2.2999999999999998</v>
      </c>
      <c r="O58" s="221">
        <v>10.9</v>
      </c>
      <c r="P58" s="23">
        <v>11.5</v>
      </c>
      <c r="Q58" s="79">
        <v>11.6</v>
      </c>
      <c r="R58" s="79">
        <v>2.4</v>
      </c>
      <c r="S58" s="221">
        <v>11.6</v>
      </c>
      <c r="T58" s="259">
        <f t="shared" si="29"/>
        <v>156.79999999999998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10.7</v>
      </c>
      <c r="C59" s="79">
        <v>9.6</v>
      </c>
      <c r="D59" s="79">
        <v>2.1</v>
      </c>
      <c r="E59" s="79">
        <v>9.6</v>
      </c>
      <c r="F59" s="221">
        <v>9.6999999999999993</v>
      </c>
      <c r="G59" s="23">
        <v>11</v>
      </c>
      <c r="H59" s="289">
        <v>9.6</v>
      </c>
      <c r="I59" s="79">
        <v>2.4</v>
      </c>
      <c r="J59" s="79">
        <v>9.8000000000000007</v>
      </c>
      <c r="K59" s="221">
        <v>9.8000000000000007</v>
      </c>
      <c r="L59" s="23">
        <v>11.2</v>
      </c>
      <c r="M59" s="79">
        <v>11.2</v>
      </c>
      <c r="N59" s="79">
        <v>2.2999999999999998</v>
      </c>
      <c r="O59" s="221">
        <v>10.9</v>
      </c>
      <c r="P59" s="23">
        <v>11.5</v>
      </c>
      <c r="Q59" s="79">
        <v>11.6</v>
      </c>
      <c r="R59" s="79">
        <v>2.4</v>
      </c>
      <c r="S59" s="221">
        <v>11.6</v>
      </c>
      <c r="T59" s="259">
        <f t="shared" si="29"/>
        <v>157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10.7</v>
      </c>
      <c r="C60" s="79">
        <v>9.6</v>
      </c>
      <c r="D60" s="79">
        <v>2.1</v>
      </c>
      <c r="E60" s="79">
        <v>9.6</v>
      </c>
      <c r="F60" s="221">
        <v>9.6999999999999993</v>
      </c>
      <c r="G60" s="23">
        <v>11</v>
      </c>
      <c r="H60" s="289">
        <v>9.6</v>
      </c>
      <c r="I60" s="79">
        <v>2.4</v>
      </c>
      <c r="J60" s="79">
        <v>9.6</v>
      </c>
      <c r="K60" s="221">
        <v>9.8000000000000007</v>
      </c>
      <c r="L60" s="23">
        <v>11.2</v>
      </c>
      <c r="M60" s="79">
        <v>11.2</v>
      </c>
      <c r="N60" s="79">
        <v>2.2999999999999998</v>
      </c>
      <c r="O60" s="221">
        <v>10.9</v>
      </c>
      <c r="P60" s="23">
        <v>11.5</v>
      </c>
      <c r="Q60" s="79">
        <v>11.6</v>
      </c>
      <c r="R60" s="79">
        <v>2.4</v>
      </c>
      <c r="S60" s="221">
        <v>11.6</v>
      </c>
      <c r="T60" s="259">
        <f t="shared" si="29"/>
        <v>156.79999999999998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10.7</v>
      </c>
      <c r="C61" s="79">
        <v>9.6</v>
      </c>
      <c r="D61" s="79">
        <v>2.1</v>
      </c>
      <c r="E61" s="79">
        <v>9.6999999999999993</v>
      </c>
      <c r="F61" s="221">
        <v>9.6999999999999993</v>
      </c>
      <c r="G61" s="23">
        <v>11</v>
      </c>
      <c r="H61" s="289">
        <v>9.6</v>
      </c>
      <c r="I61" s="79">
        <v>2.4</v>
      </c>
      <c r="J61" s="79">
        <v>9.6</v>
      </c>
      <c r="K61" s="221">
        <v>9.8000000000000007</v>
      </c>
      <c r="L61" s="23">
        <v>11.2</v>
      </c>
      <c r="M61" s="79">
        <v>11.3</v>
      </c>
      <c r="N61" s="79">
        <v>2.2999999999999998</v>
      </c>
      <c r="O61" s="221">
        <v>11</v>
      </c>
      <c r="P61" s="23">
        <v>11.5</v>
      </c>
      <c r="Q61" s="79">
        <v>11.6</v>
      </c>
      <c r="R61" s="79">
        <v>2.4</v>
      </c>
      <c r="S61" s="221">
        <v>11.6</v>
      </c>
      <c r="T61" s="259">
        <f t="shared" si="29"/>
        <v>157.1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10.7</v>
      </c>
      <c r="C62" s="79">
        <v>9.6999999999999993</v>
      </c>
      <c r="D62" s="79">
        <v>2.2000000000000002</v>
      </c>
      <c r="E62" s="79">
        <v>9.6999999999999993</v>
      </c>
      <c r="F62" s="221">
        <v>9.6999999999999993</v>
      </c>
      <c r="G62" s="23">
        <v>11</v>
      </c>
      <c r="H62" s="289">
        <v>9.6</v>
      </c>
      <c r="I62" s="79">
        <v>2.4</v>
      </c>
      <c r="J62" s="79">
        <v>9.6</v>
      </c>
      <c r="K62" s="221">
        <v>9.8000000000000007</v>
      </c>
      <c r="L62" s="23">
        <v>11.2</v>
      </c>
      <c r="M62" s="79">
        <v>11.3</v>
      </c>
      <c r="N62" s="79">
        <v>2.2999999999999998</v>
      </c>
      <c r="O62" s="221">
        <v>11</v>
      </c>
      <c r="P62" s="23">
        <v>11.6</v>
      </c>
      <c r="Q62" s="79">
        <v>11.7</v>
      </c>
      <c r="R62" s="79">
        <v>2.5</v>
      </c>
      <c r="S62" s="221">
        <v>11.6</v>
      </c>
      <c r="T62" s="259">
        <f t="shared" si="29"/>
        <v>157.59999999999997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10.7</v>
      </c>
      <c r="C63" s="79">
        <v>9.6999999999999993</v>
      </c>
      <c r="D63" s="79">
        <v>2.2000000000000002</v>
      </c>
      <c r="E63" s="79">
        <v>9.6999999999999993</v>
      </c>
      <c r="F63" s="221">
        <v>9.8000000000000007</v>
      </c>
      <c r="G63" s="23">
        <v>11</v>
      </c>
      <c r="H63" s="289">
        <v>9.6</v>
      </c>
      <c r="I63" s="79">
        <v>2.5</v>
      </c>
      <c r="J63" s="79">
        <v>9.6</v>
      </c>
      <c r="K63" s="221">
        <v>9.8000000000000007</v>
      </c>
      <c r="L63" s="23">
        <v>11.3</v>
      </c>
      <c r="M63" s="79">
        <v>11.3</v>
      </c>
      <c r="N63" s="79">
        <v>2.2999999999999998</v>
      </c>
      <c r="O63" s="221">
        <v>11</v>
      </c>
      <c r="P63" s="23">
        <v>11.6</v>
      </c>
      <c r="Q63" s="79">
        <v>11.7</v>
      </c>
      <c r="R63" s="79">
        <v>2.5</v>
      </c>
      <c r="S63" s="221">
        <v>11.6</v>
      </c>
      <c r="T63" s="259">
        <f t="shared" si="29"/>
        <v>157.89999999999995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74.8</v>
      </c>
      <c r="C64" s="262">
        <f t="shared" si="30"/>
        <v>67.400000000000006</v>
      </c>
      <c r="D64" s="262">
        <f t="shared" si="30"/>
        <v>15</v>
      </c>
      <c r="E64" s="262">
        <f t="shared" si="30"/>
        <v>67.600000000000009</v>
      </c>
      <c r="F64" s="263">
        <f t="shared" si="30"/>
        <v>68.099999999999994</v>
      </c>
      <c r="G64" s="261">
        <f t="shared" si="30"/>
        <v>77</v>
      </c>
      <c r="H64" s="262">
        <f t="shared" si="30"/>
        <v>67.100000000000009</v>
      </c>
      <c r="I64" s="262">
        <f t="shared" si="30"/>
        <v>17</v>
      </c>
      <c r="J64" s="262">
        <f t="shared" si="30"/>
        <v>67.8</v>
      </c>
      <c r="K64" s="263">
        <f t="shared" si="30"/>
        <v>68.599999999999994</v>
      </c>
      <c r="L64" s="261">
        <f t="shared" si="30"/>
        <v>78.600000000000009</v>
      </c>
      <c r="M64" s="262">
        <f t="shared" si="30"/>
        <v>78.8</v>
      </c>
      <c r="N64" s="262">
        <f t="shared" si="30"/>
        <v>16.100000000000001</v>
      </c>
      <c r="O64" s="263">
        <f t="shared" si="30"/>
        <v>76.699999999999989</v>
      </c>
      <c r="P64" s="261">
        <f t="shared" si="30"/>
        <v>80.8</v>
      </c>
      <c r="Q64" s="262">
        <f t="shared" si="30"/>
        <v>81.5</v>
      </c>
      <c r="R64" s="262">
        <f t="shared" si="30"/>
        <v>17</v>
      </c>
      <c r="S64" s="263">
        <f t="shared" si="30"/>
        <v>81.199999999999989</v>
      </c>
      <c r="T64" s="259">
        <f t="shared" si="29"/>
        <v>1101.0999999999999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142.5</v>
      </c>
      <c r="C65" s="266">
        <v>141.5</v>
      </c>
      <c r="D65" s="266">
        <v>143</v>
      </c>
      <c r="E65" s="266">
        <v>140</v>
      </c>
      <c r="F65" s="267">
        <v>141</v>
      </c>
      <c r="G65" s="265">
        <v>143</v>
      </c>
      <c r="H65" s="266">
        <v>141</v>
      </c>
      <c r="I65" s="266">
        <v>143</v>
      </c>
      <c r="J65" s="266">
        <v>140</v>
      </c>
      <c r="K65" s="267">
        <v>140</v>
      </c>
      <c r="L65" s="265">
        <v>144</v>
      </c>
      <c r="M65" s="266">
        <v>142.5</v>
      </c>
      <c r="N65" s="266">
        <v>143.5</v>
      </c>
      <c r="O65" s="267">
        <v>140.5</v>
      </c>
      <c r="P65" s="265">
        <v>142.5</v>
      </c>
      <c r="Q65" s="266">
        <v>142</v>
      </c>
      <c r="R65" s="266">
        <v>143</v>
      </c>
      <c r="S65" s="267">
        <v>141.5</v>
      </c>
      <c r="T65" s="316">
        <f>+((T64/T66)/7)*1000</f>
        <v>141.58415841584156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68</v>
      </c>
      <c r="D66" s="298">
        <v>15</v>
      </c>
      <c r="E66" s="298">
        <v>69</v>
      </c>
      <c r="F66" s="318">
        <v>69</v>
      </c>
      <c r="G66" s="317">
        <v>77</v>
      </c>
      <c r="H66" s="298">
        <v>68</v>
      </c>
      <c r="I66" s="298">
        <v>17</v>
      </c>
      <c r="J66" s="298">
        <v>70</v>
      </c>
      <c r="K66" s="318">
        <v>70</v>
      </c>
      <c r="L66" s="317">
        <v>78</v>
      </c>
      <c r="M66" s="298">
        <v>79</v>
      </c>
      <c r="N66" s="298">
        <v>16</v>
      </c>
      <c r="O66" s="318">
        <v>78</v>
      </c>
      <c r="P66" s="317">
        <v>81</v>
      </c>
      <c r="Q66" s="298">
        <v>82</v>
      </c>
      <c r="R66" s="298">
        <v>17</v>
      </c>
      <c r="S66" s="318">
        <v>82</v>
      </c>
      <c r="T66" s="319">
        <f>SUM(B66:S66)</f>
        <v>1111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((B66*B65)*7/1000-B57)/6</f>
        <v>10.685416666666667</v>
      </c>
      <c r="C67" s="273">
        <f t="shared" si="31"/>
        <v>9.6256666666666657</v>
      </c>
      <c r="D67" s="273">
        <f t="shared" si="31"/>
        <v>2.1358333333333337</v>
      </c>
      <c r="E67" s="273">
        <f t="shared" si="31"/>
        <v>9.6533333333333342</v>
      </c>
      <c r="F67" s="274">
        <f t="shared" si="31"/>
        <v>9.7171666666666656</v>
      </c>
      <c r="G67" s="272">
        <f t="shared" si="31"/>
        <v>11.012833333333333</v>
      </c>
      <c r="H67" s="273">
        <f t="shared" si="31"/>
        <v>9.5860000000000003</v>
      </c>
      <c r="I67" s="273">
        <f t="shared" si="31"/>
        <v>2.4194999999999998</v>
      </c>
      <c r="J67" s="273">
        <f t="shared" si="31"/>
        <v>9.7999999999999989</v>
      </c>
      <c r="K67" s="274">
        <f t="shared" si="31"/>
        <v>9.7999999999999989</v>
      </c>
      <c r="L67" s="272">
        <f t="shared" si="31"/>
        <v>11.220666666666666</v>
      </c>
      <c r="M67" s="273">
        <f t="shared" si="31"/>
        <v>11.250416666666666</v>
      </c>
      <c r="N67" s="273">
        <f t="shared" si="31"/>
        <v>2.2953333333333332</v>
      </c>
      <c r="O67" s="274">
        <f t="shared" si="31"/>
        <v>10.952166666666665</v>
      </c>
      <c r="P67" s="272">
        <f t="shared" si="31"/>
        <v>11.532916666666667</v>
      </c>
      <c r="Q67" s="273">
        <f t="shared" si="31"/>
        <v>11.634666666666666</v>
      </c>
      <c r="R67" s="273">
        <f t="shared" si="31"/>
        <v>2.4361666666666664</v>
      </c>
      <c r="S67" s="274">
        <f t="shared" si="31"/>
        <v>11.603500000000002</v>
      </c>
      <c r="T67" s="320">
        <f>((T64*1000)/T66)/7</f>
        <v>141.58415841584159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74.8125</v>
      </c>
      <c r="C68" s="43">
        <f t="shared" si="32"/>
        <v>67.353999999999999</v>
      </c>
      <c r="D68" s="43">
        <f t="shared" si="32"/>
        <v>15.015000000000001</v>
      </c>
      <c r="E68" s="43">
        <f t="shared" si="32"/>
        <v>67.62</v>
      </c>
      <c r="F68" s="87">
        <f t="shared" si="32"/>
        <v>68.102999999999994</v>
      </c>
      <c r="G68" s="42">
        <f t="shared" si="32"/>
        <v>77.076999999999998</v>
      </c>
      <c r="H68" s="43">
        <f t="shared" si="32"/>
        <v>67.116</v>
      </c>
      <c r="I68" s="43">
        <f t="shared" si="32"/>
        <v>17.016999999999999</v>
      </c>
      <c r="J68" s="43">
        <f t="shared" si="32"/>
        <v>68.599999999999994</v>
      </c>
      <c r="K68" s="87">
        <f t="shared" si="32"/>
        <v>68.599999999999994</v>
      </c>
      <c r="L68" s="42">
        <f t="shared" si="32"/>
        <v>78.623999999999995</v>
      </c>
      <c r="M68" s="43">
        <f t="shared" si="32"/>
        <v>78.802499999999995</v>
      </c>
      <c r="N68" s="43">
        <f t="shared" si="32"/>
        <v>16.071999999999999</v>
      </c>
      <c r="O68" s="87">
        <f t="shared" si="32"/>
        <v>76.712999999999994</v>
      </c>
      <c r="P68" s="42">
        <f t="shared" si="32"/>
        <v>80.797499999999999</v>
      </c>
      <c r="Q68" s="43">
        <f t="shared" si="32"/>
        <v>81.507999999999996</v>
      </c>
      <c r="R68" s="43">
        <f t="shared" si="32"/>
        <v>17.016999999999999</v>
      </c>
      <c r="S68" s="87">
        <f t="shared" si="32"/>
        <v>81.221000000000004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142.47619047619048</v>
      </c>
      <c r="C69" s="49">
        <f t="shared" si="33"/>
        <v>141.59663865546219</v>
      </c>
      <c r="D69" s="49">
        <f t="shared" si="33"/>
        <v>142.85714285714286</v>
      </c>
      <c r="E69" s="49">
        <f t="shared" si="33"/>
        <v>139.9585921325052</v>
      </c>
      <c r="F69" s="50">
        <f t="shared" si="33"/>
        <v>140.99378881987576</v>
      </c>
      <c r="G69" s="48">
        <f t="shared" si="33"/>
        <v>142.85714285714286</v>
      </c>
      <c r="H69" s="49">
        <f t="shared" si="33"/>
        <v>140.96638655462186</v>
      </c>
      <c r="I69" s="49">
        <f t="shared" si="33"/>
        <v>142.85714285714286</v>
      </c>
      <c r="J69" s="49">
        <f t="shared" si="33"/>
        <v>138.36734693877551</v>
      </c>
      <c r="K69" s="50">
        <f t="shared" si="33"/>
        <v>139.99999999999997</v>
      </c>
      <c r="L69" s="48">
        <f t="shared" si="33"/>
        <v>143.95604395604397</v>
      </c>
      <c r="M69" s="49">
        <f t="shared" si="33"/>
        <v>142.49547920433997</v>
      </c>
      <c r="N69" s="49">
        <f t="shared" si="33"/>
        <v>143.75000000000003</v>
      </c>
      <c r="O69" s="50">
        <f t="shared" si="33"/>
        <v>140.47619047619045</v>
      </c>
      <c r="P69" s="48">
        <f t="shared" si="33"/>
        <v>142.50440917107582</v>
      </c>
      <c r="Q69" s="49">
        <f t="shared" si="33"/>
        <v>141.98606271777004</v>
      </c>
      <c r="R69" s="49">
        <f t="shared" si="33"/>
        <v>142.85714285714286</v>
      </c>
      <c r="S69" s="50">
        <f t="shared" si="33"/>
        <v>141.46341463414632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1" zoomScale="30" zoomScaleNormal="30" workbookViewId="0">
      <selection activeCell="B65" sqref="B65:S65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AC3" s="348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48" t="s">
        <v>1</v>
      </c>
      <c r="B9" s="348"/>
      <c r="C9" s="348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48"/>
      <c r="B10" s="348"/>
      <c r="C10" s="348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48" t="s">
        <v>4</v>
      </c>
      <c r="B11" s="348"/>
      <c r="C11" s="348"/>
      <c r="D11" s="245"/>
      <c r="E11" s="349">
        <v>1</v>
      </c>
      <c r="F11" s="245"/>
      <c r="G11" s="245"/>
      <c r="H11" s="245"/>
      <c r="I11" s="245"/>
      <c r="J11" s="245"/>
      <c r="K11" s="599" t="s">
        <v>98</v>
      </c>
      <c r="L11" s="599"/>
      <c r="M11" s="350"/>
      <c r="N11" s="350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48"/>
      <c r="B12" s="348"/>
      <c r="C12" s="348"/>
      <c r="D12" s="245"/>
      <c r="E12" s="247"/>
      <c r="F12" s="245"/>
      <c r="G12" s="245"/>
      <c r="H12" s="245"/>
      <c r="I12" s="245"/>
      <c r="J12" s="245"/>
      <c r="K12" s="350"/>
      <c r="L12" s="350"/>
      <c r="M12" s="350"/>
      <c r="N12" s="350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48"/>
      <c r="B13" s="348"/>
      <c r="C13" s="348"/>
      <c r="D13" s="348"/>
      <c r="E13" s="348"/>
      <c r="F13" s="348"/>
      <c r="G13" s="348"/>
      <c r="H13" s="348"/>
      <c r="I13" s="348"/>
      <c r="J13" s="348"/>
      <c r="K13" s="348"/>
      <c r="L13" s="350"/>
      <c r="M13" s="350"/>
      <c r="N13" s="350"/>
      <c r="O13" s="350"/>
      <c r="P13" s="350"/>
      <c r="Q13" s="350"/>
      <c r="R13" s="350"/>
      <c r="S13" s="350"/>
      <c r="T13" s="350"/>
      <c r="U13" s="350"/>
      <c r="V13" s="245"/>
      <c r="W13" s="245"/>
      <c r="X13" s="245"/>
    </row>
    <row r="14" spans="1:29" s="52" customFormat="1" ht="34.5" thickBot="1" x14ac:dyDescent="0.3">
      <c r="A14" s="348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505</v>
      </c>
      <c r="C17" s="226">
        <v>9.3905999999999956</v>
      </c>
      <c r="D17" s="226">
        <v>8.5358999999999963</v>
      </c>
      <c r="E17" s="226">
        <v>2.0534999999999992</v>
      </c>
      <c r="F17" s="226">
        <v>8.6024999999999956</v>
      </c>
      <c r="G17" s="226">
        <v>8.6135999999999946</v>
      </c>
      <c r="H17" s="225">
        <v>499</v>
      </c>
      <c r="I17" s="226">
        <v>9.982799999999985</v>
      </c>
      <c r="J17" s="226">
        <v>9.0151999999999859</v>
      </c>
      <c r="K17" s="226">
        <v>2.2301999999999969</v>
      </c>
      <c r="L17" s="226">
        <v>8.9915999999999876</v>
      </c>
      <c r="M17" s="226">
        <v>9.038799999999986</v>
      </c>
      <c r="N17" s="23">
        <v>139.56810000000002</v>
      </c>
      <c r="O17" s="24">
        <v>140.2165</v>
      </c>
      <c r="P17" s="24">
        <v>33.230499999999999</v>
      </c>
      <c r="Q17" s="25">
        <v>140.54069999999999</v>
      </c>
      <c r="R17" s="23">
        <v>147.34889999999999</v>
      </c>
      <c r="S17" s="24">
        <v>146.53839999999997</v>
      </c>
      <c r="T17" s="24">
        <v>31.123199999999994</v>
      </c>
      <c r="U17" s="25">
        <v>147.67310000000001</v>
      </c>
      <c r="V17" s="259">
        <f t="shared" ref="V17:V24" si="0">SUM(B17:U17)</f>
        <v>2006.6940999999997</v>
      </c>
      <c r="X17" s="52"/>
      <c r="Y17" s="52"/>
    </row>
    <row r="18" spans="1:41" ht="39.950000000000003" customHeight="1" x14ac:dyDescent="0.25">
      <c r="A18" s="260" t="s">
        <v>16</v>
      </c>
      <c r="B18" s="225">
        <v>505</v>
      </c>
      <c r="C18" s="226">
        <v>9.3905999999999956</v>
      </c>
      <c r="D18" s="226">
        <v>8.5358999999999963</v>
      </c>
      <c r="E18" s="226">
        <v>2.0534999999999992</v>
      </c>
      <c r="F18" s="226">
        <v>8.6024999999999956</v>
      </c>
      <c r="G18" s="226">
        <v>8.6135999999999946</v>
      </c>
      <c r="H18" s="225">
        <v>499</v>
      </c>
      <c r="I18" s="226">
        <v>9.982799999999985</v>
      </c>
      <c r="J18" s="226">
        <v>9.0151999999999859</v>
      </c>
      <c r="K18" s="226">
        <v>2.2301999999999969</v>
      </c>
      <c r="L18" s="226">
        <v>8.9915999999999876</v>
      </c>
      <c r="M18" s="226">
        <v>9.038799999999986</v>
      </c>
      <c r="N18" s="23">
        <v>139.56810000000002</v>
      </c>
      <c r="O18" s="24">
        <v>140.2165</v>
      </c>
      <c r="P18" s="24">
        <v>33.230499999999999</v>
      </c>
      <c r="Q18" s="25">
        <v>140.54069999999999</v>
      </c>
      <c r="R18" s="23">
        <v>147.34889999999999</v>
      </c>
      <c r="S18" s="24">
        <v>146.53839999999997</v>
      </c>
      <c r="T18" s="24">
        <v>31.123199999999994</v>
      </c>
      <c r="U18" s="25">
        <v>147.67310000000001</v>
      </c>
      <c r="V18" s="259">
        <f t="shared" si="0"/>
        <v>2006.6940999999997</v>
      </c>
      <c r="X18" s="52"/>
      <c r="Y18" s="52"/>
    </row>
    <row r="19" spans="1:41" ht="39.75" customHeight="1" x14ac:dyDescent="0.25">
      <c r="A19" s="258" t="s">
        <v>17</v>
      </c>
      <c r="B19" s="225">
        <v>505</v>
      </c>
      <c r="C19" s="226">
        <v>9.3059999999999992</v>
      </c>
      <c r="D19" s="226">
        <v>8.4480000000000004</v>
      </c>
      <c r="E19" s="226">
        <v>2.0350000000000001</v>
      </c>
      <c r="F19" s="226">
        <v>8.5250000000000004</v>
      </c>
      <c r="G19" s="226">
        <v>8.5250000000000004</v>
      </c>
      <c r="H19" s="225">
        <v>498</v>
      </c>
      <c r="I19" s="226">
        <v>9.8630999999999904</v>
      </c>
      <c r="J19" s="226">
        <v>8.9387999999999916</v>
      </c>
      <c r="K19" s="226">
        <v>2.1644999999999976</v>
      </c>
      <c r="L19" s="226">
        <v>8.9036999999999917</v>
      </c>
      <c r="M19" s="226">
        <v>8.9387999999999916</v>
      </c>
      <c r="N19" s="23">
        <v>139.32</v>
      </c>
      <c r="O19" s="24">
        <v>139.96799999999999</v>
      </c>
      <c r="P19" s="24">
        <v>32.886000000000003</v>
      </c>
      <c r="Q19" s="25">
        <v>140.292</v>
      </c>
      <c r="R19" s="23">
        <v>147.096</v>
      </c>
      <c r="S19" s="24">
        <v>146.124</v>
      </c>
      <c r="T19" s="24">
        <v>30.456</v>
      </c>
      <c r="U19" s="25">
        <v>147.58200000000002</v>
      </c>
      <c r="V19" s="259">
        <f t="shared" si="0"/>
        <v>2002.3718999999999</v>
      </c>
      <c r="X19" s="52"/>
      <c r="Y19" s="52"/>
    </row>
    <row r="20" spans="1:41" ht="39.950000000000003" customHeight="1" x14ac:dyDescent="0.25">
      <c r="A20" s="260" t="s">
        <v>18</v>
      </c>
      <c r="B20" s="225">
        <v>505</v>
      </c>
      <c r="C20" s="226">
        <v>9.3059999999999992</v>
      </c>
      <c r="D20" s="226">
        <v>8.4480000000000004</v>
      </c>
      <c r="E20" s="226">
        <v>2.0350000000000001</v>
      </c>
      <c r="F20" s="226">
        <v>8.5250000000000004</v>
      </c>
      <c r="G20" s="226">
        <v>8.5250000000000004</v>
      </c>
      <c r="H20" s="225">
        <v>498</v>
      </c>
      <c r="I20" s="226">
        <v>9.8630999999999904</v>
      </c>
      <c r="J20" s="226">
        <v>8.9387999999999916</v>
      </c>
      <c r="K20" s="226">
        <v>2.1644999999999976</v>
      </c>
      <c r="L20" s="226">
        <v>8.9036999999999917</v>
      </c>
      <c r="M20" s="226">
        <v>8.9387999999999916</v>
      </c>
      <c r="N20" s="23">
        <v>139.32</v>
      </c>
      <c r="O20" s="24">
        <v>139.96799999999999</v>
      </c>
      <c r="P20" s="24">
        <v>32.886000000000003</v>
      </c>
      <c r="Q20" s="25">
        <v>140.292</v>
      </c>
      <c r="R20" s="23">
        <v>147.096</v>
      </c>
      <c r="S20" s="24">
        <v>146.124</v>
      </c>
      <c r="T20" s="24">
        <v>30.456</v>
      </c>
      <c r="U20" s="25">
        <v>147.58200000000002</v>
      </c>
      <c r="V20" s="259">
        <f t="shared" si="0"/>
        <v>2002.3718999999999</v>
      </c>
      <c r="X20" s="52"/>
      <c r="Y20" s="52"/>
    </row>
    <row r="21" spans="1:41" ht="39.950000000000003" customHeight="1" x14ac:dyDescent="0.25">
      <c r="A21" s="258" t="s">
        <v>19</v>
      </c>
      <c r="B21" s="225">
        <v>505</v>
      </c>
      <c r="C21" s="226">
        <v>9.3059999999999992</v>
      </c>
      <c r="D21" s="226">
        <v>8.4480000000000004</v>
      </c>
      <c r="E21" s="226">
        <v>2.0350000000000001</v>
      </c>
      <c r="F21" s="226">
        <v>8.5250000000000004</v>
      </c>
      <c r="G21" s="226">
        <v>8.5250000000000004</v>
      </c>
      <c r="H21" s="225">
        <v>498</v>
      </c>
      <c r="I21" s="226">
        <v>9.8630999999999904</v>
      </c>
      <c r="J21" s="226">
        <v>8.9387999999999916</v>
      </c>
      <c r="K21" s="226">
        <v>2.1644999999999976</v>
      </c>
      <c r="L21" s="226">
        <v>8.9036999999999917</v>
      </c>
      <c r="M21" s="226">
        <v>8.9387999999999916</v>
      </c>
      <c r="N21" s="23">
        <v>139.32</v>
      </c>
      <c r="O21" s="24">
        <v>139.96799999999999</v>
      </c>
      <c r="P21" s="24">
        <v>32.886000000000003</v>
      </c>
      <c r="Q21" s="25">
        <v>140.292</v>
      </c>
      <c r="R21" s="23">
        <v>147.096</v>
      </c>
      <c r="S21" s="24">
        <v>146.124</v>
      </c>
      <c r="T21" s="24">
        <v>30.456</v>
      </c>
      <c r="U21" s="25">
        <v>147.58200000000002</v>
      </c>
      <c r="V21" s="259">
        <f t="shared" si="0"/>
        <v>2002.3718999999999</v>
      </c>
      <c r="X21" s="52"/>
      <c r="Y21" s="52"/>
    </row>
    <row r="22" spans="1:41" ht="39.950000000000003" customHeight="1" x14ac:dyDescent="0.25">
      <c r="A22" s="260" t="s">
        <v>13</v>
      </c>
      <c r="B22" s="225">
        <v>505</v>
      </c>
      <c r="C22" s="226">
        <v>9.3059999999999992</v>
      </c>
      <c r="D22" s="226">
        <v>8.4480000000000004</v>
      </c>
      <c r="E22" s="226">
        <v>2.0350000000000001</v>
      </c>
      <c r="F22" s="226">
        <v>8.5250000000000004</v>
      </c>
      <c r="G22" s="226">
        <v>8.5250000000000004</v>
      </c>
      <c r="H22" s="225">
        <v>498</v>
      </c>
      <c r="I22" s="226">
        <v>9.8630999999999904</v>
      </c>
      <c r="J22" s="226">
        <v>8.9387999999999916</v>
      </c>
      <c r="K22" s="226">
        <v>2.1644999999999976</v>
      </c>
      <c r="L22" s="226">
        <v>8.9036999999999917</v>
      </c>
      <c r="M22" s="226">
        <v>8.9387999999999916</v>
      </c>
      <c r="N22" s="23">
        <v>139.32</v>
      </c>
      <c r="O22" s="24">
        <v>139.96799999999999</v>
      </c>
      <c r="P22" s="24">
        <v>32.886000000000003</v>
      </c>
      <c r="Q22" s="25">
        <v>140.292</v>
      </c>
      <c r="R22" s="23">
        <v>147.096</v>
      </c>
      <c r="S22" s="24">
        <v>146.124</v>
      </c>
      <c r="T22" s="24">
        <v>30.456</v>
      </c>
      <c r="U22" s="25">
        <v>147.58200000000002</v>
      </c>
      <c r="V22" s="259">
        <f t="shared" si="0"/>
        <v>2002.3718999999999</v>
      </c>
      <c r="X22" s="52"/>
      <c r="Y22" s="52"/>
    </row>
    <row r="23" spans="1:41" ht="39.950000000000003" customHeight="1" x14ac:dyDescent="0.25">
      <c r="A23" s="258" t="s">
        <v>14</v>
      </c>
      <c r="B23" s="225">
        <v>505</v>
      </c>
      <c r="C23" s="226">
        <v>9.3059999999999992</v>
      </c>
      <c r="D23" s="226">
        <v>8.4480000000000004</v>
      </c>
      <c r="E23" s="226">
        <v>2.0350000000000001</v>
      </c>
      <c r="F23" s="226">
        <v>8.5250000000000004</v>
      </c>
      <c r="G23" s="226">
        <v>8.5250000000000004</v>
      </c>
      <c r="H23" s="225">
        <v>498</v>
      </c>
      <c r="I23" s="226">
        <v>9.8630999999999904</v>
      </c>
      <c r="J23" s="226">
        <v>8.9387999999999916</v>
      </c>
      <c r="K23" s="226">
        <v>2.1644999999999976</v>
      </c>
      <c r="L23" s="226">
        <v>8.9036999999999917</v>
      </c>
      <c r="M23" s="226">
        <v>8.9387999999999916</v>
      </c>
      <c r="N23" s="23">
        <v>139.32</v>
      </c>
      <c r="O23" s="24">
        <v>139.96799999999999</v>
      </c>
      <c r="P23" s="24">
        <v>32.886000000000003</v>
      </c>
      <c r="Q23" s="25">
        <v>140.292</v>
      </c>
      <c r="R23" s="23">
        <v>147.096</v>
      </c>
      <c r="S23" s="24">
        <v>146.124</v>
      </c>
      <c r="T23" s="24">
        <v>30.456</v>
      </c>
      <c r="U23" s="25">
        <v>147.58200000000002</v>
      </c>
      <c r="V23" s="259">
        <f t="shared" si="0"/>
        <v>2002.3718999999999</v>
      </c>
      <c r="X23" s="52"/>
    </row>
    <row r="24" spans="1:41" ht="41.45" customHeight="1" thickBot="1" x14ac:dyDescent="0.3">
      <c r="A24" s="260" t="s">
        <v>11</v>
      </c>
      <c r="B24" s="227">
        <f>SUM(B17:B23)</f>
        <v>3535</v>
      </c>
      <c r="C24" s="228">
        <f t="shared" ref="C24:G24" si="1">SUM(C17:C23)</f>
        <v>65.311199999999985</v>
      </c>
      <c r="D24" s="228">
        <f t="shared" si="1"/>
        <v>59.311799999999998</v>
      </c>
      <c r="E24" s="228">
        <f t="shared" si="1"/>
        <v>14.282</v>
      </c>
      <c r="F24" s="228">
        <f t="shared" si="1"/>
        <v>59.829999999999984</v>
      </c>
      <c r="G24" s="228">
        <f t="shared" si="1"/>
        <v>59.852199999999982</v>
      </c>
      <c r="H24" s="227">
        <f>SUM(H17:H23)</f>
        <v>3488</v>
      </c>
      <c r="I24" s="228">
        <f t="shared" ref="I24:M24" si="2">SUM(I17:I23)</f>
        <v>69.281099999999924</v>
      </c>
      <c r="J24" s="228">
        <f t="shared" si="2"/>
        <v>62.724399999999939</v>
      </c>
      <c r="K24" s="228">
        <f t="shared" si="2"/>
        <v>15.28289999999998</v>
      </c>
      <c r="L24" s="228">
        <f t="shared" si="2"/>
        <v>62.501699999999943</v>
      </c>
      <c r="M24" s="228">
        <f t="shared" si="2"/>
        <v>62.771599999999935</v>
      </c>
      <c r="N24" s="261">
        <f>SUM(N17:N23)</f>
        <v>975.73619999999983</v>
      </c>
      <c r="O24" s="262">
        <f t="shared" ref="O24:Q24" si="3">SUM(O17:O23)</f>
        <v>980.2729999999998</v>
      </c>
      <c r="P24" s="262">
        <f t="shared" si="3"/>
        <v>230.89099999999999</v>
      </c>
      <c r="Q24" s="263">
        <f t="shared" si="3"/>
        <v>982.54140000000007</v>
      </c>
      <c r="R24" s="261">
        <f>SUM(R17:R23)</f>
        <v>1030.1777999999999</v>
      </c>
      <c r="S24" s="262">
        <f t="shared" ref="S24:U24" si="4">SUM(S17:S23)</f>
        <v>1023.6968000000001</v>
      </c>
      <c r="T24" s="262">
        <f t="shared" si="4"/>
        <v>214.52639999999997</v>
      </c>
      <c r="U24" s="263">
        <f t="shared" si="4"/>
        <v>1033.2562</v>
      </c>
      <c r="V24" s="259">
        <f t="shared" si="0"/>
        <v>14025.247699999998</v>
      </c>
    </row>
    <row r="25" spans="1:41" s="52" customFormat="1" ht="36.75" customHeight="1" x14ac:dyDescent="0.25">
      <c r="A25" s="264" t="s">
        <v>20</v>
      </c>
      <c r="B25" s="229"/>
      <c r="C25" s="230">
        <v>162</v>
      </c>
      <c r="D25" s="230">
        <v>162</v>
      </c>
      <c r="E25" s="230">
        <v>162</v>
      </c>
      <c r="F25" s="230">
        <v>162</v>
      </c>
      <c r="G25" s="230">
        <v>162</v>
      </c>
      <c r="H25" s="229"/>
      <c r="I25" s="230">
        <v>162</v>
      </c>
      <c r="J25" s="335">
        <v>162</v>
      </c>
      <c r="K25" s="230">
        <v>162</v>
      </c>
      <c r="L25" s="230">
        <v>162</v>
      </c>
      <c r="M25" s="230">
        <v>162</v>
      </c>
      <c r="N25" s="265">
        <v>162</v>
      </c>
      <c r="O25" s="266">
        <v>162</v>
      </c>
      <c r="P25" s="266">
        <v>162</v>
      </c>
      <c r="Q25" s="267">
        <v>162</v>
      </c>
      <c r="R25" s="265">
        <v>162</v>
      </c>
      <c r="S25" s="266">
        <v>162</v>
      </c>
      <c r="T25" s="266">
        <v>162</v>
      </c>
      <c r="U25" s="267">
        <v>162</v>
      </c>
      <c r="V25" s="268">
        <f>+((V24/V26)/7)*1000</f>
        <v>161.99925729994453</v>
      </c>
    </row>
    <row r="26" spans="1:41" s="52" customFormat="1" ht="33" customHeight="1" x14ac:dyDescent="0.25">
      <c r="A26" s="269" t="s">
        <v>21</v>
      </c>
      <c r="B26" s="231"/>
      <c r="C26" s="232">
        <v>846</v>
      </c>
      <c r="D26" s="232">
        <v>768</v>
      </c>
      <c r="E26" s="232">
        <v>185</v>
      </c>
      <c r="F26" s="232">
        <v>775</v>
      </c>
      <c r="G26" s="232">
        <v>775</v>
      </c>
      <c r="H26" s="231"/>
      <c r="I26" s="232">
        <v>843</v>
      </c>
      <c r="J26" s="232">
        <v>764</v>
      </c>
      <c r="K26" s="232">
        <v>185</v>
      </c>
      <c r="L26" s="232">
        <v>761</v>
      </c>
      <c r="M26" s="232">
        <v>764</v>
      </c>
      <c r="N26" s="34">
        <v>860</v>
      </c>
      <c r="O26" s="35">
        <v>864</v>
      </c>
      <c r="P26" s="35">
        <v>203</v>
      </c>
      <c r="Q26" s="36">
        <v>866</v>
      </c>
      <c r="R26" s="34">
        <v>908</v>
      </c>
      <c r="S26" s="35">
        <v>902</v>
      </c>
      <c r="T26" s="35">
        <v>188</v>
      </c>
      <c r="U26" s="36">
        <v>911</v>
      </c>
      <c r="V26" s="270">
        <f>SUM(C26:U26)</f>
        <v>12368</v>
      </c>
      <c r="W26" s="52">
        <f>((V24*1000)/V26)/7</f>
        <v>161.99925729994453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822.3119999999999</v>
      </c>
      <c r="D27" s="226">
        <f t="shared" ref="D27:G27" si="5">(D26*D25/1000)*6</f>
        <v>746.49599999999998</v>
      </c>
      <c r="E27" s="226">
        <f t="shared" si="5"/>
        <v>179.82</v>
      </c>
      <c r="F27" s="226">
        <f t="shared" si="5"/>
        <v>753.3</v>
      </c>
      <c r="G27" s="226">
        <f t="shared" si="5"/>
        <v>753.3</v>
      </c>
      <c r="H27" s="233"/>
      <c r="I27" s="226">
        <f>(I26*I25/1000)*6</f>
        <v>819.39599999999996</v>
      </c>
      <c r="J27" s="226">
        <f t="shared" ref="J27:M27" si="6">(J26*J25/1000)*6</f>
        <v>742.60799999999995</v>
      </c>
      <c r="K27" s="226">
        <f t="shared" si="6"/>
        <v>179.82</v>
      </c>
      <c r="L27" s="226">
        <f t="shared" si="6"/>
        <v>739.69200000000001</v>
      </c>
      <c r="M27" s="226">
        <f t="shared" si="6"/>
        <v>742.60799999999995</v>
      </c>
      <c r="N27" s="272">
        <f t="shared" ref="N27:Q27" si="7">((N26*N25)*7/1000)/7</f>
        <v>139.32</v>
      </c>
      <c r="O27" s="273">
        <f t="shared" si="7"/>
        <v>139.96799999999999</v>
      </c>
      <c r="P27" s="273">
        <f t="shared" si="7"/>
        <v>32.886000000000003</v>
      </c>
      <c r="Q27" s="274">
        <f t="shared" si="7"/>
        <v>140.292</v>
      </c>
      <c r="R27" s="272">
        <f>((R26*R25)*7/1000)/7</f>
        <v>147.096</v>
      </c>
      <c r="S27" s="273">
        <f t="shared" ref="S27:U27" si="8">((S26*S25)*7/1000)/7</f>
        <v>146.124</v>
      </c>
      <c r="T27" s="273">
        <f t="shared" si="8"/>
        <v>30.456</v>
      </c>
      <c r="U27" s="274">
        <f t="shared" si="8"/>
        <v>147.58200000000002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9.3059999999999992</v>
      </c>
      <c r="D28" s="235">
        <f t="shared" ref="D28:G28" si="9">+(D25-$C$32)*D26/1000</f>
        <v>8.4480000000000004</v>
      </c>
      <c r="E28" s="235">
        <f t="shared" si="9"/>
        <v>2.0350000000000001</v>
      </c>
      <c r="F28" s="235">
        <f t="shared" si="9"/>
        <v>8.5250000000000004</v>
      </c>
      <c r="G28" s="235">
        <f t="shared" si="9"/>
        <v>8.5250000000000004</v>
      </c>
      <c r="H28" s="234"/>
      <c r="I28" s="235">
        <f>+(I25-$I$32)*I26/1000</f>
        <v>9.8630999999999904</v>
      </c>
      <c r="J28" s="235">
        <f t="shared" ref="J28:M28" si="10">+(J25-$I$32)*J26/1000</f>
        <v>8.9387999999999916</v>
      </c>
      <c r="K28" s="235">
        <f t="shared" si="10"/>
        <v>2.1644999999999976</v>
      </c>
      <c r="L28" s="235">
        <f t="shared" si="10"/>
        <v>8.9036999999999917</v>
      </c>
      <c r="M28" s="235">
        <f t="shared" si="10"/>
        <v>8.9387999999999916</v>
      </c>
      <c r="N28" s="42">
        <f>((N26*N25)*7)/1000</f>
        <v>975.24</v>
      </c>
      <c r="O28" s="43">
        <f>((O26*O25)*7)/1000</f>
        <v>979.77599999999995</v>
      </c>
      <c r="P28" s="43">
        <f t="shared" ref="P28:U28" si="11">((P26*P25)*7)/1000</f>
        <v>230.202</v>
      </c>
      <c r="Q28" s="87">
        <f t="shared" si="11"/>
        <v>982.04399999999998</v>
      </c>
      <c r="R28" s="44">
        <f t="shared" si="11"/>
        <v>1029.672</v>
      </c>
      <c r="S28" s="45">
        <f t="shared" si="11"/>
        <v>1022.8680000000001</v>
      </c>
      <c r="T28" s="45">
        <f t="shared" si="11"/>
        <v>213.19200000000001</v>
      </c>
      <c r="U28" s="46">
        <f t="shared" si="11"/>
        <v>1033.0740000000001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2">+C26*(1.16666666666667)</f>
        <v>987.00000000000284</v>
      </c>
      <c r="D29" s="237">
        <f t="shared" si="12"/>
        <v>896.00000000000261</v>
      </c>
      <c r="E29" s="237">
        <f t="shared" si="12"/>
        <v>215.83333333333397</v>
      </c>
      <c r="F29" s="237">
        <f t="shared" si="12"/>
        <v>904.16666666666936</v>
      </c>
      <c r="G29" s="237">
        <f t="shared" si="12"/>
        <v>904.16666666666936</v>
      </c>
      <c r="H29" s="236"/>
      <c r="I29" s="237">
        <f t="shared" ref="I29:M29" si="13">+I26*(1.16666666666667)</f>
        <v>983.50000000000284</v>
      </c>
      <c r="J29" s="237">
        <f t="shared" si="13"/>
        <v>891.33333333333599</v>
      </c>
      <c r="K29" s="237">
        <f t="shared" si="13"/>
        <v>215.83333333333397</v>
      </c>
      <c r="L29" s="237">
        <f t="shared" si="13"/>
        <v>887.83333333333587</v>
      </c>
      <c r="M29" s="237">
        <f t="shared" si="13"/>
        <v>891.33333333333599</v>
      </c>
      <c r="N29" s="48">
        <f>+(N24/N26)/7*1000</f>
        <v>162.0824252491694</v>
      </c>
      <c r="O29" s="49">
        <f t="shared" ref="O29:U29" si="14">+(O24/O26)/7*1000</f>
        <v>162.0821759259259</v>
      </c>
      <c r="P29" s="49">
        <f t="shared" si="14"/>
        <v>162.48486980999297</v>
      </c>
      <c r="Q29" s="50">
        <f t="shared" si="14"/>
        <v>162.08205212801059</v>
      </c>
      <c r="R29" s="48">
        <f t="shared" si="14"/>
        <v>162.07957835116423</v>
      </c>
      <c r="S29" s="49">
        <f t="shared" si="14"/>
        <v>162.13126385809315</v>
      </c>
      <c r="T29" s="49">
        <f t="shared" si="14"/>
        <v>163.01398176291789</v>
      </c>
      <c r="U29" s="50">
        <f t="shared" si="14"/>
        <v>162.02857142857144</v>
      </c>
      <c r="V29" s="276"/>
    </row>
    <row r="30" spans="1:41" ht="33.75" customHeight="1" x14ac:dyDescent="0.25">
      <c r="A30" s="52"/>
      <c r="B30" s="233"/>
      <c r="C30" s="238">
        <f>(C27/6)</f>
        <v>137.05199999999999</v>
      </c>
      <c r="D30" s="238">
        <f t="shared" ref="D30:G30" si="15">+(D27/6)</f>
        <v>124.416</v>
      </c>
      <c r="E30" s="238">
        <f t="shared" si="15"/>
        <v>29.97</v>
      </c>
      <c r="F30" s="238">
        <f t="shared" si="15"/>
        <v>125.55</v>
      </c>
      <c r="G30" s="238">
        <f t="shared" si="15"/>
        <v>125.55</v>
      </c>
      <c r="H30" s="233"/>
      <c r="I30" s="238">
        <f>(I27/6)</f>
        <v>136.566</v>
      </c>
      <c r="J30" s="238">
        <f t="shared" ref="J30:M30" si="16">+(J27/6)</f>
        <v>123.76799999999999</v>
      </c>
      <c r="K30" s="238">
        <f t="shared" si="16"/>
        <v>29.97</v>
      </c>
      <c r="L30" s="238">
        <f t="shared" si="16"/>
        <v>123.282</v>
      </c>
      <c r="M30" s="238">
        <f t="shared" si="16"/>
        <v>123.76799999999999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326.30219999999997</v>
      </c>
      <c r="D31" s="238">
        <f t="shared" ref="D31:G31" si="17">+((D27-D24)/4)+D30</f>
        <v>296.21204999999998</v>
      </c>
      <c r="E31" s="238">
        <f t="shared" si="17"/>
        <v>71.354500000000002</v>
      </c>
      <c r="F31" s="238">
        <f t="shared" si="17"/>
        <v>298.91750000000002</v>
      </c>
      <c r="G31" s="238">
        <f t="shared" si="17"/>
        <v>298.91194999999999</v>
      </c>
      <c r="H31" s="233"/>
      <c r="I31" s="238">
        <f>+((I27-I24)/4)+I30</f>
        <v>324.09472500000004</v>
      </c>
      <c r="J31" s="238">
        <f t="shared" ref="J31:M31" si="18">+((J27-J24)/4)+J30</f>
        <v>293.7389</v>
      </c>
      <c r="K31" s="238">
        <f t="shared" si="18"/>
        <v>71.104275000000001</v>
      </c>
      <c r="L31" s="238">
        <f t="shared" si="18"/>
        <v>292.57957500000003</v>
      </c>
      <c r="M31" s="238">
        <f t="shared" si="18"/>
        <v>293.72710000000001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151</v>
      </c>
      <c r="D32" s="241">
        <f>+C32*E32/1000</f>
        <v>505.69900000000001</v>
      </c>
      <c r="E32" s="242">
        <f>+SUM(C26:G26)</f>
        <v>3349</v>
      </c>
      <c r="F32" s="243"/>
      <c r="G32" s="243"/>
      <c r="H32" s="239"/>
      <c r="I32" s="240">
        <v>150.30000000000001</v>
      </c>
      <c r="J32" s="241">
        <f>+I32*K32/1000</f>
        <v>498.54510000000005</v>
      </c>
      <c r="K32" s="242">
        <f>+SUM(I26:M26)</f>
        <v>3317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110.2</v>
      </c>
      <c r="C38" s="79">
        <v>108.98559999999999</v>
      </c>
      <c r="D38" s="79">
        <v>26.7</v>
      </c>
      <c r="E38" s="79">
        <v>111.72479999999997</v>
      </c>
      <c r="F38" s="79">
        <v>112.31829999999999</v>
      </c>
      <c r="G38" s="79">
        <v>111.8835</v>
      </c>
      <c r="H38" s="274">
        <f t="shared" ref="H38:H45" si="19">SUM(B38:G38)</f>
        <v>581.81219999999996</v>
      </c>
      <c r="I38" s="52"/>
      <c r="J38" s="287" t="s">
        <v>15</v>
      </c>
      <c r="K38" s="79">
        <v>8.6999999999999993</v>
      </c>
      <c r="L38" s="79">
        <v>8.4</v>
      </c>
      <c r="M38" s="79">
        <v>1.5</v>
      </c>
      <c r="N38" s="79">
        <v>8.6</v>
      </c>
      <c r="O38" s="79">
        <v>8.5</v>
      </c>
      <c r="P38" s="79">
        <v>8.6</v>
      </c>
      <c r="Q38" s="274">
        <f t="shared" ref="Q38:Q45" si="20">SUM(K38:P38)</f>
        <v>44.300000000000004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110.1</v>
      </c>
      <c r="C39" s="79">
        <v>109</v>
      </c>
      <c r="D39" s="79">
        <v>26.6</v>
      </c>
      <c r="E39" s="79">
        <v>111.5</v>
      </c>
      <c r="F39" s="79">
        <v>112.4</v>
      </c>
      <c r="G39" s="79">
        <v>111.8</v>
      </c>
      <c r="H39" s="274">
        <f t="shared" si="19"/>
        <v>581.4</v>
      </c>
      <c r="I39" s="52"/>
      <c r="J39" s="288" t="s">
        <v>16</v>
      </c>
      <c r="K39" s="79">
        <v>8.6999999999999993</v>
      </c>
      <c r="L39" s="79">
        <v>8.4</v>
      </c>
      <c r="M39" s="79">
        <v>1.5</v>
      </c>
      <c r="N39" s="79">
        <v>8.6</v>
      </c>
      <c r="O39" s="79">
        <v>8.5</v>
      </c>
      <c r="P39" s="79">
        <v>8.6</v>
      </c>
      <c r="Q39" s="274">
        <f t="shared" si="20"/>
        <v>44.300000000000004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110.1</v>
      </c>
      <c r="C40" s="79">
        <v>109</v>
      </c>
      <c r="D40" s="79">
        <v>26.6</v>
      </c>
      <c r="E40" s="79">
        <v>111.5</v>
      </c>
      <c r="F40" s="79">
        <v>112.4</v>
      </c>
      <c r="G40" s="79">
        <v>111.8</v>
      </c>
      <c r="H40" s="274">
        <f t="shared" si="19"/>
        <v>581.4</v>
      </c>
      <c r="I40" s="52"/>
      <c r="J40" s="287" t="s">
        <v>17</v>
      </c>
      <c r="K40" s="79">
        <v>8.6999999999999993</v>
      </c>
      <c r="L40" s="79">
        <v>8.5</v>
      </c>
      <c r="M40" s="79">
        <v>1.5</v>
      </c>
      <c r="N40" s="79">
        <v>8.6</v>
      </c>
      <c r="O40" s="79">
        <v>8.5</v>
      </c>
      <c r="P40" s="79">
        <v>8.6</v>
      </c>
      <c r="Q40" s="274">
        <f t="shared" si="20"/>
        <v>44.4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109.89999999999999</v>
      </c>
      <c r="C41" s="79">
        <v>109</v>
      </c>
      <c r="D41" s="79">
        <v>26.1</v>
      </c>
      <c r="E41" s="79">
        <v>111.3</v>
      </c>
      <c r="F41" s="79">
        <v>112.10000000000001</v>
      </c>
      <c r="G41" s="79">
        <v>111.6</v>
      </c>
      <c r="H41" s="274">
        <f t="shared" si="19"/>
        <v>580</v>
      </c>
      <c r="I41" s="52"/>
      <c r="J41" s="288" t="s">
        <v>18</v>
      </c>
      <c r="K41" s="79">
        <v>8.8000000000000007</v>
      </c>
      <c r="L41" s="79">
        <v>8.5</v>
      </c>
      <c r="M41" s="79">
        <v>1.3</v>
      </c>
      <c r="N41" s="79">
        <v>8.6</v>
      </c>
      <c r="O41" s="79">
        <v>8.3000000000000007</v>
      </c>
      <c r="P41" s="79">
        <v>8.6</v>
      </c>
      <c r="Q41" s="274">
        <f t="shared" si="20"/>
        <v>44.1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109.89999999999999</v>
      </c>
      <c r="C42" s="79">
        <v>109</v>
      </c>
      <c r="D42" s="79">
        <v>26.1</v>
      </c>
      <c r="E42" s="79">
        <v>111.3</v>
      </c>
      <c r="F42" s="79">
        <v>111.9</v>
      </c>
      <c r="G42" s="79">
        <v>111.39999999999999</v>
      </c>
      <c r="H42" s="274">
        <f t="shared" si="19"/>
        <v>579.59999999999991</v>
      </c>
      <c r="I42" s="52"/>
      <c r="J42" s="287" t="s">
        <v>19</v>
      </c>
      <c r="K42" s="79">
        <v>8.8000000000000007</v>
      </c>
      <c r="L42" s="79">
        <v>8.5</v>
      </c>
      <c r="M42" s="79">
        <v>1.3</v>
      </c>
      <c r="N42" s="79">
        <v>8.6</v>
      </c>
      <c r="O42" s="79">
        <v>8.3000000000000007</v>
      </c>
      <c r="P42" s="79">
        <v>8.6</v>
      </c>
      <c r="Q42" s="274">
        <f t="shared" si="20"/>
        <v>44.1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109.89999999999999</v>
      </c>
      <c r="C43" s="79">
        <v>109</v>
      </c>
      <c r="D43" s="79">
        <v>25.900000000000002</v>
      </c>
      <c r="E43" s="79">
        <v>111.3</v>
      </c>
      <c r="F43" s="79">
        <v>111.9</v>
      </c>
      <c r="G43" s="79">
        <v>111.19999999999999</v>
      </c>
      <c r="H43" s="274">
        <f t="shared" si="19"/>
        <v>579.20000000000005</v>
      </c>
      <c r="I43" s="52"/>
      <c r="J43" s="288" t="s">
        <v>13</v>
      </c>
      <c r="K43" s="79">
        <v>8.8000000000000007</v>
      </c>
      <c r="L43" s="79">
        <v>8.5</v>
      </c>
      <c r="M43" s="79">
        <v>1.4</v>
      </c>
      <c r="N43" s="79">
        <v>8.6</v>
      </c>
      <c r="O43" s="79">
        <v>8.3000000000000007</v>
      </c>
      <c r="P43" s="79">
        <v>8.6999999999999993</v>
      </c>
      <c r="Q43" s="274">
        <f t="shared" si="20"/>
        <v>44.3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109.89999999999999</v>
      </c>
      <c r="C44" s="79">
        <v>109</v>
      </c>
      <c r="D44" s="79">
        <v>25.700000000000003</v>
      </c>
      <c r="E44" s="79">
        <v>111.3</v>
      </c>
      <c r="F44" s="79">
        <v>111.9</v>
      </c>
      <c r="G44" s="79">
        <v>110.99999999999999</v>
      </c>
      <c r="H44" s="274">
        <f t="shared" si="19"/>
        <v>578.79999999999995</v>
      </c>
      <c r="I44" s="52"/>
      <c r="J44" s="287" t="s">
        <v>14</v>
      </c>
      <c r="K44" s="79">
        <v>8.8000000000000007</v>
      </c>
      <c r="L44" s="79">
        <v>8.6</v>
      </c>
      <c r="M44" s="79">
        <v>1.4</v>
      </c>
      <c r="N44" s="79">
        <v>8.6</v>
      </c>
      <c r="O44" s="79">
        <v>8.3000000000000007</v>
      </c>
      <c r="P44" s="79">
        <v>8.6999999999999993</v>
      </c>
      <c r="Q44" s="274">
        <f t="shared" si="20"/>
        <v>44.400000000000006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769.99999999999989</v>
      </c>
      <c r="C45" s="262">
        <f t="shared" si="21"/>
        <v>762.98559999999998</v>
      </c>
      <c r="D45" s="262">
        <f t="shared" si="21"/>
        <v>183.7</v>
      </c>
      <c r="E45" s="262">
        <f t="shared" si="21"/>
        <v>779.92479999999989</v>
      </c>
      <c r="F45" s="262">
        <f t="shared" si="21"/>
        <v>784.91829999999993</v>
      </c>
      <c r="G45" s="262">
        <f t="shared" si="21"/>
        <v>780.68349999999987</v>
      </c>
      <c r="H45" s="274">
        <f t="shared" si="19"/>
        <v>4062.2121999999999</v>
      </c>
      <c r="J45" s="288" t="s">
        <v>11</v>
      </c>
      <c r="K45" s="290">
        <f t="shared" ref="K45:P45" si="22">SUM(K38:K44)</f>
        <v>61.3</v>
      </c>
      <c r="L45" s="262">
        <f t="shared" si="22"/>
        <v>59.4</v>
      </c>
      <c r="M45" s="262">
        <f t="shared" si="22"/>
        <v>9.9</v>
      </c>
      <c r="N45" s="262">
        <f t="shared" si="22"/>
        <v>60.2</v>
      </c>
      <c r="O45" s="262">
        <f t="shared" si="22"/>
        <v>58.699999999999989</v>
      </c>
      <c r="P45" s="262">
        <f t="shared" si="22"/>
        <v>60.400000000000006</v>
      </c>
      <c r="Q45" s="274">
        <f t="shared" si="20"/>
        <v>309.89999999999998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158.6</v>
      </c>
      <c r="C46" s="266">
        <v>158.6</v>
      </c>
      <c r="D46" s="266">
        <v>158.6</v>
      </c>
      <c r="E46" s="266">
        <v>158.6</v>
      </c>
      <c r="F46" s="266">
        <v>158.6</v>
      </c>
      <c r="G46" s="266">
        <v>158.6</v>
      </c>
      <c r="H46" s="293">
        <f>+((H45/H47)/7)*1000</f>
        <v>158.29678902657625</v>
      </c>
      <c r="J46" s="291" t="s">
        <v>20</v>
      </c>
      <c r="K46" s="292">
        <v>139</v>
      </c>
      <c r="L46" s="266">
        <v>137</v>
      </c>
      <c r="M46" s="266">
        <v>138.5</v>
      </c>
      <c r="N46" s="266">
        <v>136.5</v>
      </c>
      <c r="O46" s="266">
        <v>137</v>
      </c>
      <c r="P46" s="266">
        <v>137</v>
      </c>
      <c r="Q46" s="293">
        <f>+((Q45/Q47)/7)*1000</f>
        <v>137.48890860692103</v>
      </c>
      <c r="R46" s="294"/>
      <c r="S46" s="294"/>
    </row>
    <row r="47" spans="1:29" ht="33.75" customHeight="1" x14ac:dyDescent="0.25">
      <c r="A47" s="295" t="s">
        <v>21</v>
      </c>
      <c r="B47" s="83">
        <v>694</v>
      </c>
      <c r="C47" s="35">
        <v>687</v>
      </c>
      <c r="D47" s="35">
        <v>168</v>
      </c>
      <c r="E47" s="35">
        <v>703</v>
      </c>
      <c r="F47" s="35">
        <v>709</v>
      </c>
      <c r="G47" s="35">
        <v>705</v>
      </c>
      <c r="H47" s="296">
        <f>SUM(B47:G47)</f>
        <v>3666</v>
      </c>
      <c r="I47" s="52"/>
      <c r="J47" s="295" t="s">
        <v>21</v>
      </c>
      <c r="K47" s="297">
        <v>63</v>
      </c>
      <c r="L47" s="298">
        <v>62</v>
      </c>
      <c r="M47" s="298">
        <v>10</v>
      </c>
      <c r="N47" s="298">
        <v>63</v>
      </c>
      <c r="O47" s="298">
        <v>61</v>
      </c>
      <c r="P47" s="298">
        <v>63</v>
      </c>
      <c r="Q47" s="299">
        <f>SUM(K47:P47)</f>
        <v>322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((B47*B46)*7/1000)/7</f>
        <v>110.0684</v>
      </c>
      <c r="C48" s="273">
        <f t="shared" si="23"/>
        <v>108.95820000000001</v>
      </c>
      <c r="D48" s="273">
        <f t="shared" si="23"/>
        <v>26.6448</v>
      </c>
      <c r="E48" s="273">
        <f t="shared" si="23"/>
        <v>111.4958</v>
      </c>
      <c r="F48" s="273">
        <f t="shared" si="23"/>
        <v>112.44739999999999</v>
      </c>
      <c r="G48" s="273">
        <f t="shared" si="23"/>
        <v>111.813</v>
      </c>
      <c r="H48" s="302">
        <f>((H45*1000)/H47)/7</f>
        <v>158.29678902657625</v>
      </c>
      <c r="J48" s="301" t="s">
        <v>22</v>
      </c>
      <c r="K48" s="289">
        <f>((K47*K46)*7/1000-K38-K39)/5</f>
        <v>8.7797999999999998</v>
      </c>
      <c r="L48" s="273">
        <f t="shared" ref="L48:P48" si="24">((L47*L46)*7/1000-L38-L39)/5</f>
        <v>8.531600000000001</v>
      </c>
      <c r="M48" s="273">
        <f t="shared" si="24"/>
        <v>1.339</v>
      </c>
      <c r="N48" s="273">
        <f t="shared" si="24"/>
        <v>8.5992999999999995</v>
      </c>
      <c r="O48" s="273">
        <f t="shared" si="24"/>
        <v>8.2998000000000012</v>
      </c>
      <c r="P48" s="273">
        <f t="shared" si="24"/>
        <v>8.6433999999999997</v>
      </c>
      <c r="Q48" s="303">
        <f>((Q45*1000)/Q47)/7</f>
        <v>137.48890860692103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770.47879999999998</v>
      </c>
      <c r="C49" s="43">
        <f t="shared" si="25"/>
        <v>762.70740000000001</v>
      </c>
      <c r="D49" s="43">
        <f t="shared" si="25"/>
        <v>186.5136</v>
      </c>
      <c r="E49" s="43">
        <f t="shared" si="25"/>
        <v>780.47059999999999</v>
      </c>
      <c r="F49" s="43">
        <f t="shared" si="25"/>
        <v>787.13179999999988</v>
      </c>
      <c r="G49" s="43">
        <f t="shared" si="25"/>
        <v>782.69100000000003</v>
      </c>
      <c r="H49" s="87"/>
      <c r="J49" s="96" t="s">
        <v>23</v>
      </c>
      <c r="K49" s="85">
        <f t="shared" ref="K49:P49" si="26">((K47*K46)*7)/1000</f>
        <v>61.298999999999999</v>
      </c>
      <c r="L49" s="43">
        <f t="shared" si="26"/>
        <v>59.457999999999998</v>
      </c>
      <c r="M49" s="43">
        <f t="shared" si="26"/>
        <v>9.6950000000000003</v>
      </c>
      <c r="N49" s="43">
        <f t="shared" si="26"/>
        <v>60.1965</v>
      </c>
      <c r="O49" s="43">
        <f t="shared" si="26"/>
        <v>58.499000000000002</v>
      </c>
      <c r="P49" s="43">
        <f t="shared" si="26"/>
        <v>60.417000000000002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158.50144092219017</v>
      </c>
      <c r="C50" s="49">
        <f t="shared" si="27"/>
        <v>158.65784986483678</v>
      </c>
      <c r="D50" s="49">
        <f t="shared" si="27"/>
        <v>156.20748299319726</v>
      </c>
      <c r="E50" s="49">
        <f t="shared" si="27"/>
        <v>158.48908758382439</v>
      </c>
      <c r="F50" s="49">
        <f t="shared" si="27"/>
        <v>158.1539995970179</v>
      </c>
      <c r="G50" s="49">
        <f t="shared" si="27"/>
        <v>158.1932117527862</v>
      </c>
      <c r="H50" s="105"/>
      <c r="I50" s="52"/>
      <c r="J50" s="97" t="s">
        <v>24</v>
      </c>
      <c r="K50" s="86">
        <f t="shared" ref="K50:P50" si="28">+(K45/K47)/7*1000</f>
        <v>139.00226757369614</v>
      </c>
      <c r="L50" s="49">
        <f t="shared" si="28"/>
        <v>136.86635944700458</v>
      </c>
      <c r="M50" s="49">
        <f t="shared" si="28"/>
        <v>141.42857142857144</v>
      </c>
      <c r="N50" s="49">
        <f t="shared" si="28"/>
        <v>136.50793650793653</v>
      </c>
      <c r="O50" s="49">
        <f t="shared" si="28"/>
        <v>137.47072599531612</v>
      </c>
      <c r="P50" s="49">
        <f t="shared" si="28"/>
        <v>136.96145124716554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10.7</v>
      </c>
      <c r="C57" s="79">
        <v>9.6999999999999993</v>
      </c>
      <c r="D57" s="79">
        <v>2.2000000000000002</v>
      </c>
      <c r="E57" s="79">
        <v>9.6999999999999993</v>
      </c>
      <c r="F57" s="221">
        <v>9.8000000000000007</v>
      </c>
      <c r="G57" s="23">
        <v>11</v>
      </c>
      <c r="H57" s="289">
        <v>9.6</v>
      </c>
      <c r="I57" s="79">
        <v>2.5</v>
      </c>
      <c r="J57" s="79">
        <v>9.6</v>
      </c>
      <c r="K57" s="221">
        <v>9.8000000000000007</v>
      </c>
      <c r="L57" s="23">
        <v>11.3</v>
      </c>
      <c r="M57" s="79">
        <v>11.3</v>
      </c>
      <c r="N57" s="79">
        <v>2.2999999999999998</v>
      </c>
      <c r="O57" s="221">
        <v>11</v>
      </c>
      <c r="P57" s="23">
        <v>11.6</v>
      </c>
      <c r="Q57" s="79">
        <v>11.7</v>
      </c>
      <c r="R57" s="79">
        <v>2.5</v>
      </c>
      <c r="S57" s="221">
        <v>11.6</v>
      </c>
      <c r="T57" s="259">
        <f t="shared" ref="T57:T64" si="29">SUM(B57:S57)</f>
        <v>157.89999999999995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10.7</v>
      </c>
      <c r="C58" s="79">
        <v>9.6999999999999993</v>
      </c>
      <c r="D58" s="79">
        <v>2.2000000000000002</v>
      </c>
      <c r="E58" s="79">
        <v>9.6999999999999993</v>
      </c>
      <c r="F58" s="221">
        <v>9.8000000000000007</v>
      </c>
      <c r="G58" s="23">
        <v>11</v>
      </c>
      <c r="H58" s="289">
        <v>9.6</v>
      </c>
      <c r="I58" s="79">
        <v>2.5</v>
      </c>
      <c r="J58" s="79">
        <v>9.6</v>
      </c>
      <c r="K58" s="221">
        <v>9.8000000000000007</v>
      </c>
      <c r="L58" s="23">
        <v>11.3</v>
      </c>
      <c r="M58" s="79">
        <v>11.3</v>
      </c>
      <c r="N58" s="79">
        <v>2.2999999999999998</v>
      </c>
      <c r="O58" s="221">
        <v>11</v>
      </c>
      <c r="P58" s="23">
        <v>11.6</v>
      </c>
      <c r="Q58" s="79">
        <v>11.7</v>
      </c>
      <c r="R58" s="79">
        <v>2.5</v>
      </c>
      <c r="S58" s="221">
        <v>11.6</v>
      </c>
      <c r="T58" s="259">
        <f t="shared" si="29"/>
        <v>157.89999999999995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10.8</v>
      </c>
      <c r="C59" s="79">
        <v>9.6999999999999993</v>
      </c>
      <c r="D59" s="79">
        <v>2.1</v>
      </c>
      <c r="E59" s="79">
        <v>9.6999999999999993</v>
      </c>
      <c r="F59" s="221">
        <v>9.8000000000000007</v>
      </c>
      <c r="G59" s="23">
        <v>11.1</v>
      </c>
      <c r="H59" s="289">
        <v>9.6</v>
      </c>
      <c r="I59" s="79">
        <v>2.4</v>
      </c>
      <c r="J59" s="79">
        <v>9.6999999999999993</v>
      </c>
      <c r="K59" s="221">
        <v>9.9</v>
      </c>
      <c r="L59" s="23">
        <v>11.3</v>
      </c>
      <c r="M59" s="79">
        <v>11.3</v>
      </c>
      <c r="N59" s="79">
        <v>2.2999999999999998</v>
      </c>
      <c r="O59" s="221">
        <v>11</v>
      </c>
      <c r="P59" s="23">
        <v>11.6</v>
      </c>
      <c r="Q59" s="79">
        <v>11.7</v>
      </c>
      <c r="R59" s="79">
        <v>2.4</v>
      </c>
      <c r="S59" s="221">
        <v>11.7</v>
      </c>
      <c r="T59" s="259">
        <f t="shared" si="29"/>
        <v>158.1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10.8</v>
      </c>
      <c r="C60" s="79">
        <v>9.6999999999999993</v>
      </c>
      <c r="D60" s="79">
        <v>1.9</v>
      </c>
      <c r="E60" s="79">
        <v>9.6999999999999993</v>
      </c>
      <c r="F60" s="221">
        <v>9.8000000000000007</v>
      </c>
      <c r="G60" s="23">
        <v>11.1</v>
      </c>
      <c r="H60" s="289">
        <v>9.6999999999999993</v>
      </c>
      <c r="I60" s="79">
        <v>2.4</v>
      </c>
      <c r="J60" s="79">
        <v>9.8000000000000007</v>
      </c>
      <c r="K60" s="221">
        <v>9.9</v>
      </c>
      <c r="L60" s="23">
        <v>11.3</v>
      </c>
      <c r="M60" s="79">
        <v>11.3</v>
      </c>
      <c r="N60" s="79">
        <v>2.2999999999999998</v>
      </c>
      <c r="O60" s="221">
        <v>11</v>
      </c>
      <c r="P60" s="23">
        <v>11.6</v>
      </c>
      <c r="Q60" s="79">
        <v>11.7</v>
      </c>
      <c r="R60" s="79">
        <v>2.4</v>
      </c>
      <c r="S60" s="221">
        <v>11.7</v>
      </c>
      <c r="T60" s="259">
        <f t="shared" si="29"/>
        <v>158.09999999999997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10.8</v>
      </c>
      <c r="C61" s="79">
        <v>9.6999999999999993</v>
      </c>
      <c r="D61" s="79">
        <v>1.9</v>
      </c>
      <c r="E61" s="79">
        <v>9.6999999999999993</v>
      </c>
      <c r="F61" s="221">
        <v>9.8000000000000007</v>
      </c>
      <c r="G61" s="23">
        <v>11.1</v>
      </c>
      <c r="H61" s="289">
        <v>9.6999999999999993</v>
      </c>
      <c r="I61" s="79">
        <v>2.4</v>
      </c>
      <c r="J61" s="79">
        <v>9.8000000000000007</v>
      </c>
      <c r="K61" s="221">
        <v>9.9</v>
      </c>
      <c r="L61" s="23">
        <v>11.3</v>
      </c>
      <c r="M61" s="79">
        <v>11.4</v>
      </c>
      <c r="N61" s="79">
        <v>2.2999999999999998</v>
      </c>
      <c r="O61" s="221">
        <v>11.1</v>
      </c>
      <c r="P61" s="23">
        <v>11.6</v>
      </c>
      <c r="Q61" s="79">
        <v>11.7</v>
      </c>
      <c r="R61" s="79">
        <v>2.4</v>
      </c>
      <c r="S61" s="221">
        <v>11.7</v>
      </c>
      <c r="T61" s="259">
        <f t="shared" si="29"/>
        <v>158.29999999999998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10.8</v>
      </c>
      <c r="C62" s="79">
        <v>9.6999999999999993</v>
      </c>
      <c r="D62" s="79">
        <v>2</v>
      </c>
      <c r="E62" s="79">
        <v>9.8000000000000007</v>
      </c>
      <c r="F62" s="221">
        <v>9.8000000000000007</v>
      </c>
      <c r="G62" s="23">
        <v>11.1</v>
      </c>
      <c r="H62" s="289">
        <v>9.6999999999999993</v>
      </c>
      <c r="I62" s="79">
        <v>2.4</v>
      </c>
      <c r="J62" s="79">
        <v>9.8000000000000007</v>
      </c>
      <c r="K62" s="221">
        <v>9.9</v>
      </c>
      <c r="L62" s="23">
        <v>11.3</v>
      </c>
      <c r="M62" s="79">
        <v>11.4</v>
      </c>
      <c r="N62" s="79">
        <v>2.2999999999999998</v>
      </c>
      <c r="O62" s="221">
        <v>11.1</v>
      </c>
      <c r="P62" s="23">
        <v>11.7</v>
      </c>
      <c r="Q62" s="79">
        <v>11.8</v>
      </c>
      <c r="R62" s="79">
        <v>2.4</v>
      </c>
      <c r="S62" s="221">
        <v>11.7</v>
      </c>
      <c r="T62" s="259">
        <f t="shared" si="29"/>
        <v>158.69999999999999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10.8</v>
      </c>
      <c r="C63" s="79">
        <v>9.6999999999999993</v>
      </c>
      <c r="D63" s="79">
        <v>2</v>
      </c>
      <c r="E63" s="79">
        <v>9.8000000000000007</v>
      </c>
      <c r="F63" s="221">
        <v>9.8000000000000007</v>
      </c>
      <c r="G63" s="23">
        <v>11.2</v>
      </c>
      <c r="H63" s="289">
        <v>9.6999999999999993</v>
      </c>
      <c r="I63" s="79">
        <v>2.5</v>
      </c>
      <c r="J63" s="79">
        <v>9.8000000000000007</v>
      </c>
      <c r="K63" s="221">
        <v>9.9</v>
      </c>
      <c r="L63" s="23">
        <v>11.3</v>
      </c>
      <c r="M63" s="79">
        <v>11.4</v>
      </c>
      <c r="N63" s="79">
        <v>2.4</v>
      </c>
      <c r="O63" s="221">
        <v>11.1</v>
      </c>
      <c r="P63" s="23">
        <v>11.7</v>
      </c>
      <c r="Q63" s="79">
        <v>11.8</v>
      </c>
      <c r="R63" s="79">
        <v>2.5</v>
      </c>
      <c r="S63" s="221">
        <v>11.8</v>
      </c>
      <c r="T63" s="259">
        <f t="shared" si="29"/>
        <v>159.20000000000002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0">SUM(B57:B63)</f>
        <v>75.399999999999991</v>
      </c>
      <c r="C64" s="262">
        <f t="shared" si="30"/>
        <v>67.900000000000006</v>
      </c>
      <c r="D64" s="262">
        <f t="shared" si="30"/>
        <v>14.3</v>
      </c>
      <c r="E64" s="262">
        <f t="shared" si="30"/>
        <v>68.099999999999994</v>
      </c>
      <c r="F64" s="263">
        <f t="shared" si="30"/>
        <v>68.599999999999994</v>
      </c>
      <c r="G64" s="261">
        <f t="shared" si="30"/>
        <v>77.600000000000009</v>
      </c>
      <c r="H64" s="262">
        <f t="shared" si="30"/>
        <v>67.600000000000009</v>
      </c>
      <c r="I64" s="262">
        <f t="shared" si="30"/>
        <v>17.100000000000001</v>
      </c>
      <c r="J64" s="262">
        <f t="shared" si="30"/>
        <v>68.099999999999994</v>
      </c>
      <c r="K64" s="263">
        <f t="shared" si="30"/>
        <v>69.099999999999994</v>
      </c>
      <c r="L64" s="261">
        <f t="shared" si="30"/>
        <v>79.099999999999994</v>
      </c>
      <c r="M64" s="262">
        <f t="shared" si="30"/>
        <v>79.400000000000006</v>
      </c>
      <c r="N64" s="262">
        <f t="shared" si="30"/>
        <v>16.2</v>
      </c>
      <c r="O64" s="263">
        <f t="shared" si="30"/>
        <v>77.3</v>
      </c>
      <c r="P64" s="261">
        <f t="shared" si="30"/>
        <v>81.400000000000006</v>
      </c>
      <c r="Q64" s="262">
        <f t="shared" si="30"/>
        <v>82.1</v>
      </c>
      <c r="R64" s="262">
        <f t="shared" si="30"/>
        <v>17.100000000000001</v>
      </c>
      <c r="S64" s="263">
        <f t="shared" si="30"/>
        <v>81.8</v>
      </c>
      <c r="T64" s="259">
        <f t="shared" si="29"/>
        <v>1108.2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143.5</v>
      </c>
      <c r="C65" s="266">
        <v>142.5</v>
      </c>
      <c r="D65" s="266">
        <v>144</v>
      </c>
      <c r="E65" s="266">
        <v>141</v>
      </c>
      <c r="F65" s="267">
        <v>142</v>
      </c>
      <c r="G65" s="265">
        <v>144</v>
      </c>
      <c r="H65" s="266">
        <v>142</v>
      </c>
      <c r="I65" s="266">
        <v>144</v>
      </c>
      <c r="J65" s="266">
        <v>141</v>
      </c>
      <c r="K65" s="267">
        <v>141</v>
      </c>
      <c r="L65" s="265">
        <v>145</v>
      </c>
      <c r="M65" s="266">
        <v>143.5</v>
      </c>
      <c r="N65" s="266">
        <v>144.5</v>
      </c>
      <c r="O65" s="267">
        <v>141.5</v>
      </c>
      <c r="P65" s="265">
        <v>143.5</v>
      </c>
      <c r="Q65" s="266">
        <v>143</v>
      </c>
      <c r="R65" s="266">
        <v>144</v>
      </c>
      <c r="S65" s="267">
        <v>142.5</v>
      </c>
      <c r="T65" s="316">
        <f>+((T64/T66)/7)*1000</f>
        <v>142.75408991369318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68</v>
      </c>
      <c r="D66" s="298">
        <v>14</v>
      </c>
      <c r="E66" s="298">
        <v>69</v>
      </c>
      <c r="F66" s="318">
        <v>69</v>
      </c>
      <c r="G66" s="317">
        <v>77</v>
      </c>
      <c r="H66" s="298">
        <v>68</v>
      </c>
      <c r="I66" s="298">
        <v>17</v>
      </c>
      <c r="J66" s="298">
        <v>69</v>
      </c>
      <c r="K66" s="318">
        <v>70</v>
      </c>
      <c r="L66" s="317">
        <v>78</v>
      </c>
      <c r="M66" s="298">
        <v>79</v>
      </c>
      <c r="N66" s="298">
        <v>16</v>
      </c>
      <c r="O66" s="318">
        <v>78</v>
      </c>
      <c r="P66" s="317">
        <v>81</v>
      </c>
      <c r="Q66" s="298">
        <v>82</v>
      </c>
      <c r="R66" s="298">
        <v>17</v>
      </c>
      <c r="S66" s="318">
        <v>82</v>
      </c>
      <c r="T66" s="319">
        <f>SUM(B66:S66)</f>
        <v>1109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1">((B66*B65)*7/1000-B57-B58)/5</f>
        <v>10.7875</v>
      </c>
      <c r="C67" s="273">
        <f t="shared" si="31"/>
        <v>9.6859999999999982</v>
      </c>
      <c r="D67" s="273">
        <f t="shared" si="31"/>
        <v>1.9423999999999999</v>
      </c>
      <c r="E67" s="273">
        <f t="shared" si="31"/>
        <v>9.740599999999997</v>
      </c>
      <c r="F67" s="274">
        <f t="shared" si="31"/>
        <v>9.7972000000000001</v>
      </c>
      <c r="G67" s="272">
        <f t="shared" si="31"/>
        <v>11.123200000000001</v>
      </c>
      <c r="H67" s="273">
        <f t="shared" si="31"/>
        <v>9.6783999999999999</v>
      </c>
      <c r="I67" s="273">
        <f t="shared" si="31"/>
        <v>2.4272</v>
      </c>
      <c r="J67" s="273">
        <f t="shared" si="31"/>
        <v>9.780599999999998</v>
      </c>
      <c r="K67" s="274">
        <f t="shared" si="31"/>
        <v>9.8980000000000015</v>
      </c>
      <c r="L67" s="272">
        <f t="shared" si="31"/>
        <v>11.314000000000002</v>
      </c>
      <c r="M67" s="273">
        <f t="shared" si="31"/>
        <v>11.351100000000002</v>
      </c>
      <c r="N67" s="273">
        <f t="shared" si="31"/>
        <v>2.3167999999999997</v>
      </c>
      <c r="O67" s="274">
        <f t="shared" si="31"/>
        <v>11.0518</v>
      </c>
      <c r="P67" s="272">
        <f t="shared" si="31"/>
        <v>11.632900000000003</v>
      </c>
      <c r="Q67" s="273">
        <f t="shared" si="31"/>
        <v>11.736399999999998</v>
      </c>
      <c r="R67" s="273">
        <f t="shared" si="31"/>
        <v>2.4272</v>
      </c>
      <c r="S67" s="274">
        <f t="shared" si="31"/>
        <v>11.719000000000001</v>
      </c>
      <c r="T67" s="320">
        <f>((T64*1000)/T66)/7</f>
        <v>142.75408991369315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75.337500000000006</v>
      </c>
      <c r="C68" s="43">
        <f t="shared" si="32"/>
        <v>67.83</v>
      </c>
      <c r="D68" s="43">
        <f t="shared" si="32"/>
        <v>14.112</v>
      </c>
      <c r="E68" s="43">
        <f t="shared" si="32"/>
        <v>68.102999999999994</v>
      </c>
      <c r="F68" s="87">
        <f t="shared" si="32"/>
        <v>68.585999999999999</v>
      </c>
      <c r="G68" s="42">
        <f t="shared" si="32"/>
        <v>77.616</v>
      </c>
      <c r="H68" s="43">
        <f t="shared" si="32"/>
        <v>67.591999999999999</v>
      </c>
      <c r="I68" s="43">
        <f t="shared" si="32"/>
        <v>17.135999999999999</v>
      </c>
      <c r="J68" s="43">
        <f t="shared" si="32"/>
        <v>68.102999999999994</v>
      </c>
      <c r="K68" s="87">
        <f t="shared" si="32"/>
        <v>69.09</v>
      </c>
      <c r="L68" s="42">
        <f t="shared" si="32"/>
        <v>79.17</v>
      </c>
      <c r="M68" s="43">
        <f t="shared" si="32"/>
        <v>79.355500000000006</v>
      </c>
      <c r="N68" s="43">
        <f t="shared" si="32"/>
        <v>16.184000000000001</v>
      </c>
      <c r="O68" s="87">
        <f t="shared" si="32"/>
        <v>77.259</v>
      </c>
      <c r="P68" s="42">
        <f t="shared" si="32"/>
        <v>81.364500000000007</v>
      </c>
      <c r="Q68" s="43">
        <f t="shared" si="32"/>
        <v>82.081999999999994</v>
      </c>
      <c r="R68" s="43">
        <f t="shared" si="32"/>
        <v>17.135999999999999</v>
      </c>
      <c r="S68" s="87">
        <f t="shared" si="32"/>
        <v>81.795000000000002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143.61904761904759</v>
      </c>
      <c r="C69" s="49">
        <f t="shared" si="33"/>
        <v>142.64705882352942</v>
      </c>
      <c r="D69" s="49">
        <f t="shared" si="33"/>
        <v>145.91836734693879</v>
      </c>
      <c r="E69" s="49">
        <f t="shared" si="33"/>
        <v>140.99378881987576</v>
      </c>
      <c r="F69" s="50">
        <f t="shared" si="33"/>
        <v>142.02898550724635</v>
      </c>
      <c r="G69" s="48">
        <f t="shared" si="33"/>
        <v>143.97031539888687</v>
      </c>
      <c r="H69" s="49">
        <f t="shared" si="33"/>
        <v>142.0168067226891</v>
      </c>
      <c r="I69" s="49">
        <f t="shared" si="33"/>
        <v>143.69747899159663</v>
      </c>
      <c r="J69" s="49">
        <f t="shared" si="33"/>
        <v>140.99378881987576</v>
      </c>
      <c r="K69" s="50">
        <f t="shared" si="33"/>
        <v>141.0204081632653</v>
      </c>
      <c r="L69" s="48">
        <f t="shared" si="33"/>
        <v>144.87179487179486</v>
      </c>
      <c r="M69" s="49">
        <f t="shared" si="33"/>
        <v>143.58047016274864</v>
      </c>
      <c r="N69" s="49">
        <f t="shared" si="33"/>
        <v>144.64285714285714</v>
      </c>
      <c r="O69" s="50">
        <f t="shared" si="33"/>
        <v>141.57509157509156</v>
      </c>
      <c r="P69" s="48">
        <f t="shared" si="33"/>
        <v>143.56261022927691</v>
      </c>
      <c r="Q69" s="49">
        <f t="shared" si="33"/>
        <v>143.03135888501743</v>
      </c>
      <c r="R69" s="49">
        <f t="shared" si="33"/>
        <v>143.69747899159663</v>
      </c>
      <c r="S69" s="50">
        <f t="shared" si="33"/>
        <v>142.50871080139373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9" zoomScale="30" zoomScaleNormal="30" workbookViewId="0">
      <selection activeCell="B65" sqref="B65:S65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51"/>
      <c r="E3" s="351"/>
      <c r="F3" s="351"/>
      <c r="G3" s="351"/>
      <c r="H3" s="351"/>
      <c r="I3" s="351"/>
      <c r="J3" s="351"/>
      <c r="K3" s="351"/>
      <c r="L3" s="351"/>
      <c r="M3" s="351"/>
      <c r="N3" s="351"/>
      <c r="O3" s="351"/>
      <c r="P3" s="351"/>
      <c r="Q3" s="351"/>
      <c r="R3" s="351"/>
      <c r="S3" s="351"/>
      <c r="T3" s="351"/>
      <c r="U3" s="351"/>
      <c r="V3" s="351"/>
      <c r="W3" s="351"/>
      <c r="AC3" s="351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51" t="s">
        <v>1</v>
      </c>
      <c r="B9" s="351"/>
      <c r="C9" s="351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51"/>
      <c r="B10" s="351"/>
      <c r="C10" s="351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51" t="s">
        <v>4</v>
      </c>
      <c r="B11" s="351"/>
      <c r="C11" s="351"/>
      <c r="D11" s="245"/>
      <c r="E11" s="352">
        <v>1</v>
      </c>
      <c r="F11" s="245"/>
      <c r="G11" s="245"/>
      <c r="H11" s="245"/>
      <c r="I11" s="245"/>
      <c r="J11" s="245"/>
      <c r="K11" s="599" t="s">
        <v>99</v>
      </c>
      <c r="L11" s="599"/>
      <c r="M11" s="353"/>
      <c r="N11" s="353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51"/>
      <c r="B12" s="351"/>
      <c r="C12" s="351"/>
      <c r="D12" s="245"/>
      <c r="E12" s="247"/>
      <c r="F12" s="245"/>
      <c r="G12" s="245"/>
      <c r="H12" s="245"/>
      <c r="I12" s="245"/>
      <c r="J12" s="245"/>
      <c r="K12" s="353"/>
      <c r="L12" s="353"/>
      <c r="M12" s="353"/>
      <c r="N12" s="353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51"/>
      <c r="B13" s="351"/>
      <c r="C13" s="351"/>
      <c r="D13" s="351"/>
      <c r="E13" s="351"/>
      <c r="F13" s="351"/>
      <c r="G13" s="351"/>
      <c r="H13" s="351"/>
      <c r="I13" s="351"/>
      <c r="J13" s="351"/>
      <c r="K13" s="351"/>
      <c r="L13" s="353"/>
      <c r="M13" s="353"/>
      <c r="N13" s="353"/>
      <c r="O13" s="353"/>
      <c r="P13" s="353"/>
      <c r="Q13" s="353"/>
      <c r="R13" s="353"/>
      <c r="S13" s="353"/>
      <c r="T13" s="353"/>
      <c r="U13" s="353"/>
      <c r="V13" s="245"/>
      <c r="W13" s="245"/>
      <c r="X13" s="245"/>
    </row>
    <row r="14" spans="1:29" s="52" customFormat="1" ht="34.5" thickBot="1" x14ac:dyDescent="0.3">
      <c r="A14" s="351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505</v>
      </c>
      <c r="C17" s="226">
        <v>9.3059999999999992</v>
      </c>
      <c r="D17" s="226">
        <v>8.4480000000000004</v>
      </c>
      <c r="E17" s="226">
        <v>2.0350000000000001</v>
      </c>
      <c r="F17" s="226">
        <v>8.5250000000000004</v>
      </c>
      <c r="G17" s="226">
        <v>8.5250000000000004</v>
      </c>
      <c r="H17" s="225">
        <v>498</v>
      </c>
      <c r="I17" s="226">
        <v>9.8630999999999904</v>
      </c>
      <c r="J17" s="226">
        <v>8.9387999999999916</v>
      </c>
      <c r="K17" s="226">
        <v>2.1644999999999976</v>
      </c>
      <c r="L17" s="226">
        <v>8.9036999999999917</v>
      </c>
      <c r="M17" s="226">
        <v>8.9387999999999916</v>
      </c>
      <c r="N17" s="23">
        <v>139.32</v>
      </c>
      <c r="O17" s="24">
        <v>139.96799999999999</v>
      </c>
      <c r="P17" s="24">
        <v>32.886000000000003</v>
      </c>
      <c r="Q17" s="25">
        <v>140.292</v>
      </c>
      <c r="R17" s="23">
        <v>147.096</v>
      </c>
      <c r="S17" s="24">
        <v>146.124</v>
      </c>
      <c r="T17" s="24">
        <v>30.456</v>
      </c>
      <c r="U17" s="25">
        <v>147.58200000000002</v>
      </c>
      <c r="V17" s="259">
        <f t="shared" ref="V17:V24" si="0">SUM(B17:U17)</f>
        <v>2002.3718999999999</v>
      </c>
      <c r="X17" s="52"/>
      <c r="Y17" s="52"/>
    </row>
    <row r="18" spans="1:41" ht="39.950000000000003" customHeight="1" x14ac:dyDescent="0.25">
      <c r="A18" s="260" t="s">
        <v>16</v>
      </c>
      <c r="B18" s="225">
        <v>505</v>
      </c>
      <c r="C18" s="226">
        <v>9.3059999999999992</v>
      </c>
      <c r="D18" s="226">
        <v>8.4480000000000004</v>
      </c>
      <c r="E18" s="226">
        <v>2.0350000000000001</v>
      </c>
      <c r="F18" s="226">
        <v>8.5250000000000004</v>
      </c>
      <c r="G18" s="226">
        <v>8.5250000000000004</v>
      </c>
      <c r="H18" s="225">
        <v>498</v>
      </c>
      <c r="I18" s="226">
        <v>9.8630999999999904</v>
      </c>
      <c r="J18" s="226">
        <v>8.9387999999999916</v>
      </c>
      <c r="K18" s="226">
        <v>2.1644999999999976</v>
      </c>
      <c r="L18" s="226">
        <v>8.9036999999999917</v>
      </c>
      <c r="M18" s="226">
        <v>8.9387999999999916</v>
      </c>
      <c r="N18" s="23">
        <v>139.32</v>
      </c>
      <c r="O18" s="24">
        <v>139.96799999999999</v>
      </c>
      <c r="P18" s="24">
        <v>32.886000000000003</v>
      </c>
      <c r="Q18" s="25">
        <v>140.292</v>
      </c>
      <c r="R18" s="23">
        <v>147.096</v>
      </c>
      <c r="S18" s="24">
        <v>146.124</v>
      </c>
      <c r="T18" s="24">
        <v>30.456</v>
      </c>
      <c r="U18" s="25">
        <v>147.58200000000002</v>
      </c>
      <c r="V18" s="259">
        <f t="shared" si="0"/>
        <v>2002.3718999999999</v>
      </c>
      <c r="X18" s="52"/>
      <c r="Y18" s="52"/>
    </row>
    <row r="19" spans="1:41" ht="39.75" customHeight="1" x14ac:dyDescent="0.25">
      <c r="A19" s="258" t="s">
        <v>17</v>
      </c>
      <c r="B19" s="225">
        <v>504</v>
      </c>
      <c r="C19" s="226">
        <v>8.3754000000000044</v>
      </c>
      <c r="D19" s="226">
        <v>7.6032000000000046</v>
      </c>
      <c r="E19" s="226">
        <v>1.811700000000001</v>
      </c>
      <c r="F19" s="226">
        <v>7.6725000000000048</v>
      </c>
      <c r="G19" s="226">
        <v>7.6626000000000039</v>
      </c>
      <c r="H19" s="225">
        <v>496</v>
      </c>
      <c r="I19" s="226">
        <v>8.9251999999999949</v>
      </c>
      <c r="J19" s="226">
        <v>8.0771999999999959</v>
      </c>
      <c r="K19" s="226">
        <v>1.9291999999999989</v>
      </c>
      <c r="L19" s="226">
        <v>8.0453999999999954</v>
      </c>
      <c r="M19" s="226">
        <v>8.0877999999999961</v>
      </c>
      <c r="N19" s="23">
        <v>137.09456</v>
      </c>
      <c r="O19" s="24">
        <v>138.63744000000003</v>
      </c>
      <c r="P19" s="24">
        <v>32.57338</v>
      </c>
      <c r="Q19" s="25">
        <v>138.95835999999997</v>
      </c>
      <c r="R19" s="23">
        <v>145.47242</v>
      </c>
      <c r="S19" s="24">
        <v>144.73492000000002</v>
      </c>
      <c r="T19" s="24">
        <v>29.941220000000005</v>
      </c>
      <c r="U19" s="25">
        <v>145.9538</v>
      </c>
      <c r="V19" s="259">
        <f t="shared" si="0"/>
        <v>1981.5563</v>
      </c>
      <c r="X19" s="52"/>
      <c r="Y19" s="52"/>
    </row>
    <row r="20" spans="1:41" ht="39.950000000000003" customHeight="1" x14ac:dyDescent="0.25">
      <c r="A20" s="260" t="s">
        <v>18</v>
      </c>
      <c r="B20" s="225">
        <v>504</v>
      </c>
      <c r="C20" s="226">
        <v>8.3754000000000044</v>
      </c>
      <c r="D20" s="226">
        <v>7.6032000000000046</v>
      </c>
      <c r="E20" s="226">
        <v>1.811700000000001</v>
      </c>
      <c r="F20" s="226">
        <v>7.6725000000000048</v>
      </c>
      <c r="G20" s="226">
        <v>7.6626000000000039</v>
      </c>
      <c r="H20" s="225">
        <v>496</v>
      </c>
      <c r="I20" s="226">
        <v>8.9251999999999949</v>
      </c>
      <c r="J20" s="226">
        <v>8.0771999999999959</v>
      </c>
      <c r="K20" s="226">
        <v>1.9291999999999989</v>
      </c>
      <c r="L20" s="226">
        <v>8.0453999999999954</v>
      </c>
      <c r="M20" s="226">
        <v>8.0877999999999961</v>
      </c>
      <c r="N20" s="23">
        <v>137.09456</v>
      </c>
      <c r="O20" s="24">
        <v>138.63744000000003</v>
      </c>
      <c r="P20" s="24">
        <v>32.57338</v>
      </c>
      <c r="Q20" s="25">
        <v>138.95835999999997</v>
      </c>
      <c r="R20" s="23">
        <v>145.47242</v>
      </c>
      <c r="S20" s="24">
        <v>144.73492000000002</v>
      </c>
      <c r="T20" s="24">
        <v>29.941220000000005</v>
      </c>
      <c r="U20" s="25">
        <v>145.9538</v>
      </c>
      <c r="V20" s="259">
        <f t="shared" si="0"/>
        <v>1981.5563</v>
      </c>
      <c r="X20" s="52"/>
      <c r="Y20" s="52"/>
    </row>
    <row r="21" spans="1:41" ht="39.950000000000003" customHeight="1" x14ac:dyDescent="0.25">
      <c r="A21" s="258" t="s">
        <v>19</v>
      </c>
      <c r="B21" s="225">
        <v>504</v>
      </c>
      <c r="C21" s="226">
        <v>8.3754000000000044</v>
      </c>
      <c r="D21" s="226">
        <v>7.6032000000000046</v>
      </c>
      <c r="E21" s="226">
        <v>1.811700000000001</v>
      </c>
      <c r="F21" s="226">
        <v>7.6725000000000048</v>
      </c>
      <c r="G21" s="226">
        <v>7.6626000000000039</v>
      </c>
      <c r="H21" s="225">
        <v>496</v>
      </c>
      <c r="I21" s="226">
        <v>8.9251999999999949</v>
      </c>
      <c r="J21" s="226">
        <v>8.0771999999999959</v>
      </c>
      <c r="K21" s="226">
        <v>1.9291999999999989</v>
      </c>
      <c r="L21" s="226">
        <v>8.0453999999999954</v>
      </c>
      <c r="M21" s="226">
        <v>8.0877999999999961</v>
      </c>
      <c r="N21" s="23">
        <v>137.09456</v>
      </c>
      <c r="O21" s="24">
        <v>138.63744000000003</v>
      </c>
      <c r="P21" s="24">
        <v>32.57338</v>
      </c>
      <c r="Q21" s="25">
        <v>138.95835999999997</v>
      </c>
      <c r="R21" s="23">
        <v>145.47242</v>
      </c>
      <c r="S21" s="24">
        <v>144.73492000000002</v>
      </c>
      <c r="T21" s="24">
        <v>29.941220000000005</v>
      </c>
      <c r="U21" s="25">
        <v>145.9538</v>
      </c>
      <c r="V21" s="259">
        <f t="shared" si="0"/>
        <v>1981.5563</v>
      </c>
      <c r="X21" s="52"/>
      <c r="Y21" s="52"/>
    </row>
    <row r="22" spans="1:41" ht="39.950000000000003" customHeight="1" x14ac:dyDescent="0.25">
      <c r="A22" s="260" t="s">
        <v>13</v>
      </c>
      <c r="B22" s="225">
        <v>504</v>
      </c>
      <c r="C22" s="226">
        <v>8.3754000000000044</v>
      </c>
      <c r="D22" s="226">
        <v>7.6032000000000046</v>
      </c>
      <c r="E22" s="226">
        <v>1.811700000000001</v>
      </c>
      <c r="F22" s="226">
        <v>7.6725000000000048</v>
      </c>
      <c r="G22" s="226">
        <v>7.6626000000000039</v>
      </c>
      <c r="H22" s="225">
        <v>496</v>
      </c>
      <c r="I22" s="226">
        <v>8.9251999999999949</v>
      </c>
      <c r="J22" s="226">
        <v>8.0771999999999959</v>
      </c>
      <c r="K22" s="226">
        <v>1.9291999999999989</v>
      </c>
      <c r="L22" s="226">
        <v>8.0453999999999954</v>
      </c>
      <c r="M22" s="226">
        <v>8.0877999999999961</v>
      </c>
      <c r="N22" s="23">
        <v>137.09456</v>
      </c>
      <c r="O22" s="24">
        <v>138.63744000000003</v>
      </c>
      <c r="P22" s="24">
        <v>32.57338</v>
      </c>
      <c r="Q22" s="25">
        <v>138.95835999999997</v>
      </c>
      <c r="R22" s="23">
        <v>145.47242</v>
      </c>
      <c r="S22" s="24">
        <v>144.73492000000002</v>
      </c>
      <c r="T22" s="24">
        <v>29.941220000000005</v>
      </c>
      <c r="U22" s="25">
        <v>145.9538</v>
      </c>
      <c r="V22" s="259">
        <f t="shared" si="0"/>
        <v>1981.5563</v>
      </c>
      <c r="X22" s="52"/>
      <c r="Y22" s="52"/>
    </row>
    <row r="23" spans="1:41" ht="39.950000000000003" customHeight="1" x14ac:dyDescent="0.25">
      <c r="A23" s="258" t="s">
        <v>14</v>
      </c>
      <c r="B23" s="225">
        <v>504</v>
      </c>
      <c r="C23" s="226">
        <v>8.3754000000000044</v>
      </c>
      <c r="D23" s="226">
        <v>7.6032000000000046</v>
      </c>
      <c r="E23" s="226">
        <v>1.811700000000001</v>
      </c>
      <c r="F23" s="226">
        <v>7.6725000000000048</v>
      </c>
      <c r="G23" s="226">
        <v>7.6626000000000039</v>
      </c>
      <c r="H23" s="225">
        <v>496</v>
      </c>
      <c r="I23" s="226">
        <v>8.9251999999999949</v>
      </c>
      <c r="J23" s="226">
        <v>8.0771999999999959</v>
      </c>
      <c r="K23" s="226">
        <v>1.9291999999999989</v>
      </c>
      <c r="L23" s="226">
        <v>8.0453999999999954</v>
      </c>
      <c r="M23" s="226">
        <v>8.0877999999999961</v>
      </c>
      <c r="N23" s="23">
        <v>137.09456</v>
      </c>
      <c r="O23" s="24">
        <v>138.63744000000003</v>
      </c>
      <c r="P23" s="24">
        <v>32.57338</v>
      </c>
      <c r="Q23" s="25">
        <v>138.95835999999997</v>
      </c>
      <c r="R23" s="23">
        <v>145.47242</v>
      </c>
      <c r="S23" s="24">
        <v>144.73492000000002</v>
      </c>
      <c r="T23" s="24">
        <v>29.941220000000005</v>
      </c>
      <c r="U23" s="25">
        <v>145.9538</v>
      </c>
      <c r="V23" s="259">
        <f t="shared" si="0"/>
        <v>1981.5563</v>
      </c>
      <c r="X23" s="52"/>
    </row>
    <row r="24" spans="1:41" ht="41.45" customHeight="1" thickBot="1" x14ac:dyDescent="0.3">
      <c r="A24" s="260" t="s">
        <v>11</v>
      </c>
      <c r="B24" s="227">
        <f>SUM(B17:B23)</f>
        <v>3530</v>
      </c>
      <c r="C24" s="228">
        <f t="shared" ref="C24:G24" si="1">SUM(C17:C23)</f>
        <v>60.489000000000026</v>
      </c>
      <c r="D24" s="228">
        <f t="shared" si="1"/>
        <v>54.91200000000002</v>
      </c>
      <c r="E24" s="228">
        <f t="shared" si="1"/>
        <v>13.128500000000006</v>
      </c>
      <c r="F24" s="228">
        <f t="shared" si="1"/>
        <v>55.41250000000003</v>
      </c>
      <c r="G24" s="228">
        <f t="shared" si="1"/>
        <v>55.363000000000021</v>
      </c>
      <c r="H24" s="227">
        <f>SUM(H17:H23)</f>
        <v>3476</v>
      </c>
      <c r="I24" s="228">
        <f t="shared" ref="I24:M24" si="2">SUM(I17:I23)</f>
        <v>64.352199999999954</v>
      </c>
      <c r="J24" s="228">
        <f t="shared" si="2"/>
        <v>58.263599999999968</v>
      </c>
      <c r="K24" s="228">
        <f t="shared" si="2"/>
        <v>13.974999999999987</v>
      </c>
      <c r="L24" s="228">
        <f t="shared" si="2"/>
        <v>58.034399999999955</v>
      </c>
      <c r="M24" s="228">
        <f t="shared" si="2"/>
        <v>58.316599999999958</v>
      </c>
      <c r="N24" s="261">
        <f>SUM(N17:N23)</f>
        <v>964.11279999999999</v>
      </c>
      <c r="O24" s="262">
        <f t="shared" ref="O24:Q24" si="3">SUM(O17:O23)</f>
        <v>973.1232</v>
      </c>
      <c r="P24" s="262">
        <f t="shared" si="3"/>
        <v>228.63889999999998</v>
      </c>
      <c r="Q24" s="263">
        <f t="shared" si="3"/>
        <v>975.37579999999991</v>
      </c>
      <c r="R24" s="261">
        <f>SUM(R17:R23)</f>
        <v>1021.5541000000001</v>
      </c>
      <c r="S24" s="262">
        <f t="shared" ref="S24:U24" si="4">SUM(S17:S23)</f>
        <v>1015.9226</v>
      </c>
      <c r="T24" s="262">
        <f t="shared" si="4"/>
        <v>210.61810000000006</v>
      </c>
      <c r="U24" s="263">
        <f t="shared" si="4"/>
        <v>1024.933</v>
      </c>
      <c r="V24" s="259">
        <f t="shared" si="0"/>
        <v>13912.525299999998</v>
      </c>
    </row>
    <row r="25" spans="1:41" s="52" customFormat="1" ht="36.75" customHeight="1" x14ac:dyDescent="0.25">
      <c r="A25" s="264" t="s">
        <v>20</v>
      </c>
      <c r="B25" s="229"/>
      <c r="C25" s="230">
        <v>160.9</v>
      </c>
      <c r="D25" s="230">
        <v>160.9</v>
      </c>
      <c r="E25" s="230">
        <v>160.9</v>
      </c>
      <c r="F25" s="230">
        <v>160.9</v>
      </c>
      <c r="G25" s="230">
        <v>160.9</v>
      </c>
      <c r="H25" s="229"/>
      <c r="I25" s="230">
        <v>160.9</v>
      </c>
      <c r="J25" s="335">
        <v>160.9</v>
      </c>
      <c r="K25" s="230">
        <v>160.9</v>
      </c>
      <c r="L25" s="230">
        <v>160.9</v>
      </c>
      <c r="M25" s="230">
        <v>160.9</v>
      </c>
      <c r="N25" s="265">
        <v>160.9</v>
      </c>
      <c r="O25" s="266">
        <v>160.9</v>
      </c>
      <c r="P25" s="266">
        <v>160.9</v>
      </c>
      <c r="Q25" s="267">
        <v>160.9</v>
      </c>
      <c r="R25" s="265">
        <v>160.9</v>
      </c>
      <c r="S25" s="266">
        <v>160.9</v>
      </c>
      <c r="T25" s="266">
        <v>160.9</v>
      </c>
      <c r="U25" s="267">
        <v>160.9</v>
      </c>
      <c r="V25" s="268">
        <f>+((V24/V26)/7)*1000</f>
        <v>160.94449868699604</v>
      </c>
    </row>
    <row r="26" spans="1:41" s="52" customFormat="1" ht="33" customHeight="1" x14ac:dyDescent="0.25">
      <c r="A26" s="269" t="s">
        <v>21</v>
      </c>
      <c r="B26" s="231"/>
      <c r="C26" s="232">
        <v>846</v>
      </c>
      <c r="D26" s="232">
        <v>768</v>
      </c>
      <c r="E26" s="232">
        <v>183</v>
      </c>
      <c r="F26" s="232">
        <v>775</v>
      </c>
      <c r="G26" s="232">
        <v>774</v>
      </c>
      <c r="H26" s="231"/>
      <c r="I26" s="232">
        <v>842</v>
      </c>
      <c r="J26" s="232">
        <v>762</v>
      </c>
      <c r="K26" s="232">
        <v>182</v>
      </c>
      <c r="L26" s="232">
        <v>759</v>
      </c>
      <c r="M26" s="232">
        <v>763</v>
      </c>
      <c r="N26" s="34">
        <v>856</v>
      </c>
      <c r="O26" s="35">
        <v>864</v>
      </c>
      <c r="P26" s="35">
        <v>203</v>
      </c>
      <c r="Q26" s="36">
        <v>866</v>
      </c>
      <c r="R26" s="34">
        <v>907</v>
      </c>
      <c r="S26" s="35">
        <v>902</v>
      </c>
      <c r="T26" s="35">
        <v>187</v>
      </c>
      <c r="U26" s="36">
        <v>910</v>
      </c>
      <c r="V26" s="270">
        <f>SUM(C26:U26)</f>
        <v>12349</v>
      </c>
      <c r="W26" s="52">
        <f>((V24*1000)/V26)/7</f>
        <v>160.94449868699601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816.72839999999997</v>
      </c>
      <c r="D27" s="226">
        <f t="shared" ref="D27:G27" si="5">(D26*D25/1000)*6</f>
        <v>741.42720000000008</v>
      </c>
      <c r="E27" s="226">
        <f t="shared" si="5"/>
        <v>176.66820000000001</v>
      </c>
      <c r="F27" s="226">
        <f t="shared" si="5"/>
        <v>748.18500000000006</v>
      </c>
      <c r="G27" s="226">
        <f t="shared" si="5"/>
        <v>747.21960000000001</v>
      </c>
      <c r="H27" s="233"/>
      <c r="I27" s="226">
        <f>(I26*I25/1000)*6</f>
        <v>812.86680000000024</v>
      </c>
      <c r="J27" s="226">
        <f t="shared" ref="J27:M27" si="6">(J26*J25/1000)*6</f>
        <v>735.63480000000004</v>
      </c>
      <c r="K27" s="226">
        <f t="shared" si="6"/>
        <v>175.7028</v>
      </c>
      <c r="L27" s="226">
        <f t="shared" si="6"/>
        <v>732.73860000000002</v>
      </c>
      <c r="M27" s="226">
        <f t="shared" si="6"/>
        <v>736.60019999999997</v>
      </c>
      <c r="N27" s="272">
        <f t="shared" ref="N27:U27" si="7">((N26*N25)*7/1000-N17-N18)/5</f>
        <v>137.09456</v>
      </c>
      <c r="O27" s="273">
        <f t="shared" si="7"/>
        <v>138.63744000000003</v>
      </c>
      <c r="P27" s="273">
        <f t="shared" si="7"/>
        <v>32.57338</v>
      </c>
      <c r="Q27" s="274">
        <f t="shared" si="7"/>
        <v>138.95835999999997</v>
      </c>
      <c r="R27" s="272">
        <f t="shared" si="7"/>
        <v>145.47242</v>
      </c>
      <c r="S27" s="273">
        <f t="shared" si="7"/>
        <v>144.73492000000002</v>
      </c>
      <c r="T27" s="273">
        <f t="shared" si="7"/>
        <v>29.941220000000005</v>
      </c>
      <c r="U27" s="274">
        <f t="shared" si="7"/>
        <v>145.9538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8.3754000000000044</v>
      </c>
      <c r="D28" s="235">
        <f t="shared" ref="D28:G28" si="8">+(D25-$C$32)*D26/1000</f>
        <v>7.6032000000000046</v>
      </c>
      <c r="E28" s="235">
        <f t="shared" si="8"/>
        <v>1.811700000000001</v>
      </c>
      <c r="F28" s="235">
        <f t="shared" si="8"/>
        <v>7.6725000000000048</v>
      </c>
      <c r="G28" s="235">
        <f t="shared" si="8"/>
        <v>7.6626000000000039</v>
      </c>
      <c r="H28" s="234"/>
      <c r="I28" s="235">
        <f>+(I25-$I$32)*I26/1000</f>
        <v>8.9251999999999949</v>
      </c>
      <c r="J28" s="235">
        <f t="shared" ref="J28:M28" si="9">+(J25-$I$32)*J26/1000</f>
        <v>8.0771999999999959</v>
      </c>
      <c r="K28" s="235">
        <f t="shared" si="9"/>
        <v>1.9291999999999989</v>
      </c>
      <c r="L28" s="235">
        <f t="shared" si="9"/>
        <v>8.0453999999999954</v>
      </c>
      <c r="M28" s="235">
        <f t="shared" si="9"/>
        <v>8.0877999999999961</v>
      </c>
      <c r="N28" s="42">
        <f>((N26*N25)*7)/1000</f>
        <v>964.11279999999988</v>
      </c>
      <c r="O28" s="43">
        <f>((O26*O25)*7)/1000</f>
        <v>973.12320000000011</v>
      </c>
      <c r="P28" s="43">
        <f t="shared" ref="P28:U28" si="10">((P26*P25)*7)/1000</f>
        <v>228.63890000000001</v>
      </c>
      <c r="Q28" s="87">
        <f t="shared" si="10"/>
        <v>975.37579999999991</v>
      </c>
      <c r="R28" s="44">
        <f t="shared" si="10"/>
        <v>1021.5541000000001</v>
      </c>
      <c r="S28" s="45">
        <f t="shared" si="10"/>
        <v>1015.9226000000001</v>
      </c>
      <c r="T28" s="45">
        <f t="shared" si="10"/>
        <v>210.6181</v>
      </c>
      <c r="U28" s="46">
        <f t="shared" si="10"/>
        <v>1024.933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987.00000000000284</v>
      </c>
      <c r="D29" s="237">
        <f t="shared" si="11"/>
        <v>896.00000000000261</v>
      </c>
      <c r="E29" s="237">
        <f t="shared" si="11"/>
        <v>213.50000000000063</v>
      </c>
      <c r="F29" s="237">
        <f t="shared" si="11"/>
        <v>904.16666666666936</v>
      </c>
      <c r="G29" s="237">
        <f t="shared" si="11"/>
        <v>903.00000000000261</v>
      </c>
      <c r="H29" s="236"/>
      <c r="I29" s="237">
        <f t="shared" ref="I29:M29" si="12">+I26*(1.16666666666667)</f>
        <v>982.33333333333621</v>
      </c>
      <c r="J29" s="237">
        <f t="shared" si="12"/>
        <v>889.00000000000261</v>
      </c>
      <c r="K29" s="237">
        <f t="shared" si="12"/>
        <v>212.33333333333394</v>
      </c>
      <c r="L29" s="237">
        <f t="shared" si="12"/>
        <v>885.50000000000261</v>
      </c>
      <c r="M29" s="237">
        <f t="shared" si="12"/>
        <v>890.16666666666924</v>
      </c>
      <c r="N29" s="48">
        <f>+(N24/N26)/7*1000</f>
        <v>160.9</v>
      </c>
      <c r="O29" s="49">
        <f t="shared" ref="O29:U29" si="13">+(O24/O26)/7*1000</f>
        <v>160.9</v>
      </c>
      <c r="P29" s="49">
        <f t="shared" si="13"/>
        <v>160.89999999999998</v>
      </c>
      <c r="Q29" s="50">
        <f t="shared" si="13"/>
        <v>160.89999999999998</v>
      </c>
      <c r="R29" s="48">
        <f t="shared" si="13"/>
        <v>160.9</v>
      </c>
      <c r="S29" s="49">
        <f t="shared" si="13"/>
        <v>160.9</v>
      </c>
      <c r="T29" s="49">
        <f t="shared" si="13"/>
        <v>160.90000000000003</v>
      </c>
      <c r="U29" s="50">
        <f t="shared" si="13"/>
        <v>160.9</v>
      </c>
      <c r="V29" s="276"/>
    </row>
    <row r="30" spans="1:41" ht="33.75" customHeight="1" x14ac:dyDescent="0.25">
      <c r="A30" s="52"/>
      <c r="B30" s="233"/>
      <c r="C30" s="238">
        <f>(C27/6)</f>
        <v>136.12139999999999</v>
      </c>
      <c r="D30" s="238">
        <f t="shared" ref="D30:G30" si="14">+(D27/6)</f>
        <v>123.57120000000002</v>
      </c>
      <c r="E30" s="238">
        <f t="shared" si="14"/>
        <v>29.444700000000001</v>
      </c>
      <c r="F30" s="238">
        <f t="shared" si="14"/>
        <v>124.69750000000001</v>
      </c>
      <c r="G30" s="238">
        <f t="shared" si="14"/>
        <v>124.53660000000001</v>
      </c>
      <c r="H30" s="233"/>
      <c r="I30" s="238">
        <f>(I27/6)</f>
        <v>135.47780000000003</v>
      </c>
      <c r="J30" s="238">
        <f t="shared" ref="J30:M30" si="15">+(J27/6)</f>
        <v>122.6058</v>
      </c>
      <c r="K30" s="238">
        <f t="shared" si="15"/>
        <v>29.283799999999999</v>
      </c>
      <c r="L30" s="238">
        <f t="shared" si="15"/>
        <v>122.12310000000001</v>
      </c>
      <c r="M30" s="238">
        <f t="shared" si="15"/>
        <v>122.7667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325.18124999999998</v>
      </c>
      <c r="D31" s="238">
        <f t="shared" ref="D31:G31" si="16">+((D27-D24)/4)+D30</f>
        <v>295.20000000000005</v>
      </c>
      <c r="E31" s="238">
        <f t="shared" si="16"/>
        <v>70.329625000000007</v>
      </c>
      <c r="F31" s="238">
        <f t="shared" si="16"/>
        <v>297.890625</v>
      </c>
      <c r="G31" s="238">
        <f t="shared" si="16"/>
        <v>297.50074999999998</v>
      </c>
      <c r="H31" s="233"/>
      <c r="I31" s="238">
        <f>+((I27-I24)/4)+I30</f>
        <v>322.60645000000011</v>
      </c>
      <c r="J31" s="238">
        <f t="shared" ref="J31:M31" si="17">+((J27-J24)/4)+J30</f>
        <v>291.9486</v>
      </c>
      <c r="K31" s="238">
        <f t="shared" si="17"/>
        <v>69.71575</v>
      </c>
      <c r="L31" s="238">
        <f t="shared" si="17"/>
        <v>290.79915</v>
      </c>
      <c r="M31" s="238">
        <f t="shared" si="17"/>
        <v>292.33760000000001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151</v>
      </c>
      <c r="D32" s="241">
        <f>+C32*E32/1000</f>
        <v>505.24599999999998</v>
      </c>
      <c r="E32" s="242">
        <f>+SUM(C26:G26)</f>
        <v>3346</v>
      </c>
      <c r="F32" s="243"/>
      <c r="G32" s="243"/>
      <c r="H32" s="239"/>
      <c r="I32" s="240">
        <v>150.30000000000001</v>
      </c>
      <c r="J32" s="241">
        <f>+I32*K32/1000</f>
        <v>497.19240000000002</v>
      </c>
      <c r="K32" s="242">
        <f>+SUM(I26:M26)</f>
        <v>3308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109.89999999999999</v>
      </c>
      <c r="C38" s="79">
        <v>109</v>
      </c>
      <c r="D38" s="79">
        <v>25.1</v>
      </c>
      <c r="E38" s="79">
        <v>111.1</v>
      </c>
      <c r="F38" s="79">
        <v>111.9</v>
      </c>
      <c r="G38" s="79">
        <v>110.99999999999999</v>
      </c>
      <c r="H38" s="274">
        <f t="shared" ref="H38:H45" si="18">SUM(B38:G38)</f>
        <v>578</v>
      </c>
      <c r="I38" s="52"/>
      <c r="J38" s="287" t="s">
        <v>15</v>
      </c>
      <c r="K38" s="79">
        <v>8.8000000000000007</v>
      </c>
      <c r="L38" s="79">
        <v>8.6</v>
      </c>
      <c r="M38" s="79">
        <v>1.4</v>
      </c>
      <c r="N38" s="79">
        <v>8.6</v>
      </c>
      <c r="O38" s="79">
        <v>8.3000000000000007</v>
      </c>
      <c r="P38" s="79">
        <v>8.6999999999999993</v>
      </c>
      <c r="Q38" s="274">
        <f t="shared" ref="Q38:Q45" si="19">SUM(K38:P38)</f>
        <v>44.400000000000006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109.89999999999999</v>
      </c>
      <c r="C39" s="79">
        <v>108.8</v>
      </c>
      <c r="D39" s="79">
        <v>24.5</v>
      </c>
      <c r="E39" s="79">
        <v>111.1</v>
      </c>
      <c r="F39" s="79">
        <v>111.9</v>
      </c>
      <c r="G39" s="79">
        <v>110.99999999999999</v>
      </c>
      <c r="H39" s="274">
        <f t="shared" si="18"/>
        <v>577.19999999999993</v>
      </c>
      <c r="I39" s="52"/>
      <c r="J39" s="288" t="s">
        <v>16</v>
      </c>
      <c r="K39" s="79">
        <v>8.8000000000000007</v>
      </c>
      <c r="L39" s="79">
        <v>8.6</v>
      </c>
      <c r="M39" s="79">
        <v>1.4</v>
      </c>
      <c r="N39" s="79">
        <v>8.6</v>
      </c>
      <c r="O39" s="79">
        <v>8.3000000000000007</v>
      </c>
      <c r="P39" s="79">
        <v>8.6999999999999993</v>
      </c>
      <c r="Q39" s="274">
        <f t="shared" si="19"/>
        <v>44.400000000000006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109.7</v>
      </c>
      <c r="C40" s="79">
        <v>108.6</v>
      </c>
      <c r="D40" s="79">
        <v>24.5</v>
      </c>
      <c r="E40" s="79">
        <v>111</v>
      </c>
      <c r="F40" s="79">
        <v>111.8</v>
      </c>
      <c r="G40" s="79">
        <v>111</v>
      </c>
      <c r="H40" s="274">
        <f t="shared" si="18"/>
        <v>576.6</v>
      </c>
      <c r="I40" s="52"/>
      <c r="J40" s="287" t="s">
        <v>17</v>
      </c>
      <c r="K40" s="79">
        <v>8.6999999999999993</v>
      </c>
      <c r="L40" s="79">
        <v>8.4</v>
      </c>
      <c r="M40" s="79">
        <v>1.4</v>
      </c>
      <c r="N40" s="79">
        <v>8.6</v>
      </c>
      <c r="O40" s="79">
        <v>8.3000000000000007</v>
      </c>
      <c r="P40" s="79">
        <v>8.6</v>
      </c>
      <c r="Q40" s="274">
        <f t="shared" si="19"/>
        <v>44.000000000000007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109.7</v>
      </c>
      <c r="C41" s="79">
        <v>108.6</v>
      </c>
      <c r="D41" s="79">
        <v>24.5</v>
      </c>
      <c r="E41" s="79">
        <v>111</v>
      </c>
      <c r="F41" s="79">
        <v>111.8</v>
      </c>
      <c r="G41" s="79">
        <v>111</v>
      </c>
      <c r="H41" s="274">
        <f t="shared" si="18"/>
        <v>576.6</v>
      </c>
      <c r="I41" s="52"/>
      <c r="J41" s="288" t="s">
        <v>18</v>
      </c>
      <c r="K41" s="79">
        <v>8.6999999999999993</v>
      </c>
      <c r="L41" s="79">
        <v>8.4</v>
      </c>
      <c r="M41" s="79">
        <v>1.4</v>
      </c>
      <c r="N41" s="79">
        <v>8.6</v>
      </c>
      <c r="O41" s="79">
        <v>8.4</v>
      </c>
      <c r="P41" s="79">
        <v>8.6</v>
      </c>
      <c r="Q41" s="274">
        <f t="shared" si="19"/>
        <v>44.1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109.7</v>
      </c>
      <c r="C42" s="79">
        <v>108.6</v>
      </c>
      <c r="D42" s="79">
        <v>24.5</v>
      </c>
      <c r="E42" s="79">
        <v>111</v>
      </c>
      <c r="F42" s="79">
        <v>111.8</v>
      </c>
      <c r="G42" s="79">
        <v>111</v>
      </c>
      <c r="H42" s="274">
        <f t="shared" si="18"/>
        <v>576.6</v>
      </c>
      <c r="I42" s="52"/>
      <c r="J42" s="287" t="s">
        <v>19</v>
      </c>
      <c r="K42" s="79">
        <v>8.6999999999999993</v>
      </c>
      <c r="L42" s="79">
        <v>8.5</v>
      </c>
      <c r="M42" s="79">
        <v>1.4</v>
      </c>
      <c r="N42" s="79">
        <v>8.6</v>
      </c>
      <c r="O42" s="79">
        <v>8.4</v>
      </c>
      <c r="P42" s="79">
        <v>8.6</v>
      </c>
      <c r="Q42" s="274">
        <f t="shared" si="19"/>
        <v>44.199999999999996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109.7</v>
      </c>
      <c r="C43" s="79">
        <v>108.6</v>
      </c>
      <c r="D43" s="79">
        <v>24.5</v>
      </c>
      <c r="E43" s="79">
        <v>111</v>
      </c>
      <c r="F43" s="79">
        <v>111.8</v>
      </c>
      <c r="G43" s="79">
        <v>111</v>
      </c>
      <c r="H43" s="274">
        <f t="shared" si="18"/>
        <v>576.6</v>
      </c>
      <c r="I43" s="52"/>
      <c r="J43" s="288" t="s">
        <v>13</v>
      </c>
      <c r="K43" s="79">
        <v>8.8000000000000007</v>
      </c>
      <c r="L43" s="79">
        <v>8.5</v>
      </c>
      <c r="M43" s="79">
        <v>1.4</v>
      </c>
      <c r="N43" s="79">
        <v>8.6</v>
      </c>
      <c r="O43" s="79">
        <v>8.4</v>
      </c>
      <c r="P43" s="79">
        <v>8.6</v>
      </c>
      <c r="Q43" s="274">
        <f t="shared" si="19"/>
        <v>44.3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109.7</v>
      </c>
      <c r="C44" s="79">
        <v>108.6</v>
      </c>
      <c r="D44" s="79">
        <v>24.5</v>
      </c>
      <c r="E44" s="79">
        <v>111</v>
      </c>
      <c r="F44" s="79">
        <v>111.8</v>
      </c>
      <c r="G44" s="79">
        <v>111</v>
      </c>
      <c r="H44" s="274">
        <f t="shared" si="18"/>
        <v>576.6</v>
      </c>
      <c r="I44" s="52"/>
      <c r="J44" s="287" t="s">
        <v>14</v>
      </c>
      <c r="K44" s="79">
        <v>8.5</v>
      </c>
      <c r="L44" s="79">
        <v>8.4</v>
      </c>
      <c r="M44" s="79">
        <v>1.7</v>
      </c>
      <c r="N44" s="79">
        <v>8.5</v>
      </c>
      <c r="O44" s="79">
        <v>8.6</v>
      </c>
      <c r="P44" s="79">
        <v>8.4</v>
      </c>
      <c r="Q44" s="274">
        <f t="shared" si="19"/>
        <v>44.099999999999994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768.30000000000007</v>
      </c>
      <c r="C45" s="262">
        <f t="shared" si="20"/>
        <v>760.80000000000007</v>
      </c>
      <c r="D45" s="262">
        <f t="shared" si="20"/>
        <v>172.1</v>
      </c>
      <c r="E45" s="262">
        <f t="shared" si="20"/>
        <v>777.2</v>
      </c>
      <c r="F45" s="262">
        <f t="shared" si="20"/>
        <v>782.8</v>
      </c>
      <c r="G45" s="262">
        <f t="shared" si="20"/>
        <v>777</v>
      </c>
      <c r="H45" s="274">
        <f t="shared" si="18"/>
        <v>4038.2</v>
      </c>
      <c r="J45" s="288" t="s">
        <v>11</v>
      </c>
      <c r="K45" s="290">
        <f t="shared" ref="K45:P45" si="21">SUM(K38:K44)</f>
        <v>61</v>
      </c>
      <c r="L45" s="262">
        <f t="shared" si="21"/>
        <v>59.4</v>
      </c>
      <c r="M45" s="262">
        <f t="shared" si="21"/>
        <v>10.1</v>
      </c>
      <c r="N45" s="262">
        <f t="shared" si="21"/>
        <v>60.1</v>
      </c>
      <c r="O45" s="262">
        <f t="shared" si="21"/>
        <v>58.7</v>
      </c>
      <c r="P45" s="262">
        <f t="shared" si="21"/>
        <v>60.2</v>
      </c>
      <c r="Q45" s="274">
        <f t="shared" si="19"/>
        <v>309.5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158.4</v>
      </c>
      <c r="C46" s="266">
        <v>158.4</v>
      </c>
      <c r="D46" s="266">
        <v>158.4</v>
      </c>
      <c r="E46" s="266">
        <v>158.4</v>
      </c>
      <c r="F46" s="266">
        <v>158.4</v>
      </c>
      <c r="G46" s="266">
        <v>158.4</v>
      </c>
      <c r="H46" s="293">
        <f>+((H45/H47)/7)*1000</f>
        <v>158.39805444418295</v>
      </c>
      <c r="J46" s="291" t="s">
        <v>20</v>
      </c>
      <c r="K46" s="292">
        <v>139</v>
      </c>
      <c r="L46" s="266">
        <v>137</v>
      </c>
      <c r="M46" s="266">
        <v>138.5</v>
      </c>
      <c r="N46" s="266">
        <v>136.5</v>
      </c>
      <c r="O46" s="266">
        <v>137</v>
      </c>
      <c r="P46" s="266">
        <v>137</v>
      </c>
      <c r="Q46" s="293">
        <f>+((Q45/Q47)/7)*1000</f>
        <v>138.16964285714286</v>
      </c>
      <c r="R46" s="294"/>
      <c r="S46" s="294"/>
    </row>
    <row r="47" spans="1:29" ht="33.75" customHeight="1" x14ac:dyDescent="0.25">
      <c r="A47" s="295" t="s">
        <v>21</v>
      </c>
      <c r="B47" s="83">
        <v>693</v>
      </c>
      <c r="C47" s="35">
        <v>686</v>
      </c>
      <c r="D47" s="35">
        <v>155</v>
      </c>
      <c r="E47" s="35">
        <v>701</v>
      </c>
      <c r="F47" s="35">
        <v>706</v>
      </c>
      <c r="G47" s="35">
        <v>701</v>
      </c>
      <c r="H47" s="296">
        <f>SUM(B47:G47)</f>
        <v>3642</v>
      </c>
      <c r="I47" s="52"/>
      <c r="J47" s="295" t="s">
        <v>21</v>
      </c>
      <c r="K47" s="297">
        <v>61</v>
      </c>
      <c r="L47" s="298">
        <v>61</v>
      </c>
      <c r="M47" s="298">
        <v>12</v>
      </c>
      <c r="N47" s="298">
        <v>62</v>
      </c>
      <c r="O47" s="298">
        <v>63</v>
      </c>
      <c r="P47" s="298">
        <v>61</v>
      </c>
      <c r="Q47" s="299">
        <f>SUM(K47:P47)</f>
        <v>320</v>
      </c>
      <c r="R47" s="300"/>
      <c r="S47" s="300"/>
    </row>
    <row r="48" spans="1:29" ht="33.75" customHeight="1" x14ac:dyDescent="0.25">
      <c r="A48" s="301" t="s">
        <v>22</v>
      </c>
      <c r="B48" s="289">
        <f t="shared" ref="B48" si="22">((B47*B46)*7/1000-B38-B39)/5</f>
        <v>109.71968000000001</v>
      </c>
      <c r="C48" s="273">
        <f t="shared" ref="C48" si="23">((C47*C46)*7/1000-C38-C39)/5</f>
        <v>108.56736000000001</v>
      </c>
      <c r="D48" s="273">
        <f t="shared" ref="D48" si="24">((D47*D46)*7/1000-D38-D39)/5</f>
        <v>24.452800000000003</v>
      </c>
      <c r="E48" s="273">
        <f t="shared" ref="E48" si="25">((E47*E46)*7/1000-E38-E39)/5</f>
        <v>111.01376</v>
      </c>
      <c r="F48" s="273">
        <f t="shared" ref="F48" si="26">((F47*F46)*7/1000-F38-F39)/5</f>
        <v>111.80256000000001</v>
      </c>
      <c r="G48" s="273">
        <f t="shared" ref="G48" si="27">((G47*G46)*7/1000-G38-G39)/5</f>
        <v>111.05376000000001</v>
      </c>
      <c r="H48" s="302">
        <f>((H45*1000)/H47)/7</f>
        <v>158.39805444418295</v>
      </c>
      <c r="J48" s="301" t="s">
        <v>22</v>
      </c>
      <c r="K48" s="289">
        <f>((K47*K46)*7/1000-K38-K39)/5</f>
        <v>8.3506</v>
      </c>
      <c r="L48" s="273">
        <f t="shared" ref="L48:P48" si="28">((L47*L46)*7/1000-L38-L39)/5</f>
        <v>8.2598000000000003</v>
      </c>
      <c r="M48" s="273">
        <f t="shared" si="28"/>
        <v>1.7667999999999999</v>
      </c>
      <c r="N48" s="273">
        <f t="shared" si="28"/>
        <v>8.408199999999999</v>
      </c>
      <c r="O48" s="273">
        <f t="shared" si="28"/>
        <v>8.7634000000000007</v>
      </c>
      <c r="P48" s="273">
        <f t="shared" si="28"/>
        <v>8.2198000000000011</v>
      </c>
      <c r="Q48" s="303">
        <f>((Q45*1000)/Q47)/7</f>
        <v>138.16964285714286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9">((B47*B46)*7)/1000</f>
        <v>768.39840000000004</v>
      </c>
      <c r="C49" s="43">
        <f t="shared" si="29"/>
        <v>760.63679999999999</v>
      </c>
      <c r="D49" s="43">
        <f t="shared" si="29"/>
        <v>171.864</v>
      </c>
      <c r="E49" s="43">
        <f t="shared" si="29"/>
        <v>777.26880000000006</v>
      </c>
      <c r="F49" s="43">
        <f t="shared" si="29"/>
        <v>782.81280000000004</v>
      </c>
      <c r="G49" s="43">
        <f t="shared" si="29"/>
        <v>777.26880000000006</v>
      </c>
      <c r="H49" s="87"/>
      <c r="J49" s="96" t="s">
        <v>23</v>
      </c>
      <c r="K49" s="85">
        <f t="shared" ref="K49:P49" si="30">((K47*K46)*7)/1000</f>
        <v>59.353000000000002</v>
      </c>
      <c r="L49" s="43">
        <f t="shared" si="30"/>
        <v>58.499000000000002</v>
      </c>
      <c r="M49" s="43">
        <f t="shared" si="30"/>
        <v>11.634</v>
      </c>
      <c r="N49" s="43">
        <f t="shared" si="30"/>
        <v>59.241</v>
      </c>
      <c r="O49" s="43">
        <f t="shared" si="30"/>
        <v>60.417000000000002</v>
      </c>
      <c r="P49" s="43">
        <f t="shared" si="30"/>
        <v>58.499000000000002</v>
      </c>
      <c r="Q49" s="304"/>
    </row>
    <row r="50" spans="1:42" ht="33.75" customHeight="1" thickBot="1" x14ac:dyDescent="0.3">
      <c r="A50" s="97" t="s">
        <v>24</v>
      </c>
      <c r="B50" s="86">
        <f t="shared" ref="B50:G50" si="31">+(B45/B47)/7*1000</f>
        <v>158.37971552257267</v>
      </c>
      <c r="C50" s="49">
        <f t="shared" si="31"/>
        <v>158.43398583923366</v>
      </c>
      <c r="D50" s="49">
        <f t="shared" si="31"/>
        <v>158.61751152073734</v>
      </c>
      <c r="E50" s="49">
        <f t="shared" si="31"/>
        <v>158.38597921336867</v>
      </c>
      <c r="F50" s="49">
        <f t="shared" si="31"/>
        <v>158.3974099554836</v>
      </c>
      <c r="G50" s="49">
        <f t="shared" si="31"/>
        <v>158.34522111269615</v>
      </c>
      <c r="H50" s="105"/>
      <c r="I50" s="52"/>
      <c r="J50" s="97" t="s">
        <v>24</v>
      </c>
      <c r="K50" s="86">
        <f t="shared" ref="K50:P50" si="32">+(K45/K47)/7*1000</f>
        <v>142.85714285714286</v>
      </c>
      <c r="L50" s="49">
        <f t="shared" si="32"/>
        <v>139.11007025761123</v>
      </c>
      <c r="M50" s="49">
        <f t="shared" si="32"/>
        <v>120.23809523809524</v>
      </c>
      <c r="N50" s="49">
        <f t="shared" si="32"/>
        <v>138.47926267281105</v>
      </c>
      <c r="O50" s="49">
        <f t="shared" si="32"/>
        <v>133.10657596371883</v>
      </c>
      <c r="P50" s="49">
        <f t="shared" si="32"/>
        <v>140.98360655737704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10.8</v>
      </c>
      <c r="C57" s="79">
        <v>9.6999999999999993</v>
      </c>
      <c r="D57" s="79">
        <v>2</v>
      </c>
      <c r="E57" s="79">
        <v>9.8000000000000007</v>
      </c>
      <c r="F57" s="221">
        <v>9.8000000000000007</v>
      </c>
      <c r="G57" s="23">
        <v>11.2</v>
      </c>
      <c r="H57" s="289">
        <v>9.6999999999999993</v>
      </c>
      <c r="I57" s="79">
        <v>2.5</v>
      </c>
      <c r="J57" s="79">
        <v>9.8000000000000007</v>
      </c>
      <c r="K57" s="221">
        <v>9.9</v>
      </c>
      <c r="L57" s="23">
        <v>11.3</v>
      </c>
      <c r="M57" s="79">
        <v>11.4</v>
      </c>
      <c r="N57" s="79">
        <v>2.4</v>
      </c>
      <c r="O57" s="221">
        <v>11.1</v>
      </c>
      <c r="P57" s="23">
        <v>11.7</v>
      </c>
      <c r="Q57" s="79">
        <v>11.8</v>
      </c>
      <c r="R57" s="79">
        <v>2.5</v>
      </c>
      <c r="S57" s="221">
        <v>11.8</v>
      </c>
      <c r="T57" s="259">
        <f t="shared" ref="T57:T64" si="33">SUM(B57:S57)</f>
        <v>159.20000000000002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10.8</v>
      </c>
      <c r="C58" s="79">
        <v>9.6999999999999993</v>
      </c>
      <c r="D58" s="79">
        <v>2</v>
      </c>
      <c r="E58" s="79">
        <v>9.8000000000000007</v>
      </c>
      <c r="F58" s="221">
        <v>9.8000000000000007</v>
      </c>
      <c r="G58" s="23">
        <v>11.2</v>
      </c>
      <c r="H58" s="289">
        <v>9.6999999999999993</v>
      </c>
      <c r="I58" s="79">
        <v>2.5</v>
      </c>
      <c r="J58" s="79">
        <v>9.8000000000000007</v>
      </c>
      <c r="K58" s="221">
        <v>9.9</v>
      </c>
      <c r="L58" s="23">
        <v>11.3</v>
      </c>
      <c r="M58" s="79">
        <v>11.4</v>
      </c>
      <c r="N58" s="79">
        <v>2.4</v>
      </c>
      <c r="O58" s="221">
        <v>11.1</v>
      </c>
      <c r="P58" s="23">
        <v>11.7</v>
      </c>
      <c r="Q58" s="79">
        <v>11.8</v>
      </c>
      <c r="R58" s="79">
        <v>2.5</v>
      </c>
      <c r="S58" s="221">
        <v>11.8</v>
      </c>
      <c r="T58" s="259">
        <f t="shared" si="33"/>
        <v>159.20000000000002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10.7</v>
      </c>
      <c r="C59" s="79">
        <v>9.6999999999999993</v>
      </c>
      <c r="D59" s="79">
        <v>2</v>
      </c>
      <c r="E59" s="79">
        <v>9.6999999999999993</v>
      </c>
      <c r="F59" s="221">
        <v>9.8000000000000007</v>
      </c>
      <c r="G59" s="23">
        <v>11</v>
      </c>
      <c r="H59" s="289">
        <v>9.6</v>
      </c>
      <c r="I59" s="79">
        <v>2.4</v>
      </c>
      <c r="J59" s="79">
        <v>9.6999999999999993</v>
      </c>
      <c r="K59" s="221">
        <v>9.8000000000000007</v>
      </c>
      <c r="L59" s="23">
        <v>11.3</v>
      </c>
      <c r="M59" s="79">
        <v>11.3</v>
      </c>
      <c r="N59" s="79">
        <v>2.2000000000000002</v>
      </c>
      <c r="O59" s="221">
        <v>11</v>
      </c>
      <c r="P59" s="23">
        <v>11.6</v>
      </c>
      <c r="Q59" s="79">
        <v>11.7</v>
      </c>
      <c r="R59" s="79">
        <v>2.4</v>
      </c>
      <c r="S59" s="221">
        <v>11.6</v>
      </c>
      <c r="T59" s="259">
        <f t="shared" si="33"/>
        <v>157.49999999999997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10.7</v>
      </c>
      <c r="C60" s="79">
        <v>9.6999999999999993</v>
      </c>
      <c r="D60" s="79">
        <v>2</v>
      </c>
      <c r="E60" s="79">
        <v>9.6999999999999993</v>
      </c>
      <c r="F60" s="221">
        <v>9.8000000000000007</v>
      </c>
      <c r="G60" s="23">
        <v>11</v>
      </c>
      <c r="H60" s="289">
        <v>9.6</v>
      </c>
      <c r="I60" s="79">
        <v>2.4</v>
      </c>
      <c r="J60" s="79">
        <v>9.6999999999999993</v>
      </c>
      <c r="K60" s="221">
        <v>9.8000000000000007</v>
      </c>
      <c r="L60" s="23">
        <v>11.3</v>
      </c>
      <c r="M60" s="79">
        <v>11.3</v>
      </c>
      <c r="N60" s="79">
        <v>2.2999999999999998</v>
      </c>
      <c r="O60" s="221">
        <v>11</v>
      </c>
      <c r="P60" s="23">
        <v>11.6</v>
      </c>
      <c r="Q60" s="79">
        <v>11.7</v>
      </c>
      <c r="R60" s="79">
        <v>2.4</v>
      </c>
      <c r="S60" s="221">
        <v>11.6</v>
      </c>
      <c r="T60" s="259">
        <f t="shared" si="33"/>
        <v>157.59999999999997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10.8</v>
      </c>
      <c r="C61" s="79">
        <v>9.6999999999999993</v>
      </c>
      <c r="D61" s="79">
        <v>2</v>
      </c>
      <c r="E61" s="79">
        <v>9.6999999999999993</v>
      </c>
      <c r="F61" s="221">
        <v>9.8000000000000007</v>
      </c>
      <c r="G61" s="23">
        <v>11</v>
      </c>
      <c r="H61" s="289">
        <v>9.6</v>
      </c>
      <c r="I61" s="79">
        <v>2.4</v>
      </c>
      <c r="J61" s="79">
        <v>9.6999999999999993</v>
      </c>
      <c r="K61" s="221">
        <v>9.9</v>
      </c>
      <c r="L61" s="23">
        <v>11.3</v>
      </c>
      <c r="M61" s="79">
        <v>11.3</v>
      </c>
      <c r="N61" s="79">
        <v>2.2999999999999998</v>
      </c>
      <c r="O61" s="221">
        <v>11</v>
      </c>
      <c r="P61" s="23">
        <v>11.6</v>
      </c>
      <c r="Q61" s="79">
        <v>11.7</v>
      </c>
      <c r="R61" s="79">
        <v>2.4</v>
      </c>
      <c r="S61" s="221">
        <v>11.6</v>
      </c>
      <c r="T61" s="259">
        <f t="shared" si="33"/>
        <v>157.79999999999998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10.8</v>
      </c>
      <c r="C62" s="79">
        <v>9.6999999999999993</v>
      </c>
      <c r="D62" s="79">
        <v>2</v>
      </c>
      <c r="E62" s="79">
        <v>9.6999999999999993</v>
      </c>
      <c r="F62" s="221">
        <v>9.8000000000000007</v>
      </c>
      <c r="G62" s="23">
        <v>11.1</v>
      </c>
      <c r="H62" s="289">
        <v>9.6999999999999993</v>
      </c>
      <c r="I62" s="79">
        <v>2.5</v>
      </c>
      <c r="J62" s="79">
        <v>9.6999999999999993</v>
      </c>
      <c r="K62" s="221">
        <v>9.9</v>
      </c>
      <c r="L62" s="23">
        <v>11.3</v>
      </c>
      <c r="M62" s="79">
        <v>11.3</v>
      </c>
      <c r="N62" s="79">
        <v>2.2999999999999998</v>
      </c>
      <c r="O62" s="221">
        <v>11</v>
      </c>
      <c r="P62" s="23">
        <v>11.6</v>
      </c>
      <c r="Q62" s="79">
        <v>11.7</v>
      </c>
      <c r="R62" s="79">
        <v>2.4</v>
      </c>
      <c r="S62" s="221">
        <v>11.7</v>
      </c>
      <c r="T62" s="259">
        <f t="shared" si="33"/>
        <v>158.19999999999999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10.8</v>
      </c>
      <c r="C63" s="79">
        <v>9.6999999999999993</v>
      </c>
      <c r="D63" s="79">
        <v>2.1</v>
      </c>
      <c r="E63" s="79">
        <v>9.6999999999999993</v>
      </c>
      <c r="F63" s="221">
        <v>9.8000000000000007</v>
      </c>
      <c r="G63" s="23">
        <v>11.1</v>
      </c>
      <c r="H63" s="289">
        <v>9.6999999999999993</v>
      </c>
      <c r="I63" s="79">
        <v>2.5</v>
      </c>
      <c r="J63" s="79">
        <v>9.6999999999999993</v>
      </c>
      <c r="K63" s="221">
        <v>9.9</v>
      </c>
      <c r="L63" s="23">
        <v>11.3</v>
      </c>
      <c r="M63" s="79">
        <v>11.3</v>
      </c>
      <c r="N63" s="79">
        <v>2.2999999999999998</v>
      </c>
      <c r="O63" s="221">
        <v>11</v>
      </c>
      <c r="P63" s="23">
        <v>11.6</v>
      </c>
      <c r="Q63" s="79">
        <v>11.7</v>
      </c>
      <c r="R63" s="79">
        <v>2.5</v>
      </c>
      <c r="S63" s="221">
        <v>11.7</v>
      </c>
      <c r="T63" s="259">
        <f t="shared" si="33"/>
        <v>158.39999999999998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4">SUM(B57:B63)</f>
        <v>75.399999999999991</v>
      </c>
      <c r="C64" s="262">
        <f t="shared" si="34"/>
        <v>67.900000000000006</v>
      </c>
      <c r="D64" s="262">
        <f t="shared" si="34"/>
        <v>14.1</v>
      </c>
      <c r="E64" s="262">
        <f t="shared" si="34"/>
        <v>68.100000000000009</v>
      </c>
      <c r="F64" s="263">
        <f t="shared" si="34"/>
        <v>68.599999999999994</v>
      </c>
      <c r="G64" s="261">
        <f t="shared" si="34"/>
        <v>77.599999999999994</v>
      </c>
      <c r="H64" s="262">
        <f t="shared" si="34"/>
        <v>67.600000000000009</v>
      </c>
      <c r="I64" s="262">
        <f t="shared" si="34"/>
        <v>17.200000000000003</v>
      </c>
      <c r="J64" s="262">
        <f t="shared" si="34"/>
        <v>68.100000000000009</v>
      </c>
      <c r="K64" s="263">
        <f t="shared" si="34"/>
        <v>69.100000000000009</v>
      </c>
      <c r="L64" s="261">
        <f t="shared" si="34"/>
        <v>79.099999999999994</v>
      </c>
      <c r="M64" s="262">
        <f t="shared" si="34"/>
        <v>79.3</v>
      </c>
      <c r="N64" s="262">
        <f t="shared" si="34"/>
        <v>16.200000000000003</v>
      </c>
      <c r="O64" s="263">
        <f t="shared" si="34"/>
        <v>77.2</v>
      </c>
      <c r="P64" s="261">
        <f t="shared" si="34"/>
        <v>81.399999999999991</v>
      </c>
      <c r="Q64" s="262">
        <f t="shared" si="34"/>
        <v>82.100000000000009</v>
      </c>
      <c r="R64" s="262">
        <f t="shared" si="34"/>
        <v>17.100000000000001</v>
      </c>
      <c r="S64" s="263">
        <f t="shared" si="34"/>
        <v>81.800000000000011</v>
      </c>
      <c r="T64" s="259">
        <f t="shared" si="33"/>
        <v>1107.9000000000001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143.5</v>
      </c>
      <c r="C65" s="266">
        <v>142.5</v>
      </c>
      <c r="D65" s="266">
        <v>144</v>
      </c>
      <c r="E65" s="266">
        <v>141</v>
      </c>
      <c r="F65" s="267">
        <v>142</v>
      </c>
      <c r="G65" s="265">
        <v>144</v>
      </c>
      <c r="H65" s="266">
        <v>142</v>
      </c>
      <c r="I65" s="266">
        <v>144</v>
      </c>
      <c r="J65" s="266">
        <v>141</v>
      </c>
      <c r="K65" s="267">
        <v>141</v>
      </c>
      <c r="L65" s="265">
        <v>145</v>
      </c>
      <c r="M65" s="266">
        <v>143.5</v>
      </c>
      <c r="N65" s="266">
        <v>144.5</v>
      </c>
      <c r="O65" s="267">
        <v>141.5</v>
      </c>
      <c r="P65" s="265">
        <v>143.5</v>
      </c>
      <c r="Q65" s="266">
        <v>143</v>
      </c>
      <c r="R65" s="266">
        <v>144</v>
      </c>
      <c r="S65" s="267">
        <v>142.5</v>
      </c>
      <c r="T65" s="316">
        <f>+((T64/T66)/7)*1000</f>
        <v>142.71544505989957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68</v>
      </c>
      <c r="D66" s="298">
        <v>14</v>
      </c>
      <c r="E66" s="298">
        <v>69</v>
      </c>
      <c r="F66" s="318">
        <v>69</v>
      </c>
      <c r="G66" s="317">
        <v>77</v>
      </c>
      <c r="H66" s="298">
        <v>68</v>
      </c>
      <c r="I66" s="298">
        <v>17</v>
      </c>
      <c r="J66" s="298">
        <v>69</v>
      </c>
      <c r="K66" s="318">
        <v>70</v>
      </c>
      <c r="L66" s="317">
        <v>78</v>
      </c>
      <c r="M66" s="298">
        <v>79</v>
      </c>
      <c r="N66" s="298">
        <v>16</v>
      </c>
      <c r="O66" s="318">
        <v>78</v>
      </c>
      <c r="P66" s="317">
        <v>81</v>
      </c>
      <c r="Q66" s="298">
        <v>82</v>
      </c>
      <c r="R66" s="298">
        <v>17</v>
      </c>
      <c r="S66" s="318">
        <v>82</v>
      </c>
      <c r="T66" s="319">
        <f>SUM(B66:S66)</f>
        <v>1109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5">((B66*B65)*7/1000-B57-B58)/5</f>
        <v>10.747500000000002</v>
      </c>
      <c r="C67" s="273">
        <f t="shared" si="35"/>
        <v>9.6859999999999982</v>
      </c>
      <c r="D67" s="273">
        <f t="shared" si="35"/>
        <v>2.0224000000000002</v>
      </c>
      <c r="E67" s="273">
        <f t="shared" si="35"/>
        <v>9.7005999999999997</v>
      </c>
      <c r="F67" s="274">
        <f t="shared" si="35"/>
        <v>9.7972000000000001</v>
      </c>
      <c r="G67" s="272">
        <f t="shared" si="35"/>
        <v>11.043199999999999</v>
      </c>
      <c r="H67" s="273">
        <f t="shared" si="35"/>
        <v>9.638399999999999</v>
      </c>
      <c r="I67" s="273">
        <f t="shared" si="35"/>
        <v>2.4272</v>
      </c>
      <c r="J67" s="273">
        <f t="shared" si="35"/>
        <v>9.7005999999999997</v>
      </c>
      <c r="K67" s="274">
        <f t="shared" si="35"/>
        <v>9.8580000000000005</v>
      </c>
      <c r="L67" s="272">
        <f t="shared" si="35"/>
        <v>11.314000000000002</v>
      </c>
      <c r="M67" s="273">
        <f t="shared" si="35"/>
        <v>11.3111</v>
      </c>
      <c r="N67" s="273">
        <f t="shared" si="35"/>
        <v>2.2768000000000002</v>
      </c>
      <c r="O67" s="274">
        <f t="shared" si="35"/>
        <v>11.011800000000001</v>
      </c>
      <c r="P67" s="272">
        <f t="shared" si="35"/>
        <v>11.5929</v>
      </c>
      <c r="Q67" s="273">
        <f t="shared" si="35"/>
        <v>11.696400000000001</v>
      </c>
      <c r="R67" s="273">
        <f t="shared" si="35"/>
        <v>2.4272</v>
      </c>
      <c r="S67" s="274">
        <f t="shared" si="35"/>
        <v>11.639000000000001</v>
      </c>
      <c r="T67" s="320">
        <f>((T64*1000)/T66)/7</f>
        <v>142.71544505989954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6">((B66*B65)*7)/1000</f>
        <v>75.337500000000006</v>
      </c>
      <c r="C68" s="43">
        <f t="shared" si="36"/>
        <v>67.83</v>
      </c>
      <c r="D68" s="43">
        <f t="shared" si="36"/>
        <v>14.112</v>
      </c>
      <c r="E68" s="43">
        <f t="shared" si="36"/>
        <v>68.102999999999994</v>
      </c>
      <c r="F68" s="87">
        <f t="shared" si="36"/>
        <v>68.585999999999999</v>
      </c>
      <c r="G68" s="42">
        <f t="shared" si="36"/>
        <v>77.616</v>
      </c>
      <c r="H68" s="43">
        <f t="shared" si="36"/>
        <v>67.591999999999999</v>
      </c>
      <c r="I68" s="43">
        <f t="shared" si="36"/>
        <v>17.135999999999999</v>
      </c>
      <c r="J68" s="43">
        <f t="shared" si="36"/>
        <v>68.102999999999994</v>
      </c>
      <c r="K68" s="87">
        <f t="shared" si="36"/>
        <v>69.09</v>
      </c>
      <c r="L68" s="42">
        <f t="shared" si="36"/>
        <v>79.17</v>
      </c>
      <c r="M68" s="43">
        <f t="shared" si="36"/>
        <v>79.355500000000006</v>
      </c>
      <c r="N68" s="43">
        <f t="shared" si="36"/>
        <v>16.184000000000001</v>
      </c>
      <c r="O68" s="87">
        <f t="shared" si="36"/>
        <v>77.259</v>
      </c>
      <c r="P68" s="42">
        <f t="shared" si="36"/>
        <v>81.364500000000007</v>
      </c>
      <c r="Q68" s="43">
        <f t="shared" si="36"/>
        <v>82.081999999999994</v>
      </c>
      <c r="R68" s="43">
        <f t="shared" si="36"/>
        <v>17.135999999999999</v>
      </c>
      <c r="S68" s="87">
        <f t="shared" si="36"/>
        <v>81.795000000000002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7">+(B64/B66)/7*1000</f>
        <v>143.61904761904759</v>
      </c>
      <c r="C69" s="49">
        <f t="shared" si="37"/>
        <v>142.64705882352942</v>
      </c>
      <c r="D69" s="49">
        <f t="shared" si="37"/>
        <v>143.87755102040816</v>
      </c>
      <c r="E69" s="49">
        <f t="shared" si="37"/>
        <v>140.99378881987579</v>
      </c>
      <c r="F69" s="50">
        <f t="shared" si="37"/>
        <v>142.02898550724635</v>
      </c>
      <c r="G69" s="48">
        <f t="shared" si="37"/>
        <v>143.97031539888681</v>
      </c>
      <c r="H69" s="49">
        <f t="shared" si="37"/>
        <v>142.0168067226891</v>
      </c>
      <c r="I69" s="49">
        <f t="shared" si="37"/>
        <v>144.53781512605045</v>
      </c>
      <c r="J69" s="49">
        <f t="shared" si="37"/>
        <v>140.99378881987579</v>
      </c>
      <c r="K69" s="50">
        <f t="shared" si="37"/>
        <v>141.0204081632653</v>
      </c>
      <c r="L69" s="48">
        <f t="shared" si="37"/>
        <v>144.87179487179486</v>
      </c>
      <c r="M69" s="49">
        <f t="shared" si="37"/>
        <v>143.39963833634721</v>
      </c>
      <c r="N69" s="49">
        <f t="shared" si="37"/>
        <v>144.64285714285717</v>
      </c>
      <c r="O69" s="50">
        <f t="shared" si="37"/>
        <v>141.3919413919414</v>
      </c>
      <c r="P69" s="48">
        <f t="shared" si="37"/>
        <v>143.56261022927688</v>
      </c>
      <c r="Q69" s="49">
        <f t="shared" si="37"/>
        <v>143.03135888501743</v>
      </c>
      <c r="R69" s="49">
        <f t="shared" si="37"/>
        <v>143.69747899159663</v>
      </c>
      <c r="S69" s="50">
        <f t="shared" si="37"/>
        <v>142.50871080139373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7" zoomScale="30" zoomScaleNormal="30" workbookViewId="0">
      <selection activeCell="K44" sqref="K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AC3" s="354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54" t="s">
        <v>1</v>
      </c>
      <c r="B9" s="354"/>
      <c r="C9" s="354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54"/>
      <c r="B10" s="354"/>
      <c r="C10" s="354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54" t="s">
        <v>4</v>
      </c>
      <c r="B11" s="354"/>
      <c r="C11" s="354"/>
      <c r="D11" s="245"/>
      <c r="E11" s="355">
        <v>1</v>
      </c>
      <c r="F11" s="245"/>
      <c r="G11" s="245"/>
      <c r="H11" s="245"/>
      <c r="I11" s="245"/>
      <c r="J11" s="245"/>
      <c r="K11" s="599" t="s">
        <v>100</v>
      </c>
      <c r="L11" s="599"/>
      <c r="M11" s="356"/>
      <c r="N11" s="356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54"/>
      <c r="B12" s="354"/>
      <c r="C12" s="354"/>
      <c r="D12" s="245"/>
      <c r="E12" s="247"/>
      <c r="F12" s="245"/>
      <c r="G12" s="245"/>
      <c r="H12" s="245"/>
      <c r="I12" s="245"/>
      <c r="J12" s="245"/>
      <c r="K12" s="356"/>
      <c r="L12" s="356"/>
      <c r="M12" s="356"/>
      <c r="N12" s="356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54"/>
      <c r="B13" s="354"/>
      <c r="C13" s="354"/>
      <c r="D13" s="354"/>
      <c r="E13" s="354"/>
      <c r="F13" s="354"/>
      <c r="G13" s="354"/>
      <c r="H13" s="354"/>
      <c r="I13" s="354"/>
      <c r="J13" s="354"/>
      <c r="K13" s="354"/>
      <c r="L13" s="356"/>
      <c r="M13" s="356"/>
      <c r="N13" s="356"/>
      <c r="O13" s="356"/>
      <c r="P13" s="356"/>
      <c r="Q13" s="356"/>
      <c r="R13" s="356"/>
      <c r="S13" s="356"/>
      <c r="T13" s="356"/>
      <c r="U13" s="356"/>
      <c r="V13" s="245"/>
      <c r="W13" s="245"/>
      <c r="X13" s="245"/>
    </row>
    <row r="14" spans="1:29" s="52" customFormat="1" ht="34.5" thickBot="1" x14ac:dyDescent="0.3">
      <c r="A14" s="354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504</v>
      </c>
      <c r="C17" s="226">
        <v>8.3754000000000044</v>
      </c>
      <c r="D17" s="226">
        <v>7.6032000000000046</v>
      </c>
      <c r="E17" s="226">
        <v>1.811700000000001</v>
      </c>
      <c r="F17" s="226">
        <v>7.6725000000000048</v>
      </c>
      <c r="G17" s="226">
        <v>7.6626000000000039</v>
      </c>
      <c r="H17" s="225">
        <v>496</v>
      </c>
      <c r="I17" s="226">
        <v>8.9251999999999949</v>
      </c>
      <c r="J17" s="226">
        <v>8.0771999999999959</v>
      </c>
      <c r="K17" s="226">
        <v>1.9291999999999989</v>
      </c>
      <c r="L17" s="226">
        <v>8.0453999999999954</v>
      </c>
      <c r="M17" s="226">
        <v>8.0877999999999961</v>
      </c>
      <c r="N17" s="23">
        <v>137.09456</v>
      </c>
      <c r="O17" s="24">
        <v>138.63744000000003</v>
      </c>
      <c r="P17" s="24">
        <v>32.57338</v>
      </c>
      <c r="Q17" s="25">
        <v>138.95835999999997</v>
      </c>
      <c r="R17" s="23">
        <v>145.47242</v>
      </c>
      <c r="S17" s="24">
        <v>144.73492000000002</v>
      </c>
      <c r="T17" s="24">
        <v>29.941220000000005</v>
      </c>
      <c r="U17" s="25">
        <v>145.9538</v>
      </c>
      <c r="V17" s="259">
        <f t="shared" ref="V17:V24" si="0">SUM(B17:U17)</f>
        <v>1981.5563</v>
      </c>
      <c r="X17" s="52"/>
      <c r="Y17" s="52"/>
    </row>
    <row r="18" spans="1:41" ht="39.950000000000003" customHeight="1" x14ac:dyDescent="0.25">
      <c r="A18" s="260" t="s">
        <v>16</v>
      </c>
      <c r="B18" s="225">
        <v>504</v>
      </c>
      <c r="C18" s="226">
        <v>8.3754000000000044</v>
      </c>
      <c r="D18" s="226">
        <v>7.6032000000000046</v>
      </c>
      <c r="E18" s="226">
        <v>1.811700000000001</v>
      </c>
      <c r="F18" s="226">
        <v>7.6725000000000048</v>
      </c>
      <c r="G18" s="226">
        <v>7.6626000000000039</v>
      </c>
      <c r="H18" s="225">
        <v>496</v>
      </c>
      <c r="I18" s="226">
        <v>8.9251999999999949</v>
      </c>
      <c r="J18" s="226">
        <v>8.0771999999999959</v>
      </c>
      <c r="K18" s="226">
        <v>1.9291999999999989</v>
      </c>
      <c r="L18" s="226">
        <v>8.0453999999999954</v>
      </c>
      <c r="M18" s="226">
        <v>8.0877999999999961</v>
      </c>
      <c r="N18" s="23">
        <v>137.09456</v>
      </c>
      <c r="O18" s="24">
        <v>138.63744000000003</v>
      </c>
      <c r="P18" s="24">
        <v>32.57338</v>
      </c>
      <c r="Q18" s="25">
        <v>138.95835999999997</v>
      </c>
      <c r="R18" s="23">
        <v>145.47242</v>
      </c>
      <c r="S18" s="24">
        <v>144.73492000000002</v>
      </c>
      <c r="T18" s="24">
        <v>29.941220000000005</v>
      </c>
      <c r="U18" s="25">
        <v>145.9538</v>
      </c>
      <c r="V18" s="259">
        <f t="shared" si="0"/>
        <v>1981.5563</v>
      </c>
      <c r="X18" s="52"/>
      <c r="Y18" s="52"/>
    </row>
    <row r="19" spans="1:41" ht="39.75" customHeight="1" x14ac:dyDescent="0.25">
      <c r="A19" s="258" t="s">
        <v>17</v>
      </c>
      <c r="B19" s="225">
        <v>504</v>
      </c>
      <c r="C19" s="226">
        <v>7.9524000000000052</v>
      </c>
      <c r="D19" s="226">
        <v>7.2004000000000046</v>
      </c>
      <c r="E19" s="226">
        <v>1.710800000000001</v>
      </c>
      <c r="F19" s="226">
        <v>7.2850000000000046</v>
      </c>
      <c r="G19" s="226">
        <v>7.266200000000004</v>
      </c>
      <c r="H19" s="225">
        <v>496</v>
      </c>
      <c r="I19" s="226">
        <v>8.4940999999999942</v>
      </c>
      <c r="J19" s="226">
        <v>7.6759999999999957</v>
      </c>
      <c r="K19" s="226">
        <v>1.8280999999999989</v>
      </c>
      <c r="L19" s="226">
        <v>7.6456999999999953</v>
      </c>
      <c r="M19" s="226">
        <v>7.7062999999999953</v>
      </c>
      <c r="N19" s="23">
        <v>136.93641600000001</v>
      </c>
      <c r="O19" s="24">
        <v>138.11574400000003</v>
      </c>
      <c r="P19" s="24">
        <v>32.331768000000011</v>
      </c>
      <c r="Q19" s="25">
        <v>138.885616</v>
      </c>
      <c r="R19" s="23">
        <v>145.26239199999995</v>
      </c>
      <c r="S19" s="24">
        <v>144.21003200000001</v>
      </c>
      <c r="T19" s="24">
        <v>29.791671999999998</v>
      </c>
      <c r="U19" s="25">
        <v>145.96808000000001</v>
      </c>
      <c r="V19" s="259">
        <f t="shared" si="0"/>
        <v>1976.2667199999999</v>
      </c>
      <c r="X19" s="52"/>
      <c r="Y19" s="52"/>
    </row>
    <row r="20" spans="1:41" ht="39.950000000000003" customHeight="1" x14ac:dyDescent="0.25">
      <c r="A20" s="260" t="s">
        <v>18</v>
      </c>
      <c r="B20" s="225">
        <v>504</v>
      </c>
      <c r="C20" s="226">
        <v>7.9524000000000052</v>
      </c>
      <c r="D20" s="226">
        <v>7.2004000000000046</v>
      </c>
      <c r="E20" s="226">
        <v>1.710800000000001</v>
      </c>
      <c r="F20" s="226">
        <v>7.2850000000000046</v>
      </c>
      <c r="G20" s="226">
        <v>7.266200000000004</v>
      </c>
      <c r="H20" s="225">
        <v>496</v>
      </c>
      <c r="I20" s="226">
        <v>8.4940999999999942</v>
      </c>
      <c r="J20" s="226">
        <v>7.6759999999999957</v>
      </c>
      <c r="K20" s="226">
        <v>1.8280999999999989</v>
      </c>
      <c r="L20" s="226">
        <v>7.6456999999999953</v>
      </c>
      <c r="M20" s="226">
        <v>7.7062999999999953</v>
      </c>
      <c r="N20" s="23">
        <v>136.93641600000001</v>
      </c>
      <c r="O20" s="24">
        <v>138.11574400000003</v>
      </c>
      <c r="P20" s="24">
        <v>32.331768000000011</v>
      </c>
      <c r="Q20" s="25">
        <v>138.885616</v>
      </c>
      <c r="R20" s="23">
        <v>145.26239199999995</v>
      </c>
      <c r="S20" s="24">
        <v>144.21003200000001</v>
      </c>
      <c r="T20" s="24">
        <v>29.791671999999998</v>
      </c>
      <c r="U20" s="25">
        <v>145.96808000000001</v>
      </c>
      <c r="V20" s="259">
        <f t="shared" si="0"/>
        <v>1976.2667199999999</v>
      </c>
      <c r="X20" s="52"/>
      <c r="Y20" s="52"/>
    </row>
    <row r="21" spans="1:41" ht="39.950000000000003" customHeight="1" x14ac:dyDescent="0.25">
      <c r="A21" s="258" t="s">
        <v>19</v>
      </c>
      <c r="B21" s="225">
        <v>504</v>
      </c>
      <c r="C21" s="226">
        <v>7.9524000000000052</v>
      </c>
      <c r="D21" s="226">
        <v>7.2004000000000046</v>
      </c>
      <c r="E21" s="226">
        <v>1.710800000000001</v>
      </c>
      <c r="F21" s="226">
        <v>7.2850000000000046</v>
      </c>
      <c r="G21" s="226">
        <v>7.266200000000004</v>
      </c>
      <c r="H21" s="225">
        <v>496</v>
      </c>
      <c r="I21" s="226">
        <v>8.4940999999999942</v>
      </c>
      <c r="J21" s="226">
        <v>7.6759999999999957</v>
      </c>
      <c r="K21" s="226">
        <v>1.8280999999999989</v>
      </c>
      <c r="L21" s="226">
        <v>7.6456999999999953</v>
      </c>
      <c r="M21" s="226">
        <v>7.7062999999999953</v>
      </c>
      <c r="N21" s="23">
        <v>136.93641600000001</v>
      </c>
      <c r="O21" s="24">
        <v>138.11574400000003</v>
      </c>
      <c r="P21" s="24">
        <v>32.331768000000011</v>
      </c>
      <c r="Q21" s="25">
        <v>138.885616</v>
      </c>
      <c r="R21" s="23">
        <v>145.26239199999995</v>
      </c>
      <c r="S21" s="24">
        <v>144.21003200000001</v>
      </c>
      <c r="T21" s="24">
        <v>29.791671999999998</v>
      </c>
      <c r="U21" s="25">
        <v>145.96808000000001</v>
      </c>
      <c r="V21" s="259">
        <f t="shared" si="0"/>
        <v>1976.2667199999999</v>
      </c>
      <c r="X21" s="52"/>
      <c r="Y21" s="52"/>
    </row>
    <row r="22" spans="1:41" ht="39.950000000000003" customHeight="1" x14ac:dyDescent="0.25">
      <c r="A22" s="260" t="s">
        <v>13</v>
      </c>
      <c r="B22" s="225">
        <v>504</v>
      </c>
      <c r="C22" s="226">
        <v>7.9524000000000052</v>
      </c>
      <c r="D22" s="226">
        <v>7.2004000000000046</v>
      </c>
      <c r="E22" s="226">
        <v>1.710800000000001</v>
      </c>
      <c r="F22" s="226">
        <v>7.2850000000000046</v>
      </c>
      <c r="G22" s="226">
        <v>7.266200000000004</v>
      </c>
      <c r="H22" s="225">
        <v>496</v>
      </c>
      <c r="I22" s="226">
        <v>8.4940999999999942</v>
      </c>
      <c r="J22" s="226">
        <v>7.6759999999999957</v>
      </c>
      <c r="K22" s="226">
        <v>1.8280999999999989</v>
      </c>
      <c r="L22" s="226">
        <v>7.6456999999999953</v>
      </c>
      <c r="M22" s="226">
        <v>7.7062999999999953</v>
      </c>
      <c r="N22" s="23">
        <v>136.93641600000001</v>
      </c>
      <c r="O22" s="24">
        <v>138.11574400000003</v>
      </c>
      <c r="P22" s="24">
        <v>32.331768000000011</v>
      </c>
      <c r="Q22" s="25">
        <v>138.885616</v>
      </c>
      <c r="R22" s="23">
        <v>145.26239199999995</v>
      </c>
      <c r="S22" s="24">
        <v>144.21003200000001</v>
      </c>
      <c r="T22" s="24">
        <v>29.791671999999998</v>
      </c>
      <c r="U22" s="25">
        <v>145.96808000000001</v>
      </c>
      <c r="V22" s="259">
        <f t="shared" si="0"/>
        <v>1976.2667199999999</v>
      </c>
      <c r="X22" s="52"/>
      <c r="Y22" s="52"/>
    </row>
    <row r="23" spans="1:41" ht="39.950000000000003" customHeight="1" x14ac:dyDescent="0.25">
      <c r="A23" s="258" t="s">
        <v>14</v>
      </c>
      <c r="B23" s="225">
        <v>504</v>
      </c>
      <c r="C23" s="226">
        <v>7.9524000000000052</v>
      </c>
      <c r="D23" s="226">
        <v>7.2004000000000046</v>
      </c>
      <c r="E23" s="226">
        <v>1.710800000000001</v>
      </c>
      <c r="F23" s="226">
        <v>7.2850000000000046</v>
      </c>
      <c r="G23" s="226">
        <v>7.266200000000004</v>
      </c>
      <c r="H23" s="225">
        <v>496</v>
      </c>
      <c r="I23" s="226">
        <v>8.4940999999999942</v>
      </c>
      <c r="J23" s="226">
        <v>7.6759999999999957</v>
      </c>
      <c r="K23" s="226">
        <v>1.8280999999999989</v>
      </c>
      <c r="L23" s="226">
        <v>7.6456999999999953</v>
      </c>
      <c r="M23" s="226">
        <v>7.7062999999999953</v>
      </c>
      <c r="N23" s="23">
        <v>136.93641600000001</v>
      </c>
      <c r="O23" s="24">
        <v>138.11574400000003</v>
      </c>
      <c r="P23" s="24">
        <v>32.331768000000011</v>
      </c>
      <c r="Q23" s="25">
        <v>138.885616</v>
      </c>
      <c r="R23" s="23">
        <v>145.26239199999995</v>
      </c>
      <c r="S23" s="24">
        <v>144.21003200000001</v>
      </c>
      <c r="T23" s="24">
        <v>29.791671999999998</v>
      </c>
      <c r="U23" s="25">
        <v>145.96808000000001</v>
      </c>
      <c r="V23" s="259">
        <f t="shared" si="0"/>
        <v>1976.2667199999999</v>
      </c>
      <c r="X23" s="52"/>
    </row>
    <row r="24" spans="1:41" ht="41.45" customHeight="1" thickBot="1" x14ac:dyDescent="0.3">
      <c r="A24" s="260" t="s">
        <v>11</v>
      </c>
      <c r="B24" s="227">
        <f>SUM(B17:B23)</f>
        <v>3528</v>
      </c>
      <c r="C24" s="228">
        <f t="shared" ref="C24:G24" si="1">SUM(C17:C23)</f>
        <v>56.512800000000034</v>
      </c>
      <c r="D24" s="228">
        <f t="shared" si="1"/>
        <v>51.208400000000026</v>
      </c>
      <c r="E24" s="228">
        <f t="shared" si="1"/>
        <v>12.177400000000006</v>
      </c>
      <c r="F24" s="228">
        <f t="shared" si="1"/>
        <v>51.770000000000032</v>
      </c>
      <c r="G24" s="228">
        <f t="shared" si="1"/>
        <v>51.656200000000027</v>
      </c>
      <c r="H24" s="227">
        <f>SUM(H17:H23)</f>
        <v>3472</v>
      </c>
      <c r="I24" s="228">
        <f t="shared" ref="I24:M24" si="2">SUM(I17:I23)</f>
        <v>60.320899999999966</v>
      </c>
      <c r="J24" s="228">
        <f t="shared" si="2"/>
        <v>54.53439999999997</v>
      </c>
      <c r="K24" s="228">
        <f t="shared" si="2"/>
        <v>12.998899999999994</v>
      </c>
      <c r="L24" s="228">
        <f t="shared" si="2"/>
        <v>54.31929999999997</v>
      </c>
      <c r="M24" s="228">
        <f t="shared" si="2"/>
        <v>54.707099999999969</v>
      </c>
      <c r="N24" s="261">
        <f>SUM(N17:N23)</f>
        <v>958.87120000000004</v>
      </c>
      <c r="O24" s="262">
        <f t="shared" ref="O24:Q24" si="3">SUM(O17:O23)</f>
        <v>967.85360000000037</v>
      </c>
      <c r="P24" s="262">
        <f t="shared" si="3"/>
        <v>226.80560000000006</v>
      </c>
      <c r="Q24" s="263">
        <f t="shared" si="3"/>
        <v>972.34480000000008</v>
      </c>
      <c r="R24" s="261">
        <f>SUM(R17:R23)</f>
        <v>1017.2567999999999</v>
      </c>
      <c r="S24" s="262">
        <f t="shared" ref="S24:U24" si="4">SUM(S17:S23)</f>
        <v>1010.52</v>
      </c>
      <c r="T24" s="262">
        <f t="shared" si="4"/>
        <v>208.84080000000003</v>
      </c>
      <c r="U24" s="263">
        <f t="shared" si="4"/>
        <v>1021.7479999999999</v>
      </c>
      <c r="V24" s="259">
        <f t="shared" si="0"/>
        <v>13844.446199999998</v>
      </c>
    </row>
    <row r="25" spans="1:41" s="52" customFormat="1" ht="36.75" customHeight="1" x14ac:dyDescent="0.25">
      <c r="A25" s="264" t="s">
        <v>20</v>
      </c>
      <c r="B25" s="229"/>
      <c r="C25" s="230">
        <v>160.4</v>
      </c>
      <c r="D25" s="230">
        <v>160.4</v>
      </c>
      <c r="E25" s="230">
        <v>160.4</v>
      </c>
      <c r="F25" s="230">
        <v>160.4</v>
      </c>
      <c r="G25" s="230">
        <v>160.4</v>
      </c>
      <c r="H25" s="229"/>
      <c r="I25" s="230">
        <v>160.4</v>
      </c>
      <c r="J25" s="335">
        <v>160.4</v>
      </c>
      <c r="K25" s="230">
        <v>160.4</v>
      </c>
      <c r="L25" s="230">
        <v>160.4</v>
      </c>
      <c r="M25" s="230">
        <v>160.4</v>
      </c>
      <c r="N25" s="265">
        <v>160.4</v>
      </c>
      <c r="O25" s="266">
        <v>160.4</v>
      </c>
      <c r="P25" s="266">
        <v>160.4</v>
      </c>
      <c r="Q25" s="267">
        <v>160.4</v>
      </c>
      <c r="R25" s="265">
        <v>160.4</v>
      </c>
      <c r="S25" s="266">
        <v>160.4</v>
      </c>
      <c r="T25" s="266">
        <v>160.4</v>
      </c>
      <c r="U25" s="267">
        <v>160.4</v>
      </c>
      <c r="V25" s="268">
        <f>+((V24/V26)/7)*1000</f>
        <v>160.40373305526589</v>
      </c>
    </row>
    <row r="26" spans="1:41" s="52" customFormat="1" ht="33" customHeight="1" x14ac:dyDescent="0.25">
      <c r="A26" s="269" t="s">
        <v>21</v>
      </c>
      <c r="B26" s="231"/>
      <c r="C26" s="232">
        <v>846</v>
      </c>
      <c r="D26" s="232">
        <v>766</v>
      </c>
      <c r="E26" s="232">
        <v>182</v>
      </c>
      <c r="F26" s="232">
        <v>775</v>
      </c>
      <c r="G26" s="232">
        <v>773</v>
      </c>
      <c r="H26" s="231"/>
      <c r="I26" s="232">
        <v>841</v>
      </c>
      <c r="J26" s="232">
        <v>760</v>
      </c>
      <c r="K26" s="232">
        <v>181</v>
      </c>
      <c r="L26" s="232">
        <v>757</v>
      </c>
      <c r="M26" s="232">
        <v>763</v>
      </c>
      <c r="N26" s="34">
        <v>854</v>
      </c>
      <c r="O26" s="35">
        <v>862</v>
      </c>
      <c r="P26" s="35">
        <v>202</v>
      </c>
      <c r="Q26" s="36">
        <v>866</v>
      </c>
      <c r="R26" s="34">
        <v>906</v>
      </c>
      <c r="S26" s="35">
        <v>900</v>
      </c>
      <c r="T26" s="35">
        <v>186</v>
      </c>
      <c r="U26" s="36">
        <v>910</v>
      </c>
      <c r="V26" s="270">
        <f>SUM(C26:U26)</f>
        <v>12330</v>
      </c>
      <c r="W26" s="52">
        <f>((V24*1000)/V26)/7</f>
        <v>160.40373305526592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814.19039999999995</v>
      </c>
      <c r="D27" s="226">
        <f t="shared" ref="D27:G27" si="5">(D26*D25/1000)*6</f>
        <v>737.19840000000011</v>
      </c>
      <c r="E27" s="226">
        <f t="shared" si="5"/>
        <v>175.15679999999998</v>
      </c>
      <c r="F27" s="226">
        <f t="shared" si="5"/>
        <v>745.86</v>
      </c>
      <c r="G27" s="226">
        <f t="shared" si="5"/>
        <v>743.93520000000012</v>
      </c>
      <c r="H27" s="233"/>
      <c r="I27" s="226">
        <f>(I26*I25/1000)*6</f>
        <v>809.37840000000006</v>
      </c>
      <c r="J27" s="226">
        <f t="shared" ref="J27:M27" si="6">(J26*J25/1000)*6</f>
        <v>731.42399999999998</v>
      </c>
      <c r="K27" s="226">
        <f t="shared" si="6"/>
        <v>174.19440000000003</v>
      </c>
      <c r="L27" s="226">
        <f t="shared" si="6"/>
        <v>728.53680000000008</v>
      </c>
      <c r="M27" s="226">
        <f t="shared" si="6"/>
        <v>734.31119999999999</v>
      </c>
      <c r="N27" s="272">
        <f t="shared" ref="N27:U27" si="7">((N26*N25)*7/1000-N17-N18)/5</f>
        <v>136.93641600000001</v>
      </c>
      <c r="O27" s="273">
        <f t="shared" si="7"/>
        <v>138.11574400000003</v>
      </c>
      <c r="P27" s="273">
        <f t="shared" si="7"/>
        <v>32.331768000000011</v>
      </c>
      <c r="Q27" s="274">
        <f t="shared" si="7"/>
        <v>138.885616</v>
      </c>
      <c r="R27" s="272">
        <f t="shared" si="7"/>
        <v>145.26239199999995</v>
      </c>
      <c r="S27" s="273">
        <f t="shared" si="7"/>
        <v>144.21003200000001</v>
      </c>
      <c r="T27" s="273">
        <f t="shared" si="7"/>
        <v>29.791671999999998</v>
      </c>
      <c r="U27" s="274">
        <f t="shared" si="7"/>
        <v>145.96808000000001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7.9524000000000052</v>
      </c>
      <c r="D28" s="235">
        <f t="shared" ref="D28:G28" si="8">+(D25-$C$32)*D26/1000</f>
        <v>7.2004000000000046</v>
      </c>
      <c r="E28" s="235">
        <f t="shared" si="8"/>
        <v>1.710800000000001</v>
      </c>
      <c r="F28" s="235">
        <f t="shared" si="8"/>
        <v>7.2850000000000046</v>
      </c>
      <c r="G28" s="235">
        <f t="shared" si="8"/>
        <v>7.266200000000004</v>
      </c>
      <c r="H28" s="234"/>
      <c r="I28" s="235">
        <f>+(I25-$I$32)*I26/1000</f>
        <v>8.4940999999999942</v>
      </c>
      <c r="J28" s="235">
        <f t="shared" ref="J28:M28" si="9">+(J25-$I$32)*J26/1000</f>
        <v>7.6759999999999957</v>
      </c>
      <c r="K28" s="235">
        <f t="shared" si="9"/>
        <v>1.8280999999999989</v>
      </c>
      <c r="L28" s="235">
        <f t="shared" si="9"/>
        <v>7.6456999999999953</v>
      </c>
      <c r="M28" s="235">
        <f t="shared" si="9"/>
        <v>7.7062999999999953</v>
      </c>
      <c r="N28" s="42">
        <f>((N26*N25)*7)/1000</f>
        <v>958.87120000000004</v>
      </c>
      <c r="O28" s="43">
        <f>((O26*O25)*7)/1000</f>
        <v>967.85360000000014</v>
      </c>
      <c r="P28" s="43">
        <f t="shared" ref="P28:U28" si="10">((P26*P25)*7)/1000</f>
        <v>226.80560000000003</v>
      </c>
      <c r="Q28" s="87">
        <f t="shared" si="10"/>
        <v>972.34479999999996</v>
      </c>
      <c r="R28" s="44">
        <f t="shared" si="10"/>
        <v>1017.2567999999999</v>
      </c>
      <c r="S28" s="45">
        <f t="shared" si="10"/>
        <v>1010.52</v>
      </c>
      <c r="T28" s="45">
        <f t="shared" si="10"/>
        <v>208.84080000000003</v>
      </c>
      <c r="U28" s="46">
        <f t="shared" si="10"/>
        <v>1021.748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987.00000000000284</v>
      </c>
      <c r="D29" s="237">
        <f t="shared" si="11"/>
        <v>893.66666666666924</v>
      </c>
      <c r="E29" s="237">
        <f t="shared" si="11"/>
        <v>212.33333333333394</v>
      </c>
      <c r="F29" s="237">
        <f t="shared" si="11"/>
        <v>904.16666666666936</v>
      </c>
      <c r="G29" s="237">
        <f t="shared" si="11"/>
        <v>901.83333333333599</v>
      </c>
      <c r="H29" s="236"/>
      <c r="I29" s="237">
        <f t="shared" ref="I29:M29" si="12">+I26*(1.16666666666667)</f>
        <v>981.16666666666958</v>
      </c>
      <c r="J29" s="237">
        <f t="shared" si="12"/>
        <v>886.66666666666924</v>
      </c>
      <c r="K29" s="237">
        <f t="shared" si="12"/>
        <v>211.16666666666728</v>
      </c>
      <c r="L29" s="237">
        <f t="shared" si="12"/>
        <v>883.16666666666924</v>
      </c>
      <c r="M29" s="237">
        <f t="shared" si="12"/>
        <v>890.16666666666924</v>
      </c>
      <c r="N29" s="48">
        <f>+(N24/N26)/7*1000</f>
        <v>160.4</v>
      </c>
      <c r="O29" s="49">
        <f t="shared" ref="O29:U29" si="13">+(O24/O26)/7*1000</f>
        <v>160.40000000000006</v>
      </c>
      <c r="P29" s="49">
        <f t="shared" si="13"/>
        <v>160.40000000000003</v>
      </c>
      <c r="Q29" s="50">
        <f t="shared" si="13"/>
        <v>160.4</v>
      </c>
      <c r="R29" s="48">
        <f t="shared" si="13"/>
        <v>160.39999999999995</v>
      </c>
      <c r="S29" s="49">
        <f t="shared" si="13"/>
        <v>160.4</v>
      </c>
      <c r="T29" s="49">
        <f t="shared" si="13"/>
        <v>160.40000000000003</v>
      </c>
      <c r="U29" s="50">
        <f t="shared" si="13"/>
        <v>160.4</v>
      </c>
      <c r="V29" s="276"/>
    </row>
    <row r="30" spans="1:41" ht="33.75" customHeight="1" x14ac:dyDescent="0.25">
      <c r="A30" s="52"/>
      <c r="B30" s="233"/>
      <c r="C30" s="238">
        <f>(C27/6)</f>
        <v>135.69839999999999</v>
      </c>
      <c r="D30" s="238">
        <f t="shared" ref="D30:G30" si="14">+(D27/6)</f>
        <v>122.86640000000001</v>
      </c>
      <c r="E30" s="238">
        <f t="shared" si="14"/>
        <v>29.192799999999995</v>
      </c>
      <c r="F30" s="238">
        <f t="shared" si="14"/>
        <v>124.31</v>
      </c>
      <c r="G30" s="238">
        <f t="shared" si="14"/>
        <v>123.98920000000003</v>
      </c>
      <c r="H30" s="233"/>
      <c r="I30" s="238">
        <f>(I27/6)</f>
        <v>134.8964</v>
      </c>
      <c r="J30" s="238">
        <f t="shared" ref="J30:M30" si="15">+(J27/6)</f>
        <v>121.904</v>
      </c>
      <c r="K30" s="238">
        <f t="shared" si="15"/>
        <v>29.032400000000006</v>
      </c>
      <c r="L30" s="238">
        <f t="shared" si="15"/>
        <v>121.42280000000001</v>
      </c>
      <c r="M30" s="238">
        <f t="shared" si="15"/>
        <v>122.3852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325.11779999999999</v>
      </c>
      <c r="D31" s="238">
        <f t="shared" ref="D31:G31" si="16">+((D27-D24)/4)+D30</f>
        <v>294.36390000000006</v>
      </c>
      <c r="E31" s="238">
        <f t="shared" si="16"/>
        <v>69.937649999999991</v>
      </c>
      <c r="F31" s="238">
        <f t="shared" si="16"/>
        <v>297.83249999999998</v>
      </c>
      <c r="G31" s="238">
        <f t="shared" si="16"/>
        <v>297.05895000000004</v>
      </c>
      <c r="H31" s="233"/>
      <c r="I31" s="238">
        <f>+((I27-I24)/4)+I30</f>
        <v>322.16077500000006</v>
      </c>
      <c r="J31" s="238">
        <f t="shared" ref="J31:M31" si="17">+((J27-J24)/4)+J30</f>
        <v>291.12639999999999</v>
      </c>
      <c r="K31" s="238">
        <f t="shared" si="17"/>
        <v>69.331275000000019</v>
      </c>
      <c r="L31" s="238">
        <f t="shared" si="17"/>
        <v>289.97717500000005</v>
      </c>
      <c r="M31" s="238">
        <f t="shared" si="17"/>
        <v>292.286225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151</v>
      </c>
      <c r="D32" s="241">
        <f>+C32*E32/1000</f>
        <v>504.642</v>
      </c>
      <c r="E32" s="242">
        <f>+SUM(C26:G26)</f>
        <v>3342</v>
      </c>
      <c r="F32" s="243"/>
      <c r="G32" s="243"/>
      <c r="H32" s="239"/>
      <c r="I32" s="240">
        <v>150.30000000000001</v>
      </c>
      <c r="J32" s="241">
        <f>+I32*K32/1000</f>
        <v>496.29060000000004</v>
      </c>
      <c r="K32" s="242">
        <f>+SUM(I26:M26)</f>
        <v>3302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109.7</v>
      </c>
      <c r="C38" s="79">
        <v>108.4</v>
      </c>
      <c r="D38" s="79">
        <v>23.8</v>
      </c>
      <c r="E38" s="79">
        <v>110.8</v>
      </c>
      <c r="F38" s="79">
        <v>111.6</v>
      </c>
      <c r="G38" s="79">
        <v>110.6</v>
      </c>
      <c r="H38" s="274">
        <f t="shared" ref="H38:H45" si="18">SUM(B38:G38)</f>
        <v>574.90000000000009</v>
      </c>
      <c r="I38" s="52"/>
      <c r="J38" s="287" t="s">
        <v>15</v>
      </c>
      <c r="K38" s="79">
        <v>8.5</v>
      </c>
      <c r="L38" s="79">
        <v>8.4</v>
      </c>
      <c r="M38" s="79">
        <v>1.7</v>
      </c>
      <c r="N38" s="79">
        <v>8.5</v>
      </c>
      <c r="O38" s="79">
        <v>8.6</v>
      </c>
      <c r="P38" s="79">
        <v>8.4</v>
      </c>
      <c r="Q38" s="274">
        <f t="shared" ref="Q38:Q45" si="19">SUM(K38:P38)</f>
        <v>44.099999999999994</v>
      </c>
      <c r="R38" s="52"/>
      <c r="S38" s="52"/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109.7</v>
      </c>
      <c r="C39" s="79">
        <v>108.4</v>
      </c>
      <c r="D39" s="79">
        <v>23.8</v>
      </c>
      <c r="E39" s="79">
        <v>110.8</v>
      </c>
      <c r="F39" s="79">
        <v>111.6</v>
      </c>
      <c r="G39" s="79">
        <v>110.6</v>
      </c>
      <c r="H39" s="274">
        <f t="shared" si="18"/>
        <v>574.90000000000009</v>
      </c>
      <c r="I39" s="52"/>
      <c r="J39" s="288" t="s">
        <v>16</v>
      </c>
      <c r="K39" s="79">
        <v>8.5</v>
      </c>
      <c r="L39" s="79">
        <v>8.4</v>
      </c>
      <c r="M39" s="79">
        <v>1.7</v>
      </c>
      <c r="N39" s="79">
        <v>8.5</v>
      </c>
      <c r="O39" s="79">
        <v>8.6</v>
      </c>
      <c r="P39" s="79">
        <v>8.4</v>
      </c>
      <c r="Q39" s="274">
        <f t="shared" si="19"/>
        <v>44.099999999999994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109.6</v>
      </c>
      <c r="C40" s="79">
        <v>108.4</v>
      </c>
      <c r="D40" s="79">
        <v>23.8</v>
      </c>
      <c r="E40" s="79">
        <v>110.7</v>
      </c>
      <c r="F40" s="79">
        <v>111.5</v>
      </c>
      <c r="G40" s="79">
        <v>110.6</v>
      </c>
      <c r="H40" s="274">
        <f t="shared" si="18"/>
        <v>574.6</v>
      </c>
      <c r="I40" s="52"/>
      <c r="J40" s="287" t="s">
        <v>17</v>
      </c>
      <c r="K40" s="79">
        <v>8.4</v>
      </c>
      <c r="L40" s="79">
        <v>8.3000000000000007</v>
      </c>
      <c r="M40" s="79">
        <v>1.6</v>
      </c>
      <c r="N40" s="79">
        <v>8.5</v>
      </c>
      <c r="O40" s="79">
        <v>8.6</v>
      </c>
      <c r="P40" s="79">
        <v>8.3000000000000007</v>
      </c>
      <c r="Q40" s="274">
        <f t="shared" si="19"/>
        <v>43.7</v>
      </c>
      <c r="R40" s="52"/>
      <c r="S40" s="52"/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109.6</v>
      </c>
      <c r="C41" s="79">
        <v>108.4</v>
      </c>
      <c r="D41" s="79">
        <v>23.8</v>
      </c>
      <c r="E41" s="79">
        <v>110.7</v>
      </c>
      <c r="F41" s="79">
        <v>111.5</v>
      </c>
      <c r="G41" s="79">
        <v>110.6</v>
      </c>
      <c r="H41" s="274">
        <f t="shared" si="18"/>
        <v>574.6</v>
      </c>
      <c r="I41" s="52"/>
      <c r="J41" s="288" t="s">
        <v>18</v>
      </c>
      <c r="K41" s="79">
        <v>8.4</v>
      </c>
      <c r="L41" s="79">
        <v>8.3000000000000007</v>
      </c>
      <c r="M41" s="79">
        <v>1.6</v>
      </c>
      <c r="N41" s="79">
        <v>8.5</v>
      </c>
      <c r="O41" s="79">
        <v>8.6</v>
      </c>
      <c r="P41" s="79">
        <v>8.3000000000000007</v>
      </c>
      <c r="Q41" s="274">
        <f t="shared" si="19"/>
        <v>43.7</v>
      </c>
      <c r="R41" s="52"/>
      <c r="S41" s="52"/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109.6</v>
      </c>
      <c r="C42" s="79">
        <v>108.4</v>
      </c>
      <c r="D42" s="79">
        <v>23.8</v>
      </c>
      <c r="E42" s="79">
        <v>110.7</v>
      </c>
      <c r="F42" s="79">
        <v>111.5</v>
      </c>
      <c r="G42" s="79">
        <v>110.6</v>
      </c>
      <c r="H42" s="274">
        <f t="shared" si="18"/>
        <v>574.6</v>
      </c>
      <c r="I42" s="52"/>
      <c r="J42" s="287" t="s">
        <v>19</v>
      </c>
      <c r="K42" s="79">
        <v>8.5</v>
      </c>
      <c r="L42" s="79">
        <v>8.3000000000000007</v>
      </c>
      <c r="M42" s="79">
        <v>1.7</v>
      </c>
      <c r="N42" s="79">
        <v>8.5</v>
      </c>
      <c r="O42" s="79">
        <v>8.6</v>
      </c>
      <c r="P42" s="79">
        <v>8.3000000000000007</v>
      </c>
      <c r="Q42" s="274">
        <f t="shared" si="19"/>
        <v>43.900000000000006</v>
      </c>
      <c r="R42" s="52"/>
      <c r="S42" s="52"/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109.6</v>
      </c>
      <c r="C43" s="79">
        <v>108.4</v>
      </c>
      <c r="D43" s="79">
        <v>23.8</v>
      </c>
      <c r="E43" s="79">
        <v>110.7</v>
      </c>
      <c r="F43" s="79">
        <v>111.5</v>
      </c>
      <c r="G43" s="79">
        <v>110.6</v>
      </c>
      <c r="H43" s="274">
        <f t="shared" si="18"/>
        <v>574.6</v>
      </c>
      <c r="I43" s="52"/>
      <c r="J43" s="288" t="s">
        <v>13</v>
      </c>
      <c r="K43" s="79">
        <v>8.5</v>
      </c>
      <c r="L43" s="79">
        <v>8.4</v>
      </c>
      <c r="M43" s="79">
        <v>1.7</v>
      </c>
      <c r="N43" s="79">
        <v>8.5</v>
      </c>
      <c r="O43" s="79">
        <v>8.6999999999999993</v>
      </c>
      <c r="P43" s="79">
        <v>8.4</v>
      </c>
      <c r="Q43" s="274">
        <f t="shared" si="19"/>
        <v>44.199999999999996</v>
      </c>
      <c r="R43" s="52"/>
      <c r="S43" s="52"/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109.6</v>
      </c>
      <c r="C44" s="79">
        <v>108.4</v>
      </c>
      <c r="D44" s="79">
        <v>23.8</v>
      </c>
      <c r="E44" s="79">
        <v>110.7</v>
      </c>
      <c r="F44" s="79">
        <v>111.5</v>
      </c>
      <c r="G44" s="79">
        <v>110.6</v>
      </c>
      <c r="H44" s="274">
        <f t="shared" si="18"/>
        <v>574.6</v>
      </c>
      <c r="I44" s="52"/>
      <c r="J44" s="287" t="s">
        <v>14</v>
      </c>
      <c r="K44" s="79">
        <v>8.5</v>
      </c>
      <c r="L44" s="79">
        <v>8.4</v>
      </c>
      <c r="M44" s="79">
        <v>1.7</v>
      </c>
      <c r="N44" s="79">
        <v>8.5</v>
      </c>
      <c r="O44" s="79">
        <v>8.6999999999999993</v>
      </c>
      <c r="P44" s="79">
        <v>8.4</v>
      </c>
      <c r="Q44" s="274">
        <f t="shared" si="19"/>
        <v>44.199999999999996</v>
      </c>
      <c r="R44" s="52"/>
      <c r="S44" s="52"/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767.40000000000009</v>
      </c>
      <c r="C45" s="262">
        <f t="shared" si="20"/>
        <v>758.8</v>
      </c>
      <c r="D45" s="262">
        <f t="shared" si="20"/>
        <v>166.60000000000002</v>
      </c>
      <c r="E45" s="262">
        <f t="shared" si="20"/>
        <v>775.10000000000014</v>
      </c>
      <c r="F45" s="262">
        <f t="shared" si="20"/>
        <v>780.7</v>
      </c>
      <c r="G45" s="262">
        <f t="shared" si="20"/>
        <v>774.2</v>
      </c>
      <c r="H45" s="274">
        <f t="shared" si="18"/>
        <v>4022.8</v>
      </c>
      <c r="J45" s="288" t="s">
        <v>11</v>
      </c>
      <c r="K45" s="290">
        <f t="shared" ref="K45:P45" si="21">SUM(K38:K44)</f>
        <v>59.3</v>
      </c>
      <c r="L45" s="262">
        <f t="shared" si="21"/>
        <v>58.5</v>
      </c>
      <c r="M45" s="262">
        <f t="shared" si="21"/>
        <v>11.699999999999998</v>
      </c>
      <c r="N45" s="262">
        <f t="shared" si="21"/>
        <v>59.5</v>
      </c>
      <c r="O45" s="262">
        <f t="shared" si="21"/>
        <v>60.400000000000006</v>
      </c>
      <c r="P45" s="262">
        <f t="shared" si="21"/>
        <v>58.5</v>
      </c>
      <c r="Q45" s="274">
        <f t="shared" si="19"/>
        <v>307.89999999999998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158.19999999999999</v>
      </c>
      <c r="C46" s="266">
        <v>158.19999999999999</v>
      </c>
      <c r="D46" s="266">
        <v>158.19999999999999</v>
      </c>
      <c r="E46" s="266">
        <v>158.19999999999999</v>
      </c>
      <c r="F46" s="266">
        <v>158.19999999999999</v>
      </c>
      <c r="G46" s="266">
        <v>158.19999999999999</v>
      </c>
      <c r="H46" s="293">
        <f>+((H45/H47)/7)*1000</f>
        <v>158.18489245409145</v>
      </c>
      <c r="J46" s="291" t="s">
        <v>20</v>
      </c>
      <c r="K46" s="292">
        <v>139</v>
      </c>
      <c r="L46" s="266">
        <v>137</v>
      </c>
      <c r="M46" s="266">
        <v>139</v>
      </c>
      <c r="N46" s="266">
        <v>137</v>
      </c>
      <c r="O46" s="266">
        <v>137</v>
      </c>
      <c r="P46" s="266">
        <v>137</v>
      </c>
      <c r="Q46" s="293">
        <f>+((Q45/Q47)/7)*1000</f>
        <v>137.45535714285714</v>
      </c>
      <c r="R46" s="294"/>
      <c r="S46" s="294"/>
    </row>
    <row r="47" spans="1:29" ht="33.75" customHeight="1" x14ac:dyDescent="0.25">
      <c r="A47" s="295" t="s">
        <v>21</v>
      </c>
      <c r="B47" s="83">
        <v>693</v>
      </c>
      <c r="C47" s="35">
        <v>685</v>
      </c>
      <c r="D47" s="35">
        <v>151</v>
      </c>
      <c r="E47" s="35">
        <v>700</v>
      </c>
      <c r="F47" s="35">
        <v>705</v>
      </c>
      <c r="G47" s="35">
        <v>699</v>
      </c>
      <c r="H47" s="296">
        <f>SUM(B47:G47)</f>
        <v>3633</v>
      </c>
      <c r="I47" s="52"/>
      <c r="J47" s="295" t="s">
        <v>21</v>
      </c>
      <c r="K47" s="297">
        <v>61</v>
      </c>
      <c r="L47" s="298">
        <v>61</v>
      </c>
      <c r="M47" s="298">
        <v>12</v>
      </c>
      <c r="N47" s="298">
        <v>62</v>
      </c>
      <c r="O47" s="298">
        <v>63</v>
      </c>
      <c r="P47" s="298">
        <v>61</v>
      </c>
      <c r="Q47" s="299">
        <f>SUM(K47:P47)</f>
        <v>320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2">((B47*B46)*7/1000-B38-B39)/5</f>
        <v>109.60563999999997</v>
      </c>
      <c r="C48" s="273">
        <f t="shared" si="22"/>
        <v>108.35379999999998</v>
      </c>
      <c r="D48" s="273">
        <f t="shared" si="22"/>
        <v>23.923479999999991</v>
      </c>
      <c r="E48" s="273">
        <f t="shared" si="22"/>
        <v>110.71599999999998</v>
      </c>
      <c r="F48" s="273">
        <f t="shared" si="22"/>
        <v>111.50339999999997</v>
      </c>
      <c r="G48" s="273">
        <f t="shared" si="22"/>
        <v>110.57451999999996</v>
      </c>
      <c r="H48" s="302">
        <f>((H45*1000)/H47)/7</f>
        <v>158.18489245409145</v>
      </c>
      <c r="J48" s="301" t="s">
        <v>22</v>
      </c>
      <c r="K48" s="289">
        <f>((K47*K46)*7/1000-K38-K39)/5</f>
        <v>8.470600000000001</v>
      </c>
      <c r="L48" s="273">
        <f t="shared" ref="L48:P48" si="23">((L47*L46)*7/1000-L38-L39)/5</f>
        <v>8.3398000000000003</v>
      </c>
      <c r="M48" s="273">
        <f t="shared" si="23"/>
        <v>1.6552000000000002</v>
      </c>
      <c r="N48" s="273">
        <f t="shared" si="23"/>
        <v>8.4916</v>
      </c>
      <c r="O48" s="273">
        <f t="shared" si="23"/>
        <v>8.6433999999999997</v>
      </c>
      <c r="P48" s="273">
        <f t="shared" si="23"/>
        <v>8.3398000000000003</v>
      </c>
      <c r="Q48" s="303">
        <f>((Q45*1000)/Q47)/7</f>
        <v>137.45535714285714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4">((B47*B46)*7)/1000</f>
        <v>767.42819999999995</v>
      </c>
      <c r="C49" s="43">
        <f t="shared" si="24"/>
        <v>758.56899999999985</v>
      </c>
      <c r="D49" s="43">
        <f t="shared" si="24"/>
        <v>167.21739999999997</v>
      </c>
      <c r="E49" s="43">
        <f t="shared" si="24"/>
        <v>775.17999999999984</v>
      </c>
      <c r="F49" s="43">
        <f t="shared" si="24"/>
        <v>780.71699999999987</v>
      </c>
      <c r="G49" s="43">
        <f t="shared" si="24"/>
        <v>774.07259999999985</v>
      </c>
      <c r="H49" s="87"/>
      <c r="J49" s="96" t="s">
        <v>23</v>
      </c>
      <c r="K49" s="85">
        <f t="shared" ref="K49:P49" si="25">((K47*K46)*7)/1000</f>
        <v>59.353000000000002</v>
      </c>
      <c r="L49" s="43">
        <f t="shared" si="25"/>
        <v>58.499000000000002</v>
      </c>
      <c r="M49" s="43">
        <f t="shared" si="25"/>
        <v>11.676</v>
      </c>
      <c r="N49" s="43">
        <f t="shared" si="25"/>
        <v>59.457999999999998</v>
      </c>
      <c r="O49" s="43">
        <f t="shared" si="25"/>
        <v>60.417000000000002</v>
      </c>
      <c r="P49" s="43">
        <f t="shared" si="25"/>
        <v>58.499000000000002</v>
      </c>
      <c r="Q49" s="304"/>
    </row>
    <row r="50" spans="1:42" ht="33.75" customHeight="1" thickBot="1" x14ac:dyDescent="0.3">
      <c r="A50" s="97" t="s">
        <v>24</v>
      </c>
      <c r="B50" s="86">
        <f t="shared" ref="B50:G50" si="26">+(B45/B47)/7*1000</f>
        <v>158.19418676561537</v>
      </c>
      <c r="C50" s="49">
        <f t="shared" si="26"/>
        <v>158.24817518248173</v>
      </c>
      <c r="D50" s="49">
        <f t="shared" si="26"/>
        <v>157.61589403973514</v>
      </c>
      <c r="E50" s="49">
        <f t="shared" si="26"/>
        <v>158.18367346938777</v>
      </c>
      <c r="F50" s="49">
        <f t="shared" si="26"/>
        <v>158.19655521783179</v>
      </c>
      <c r="G50" s="49">
        <f t="shared" si="26"/>
        <v>158.22603719599428</v>
      </c>
      <c r="H50" s="105"/>
      <c r="I50" s="52"/>
      <c r="J50" s="97" t="s">
        <v>24</v>
      </c>
      <c r="K50" s="86">
        <f t="shared" ref="K50:P50" si="27">+(K45/K47)/7*1000</f>
        <v>138.87587822014049</v>
      </c>
      <c r="L50" s="49">
        <f t="shared" si="27"/>
        <v>137.0023419203747</v>
      </c>
      <c r="M50" s="49">
        <f t="shared" si="27"/>
        <v>139.28571428571425</v>
      </c>
      <c r="N50" s="49">
        <f t="shared" si="27"/>
        <v>137.09677419354841</v>
      </c>
      <c r="O50" s="49">
        <f t="shared" si="27"/>
        <v>136.96145124716554</v>
      </c>
      <c r="P50" s="49">
        <f t="shared" si="27"/>
        <v>137.0023419203747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10.8</v>
      </c>
      <c r="C57" s="79">
        <v>9.6999999999999993</v>
      </c>
      <c r="D57" s="79">
        <v>2</v>
      </c>
      <c r="E57" s="79">
        <v>9.8000000000000007</v>
      </c>
      <c r="F57" s="221">
        <v>9.8000000000000007</v>
      </c>
      <c r="G57" s="23">
        <v>11</v>
      </c>
      <c r="H57" s="289">
        <v>9.8000000000000007</v>
      </c>
      <c r="I57" s="79">
        <v>2.2000000000000002</v>
      </c>
      <c r="J57" s="79">
        <v>9.8000000000000007</v>
      </c>
      <c r="K57" s="221">
        <v>9.9</v>
      </c>
      <c r="L57" s="23">
        <v>11.1</v>
      </c>
      <c r="M57" s="79">
        <v>11.1</v>
      </c>
      <c r="N57" s="79">
        <v>2.5</v>
      </c>
      <c r="O57" s="221">
        <v>11.2</v>
      </c>
      <c r="P57" s="23">
        <v>11.6</v>
      </c>
      <c r="Q57" s="79">
        <v>11.5</v>
      </c>
      <c r="R57" s="79">
        <v>2.5</v>
      </c>
      <c r="S57" s="221">
        <v>11.6</v>
      </c>
      <c r="T57" s="259">
        <f t="shared" ref="T57:T64" si="28">SUM(B57:S57)</f>
        <v>157.89999999999998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10.9</v>
      </c>
      <c r="C58" s="79">
        <v>9.6999999999999993</v>
      </c>
      <c r="D58" s="79">
        <v>2</v>
      </c>
      <c r="E58" s="79">
        <v>9.8000000000000007</v>
      </c>
      <c r="F58" s="221">
        <v>9.8000000000000007</v>
      </c>
      <c r="G58" s="23">
        <v>10.9</v>
      </c>
      <c r="H58" s="289">
        <v>9.8000000000000007</v>
      </c>
      <c r="I58" s="79">
        <v>2.2000000000000002</v>
      </c>
      <c r="J58" s="79">
        <v>9.8000000000000007</v>
      </c>
      <c r="K58" s="221">
        <v>9.9</v>
      </c>
      <c r="L58" s="23">
        <v>11.1</v>
      </c>
      <c r="M58" s="79">
        <v>11.1</v>
      </c>
      <c r="N58" s="79">
        <v>2.5</v>
      </c>
      <c r="O58" s="221">
        <v>11.2</v>
      </c>
      <c r="P58" s="23">
        <v>11.6</v>
      </c>
      <c r="Q58" s="79">
        <v>11.5</v>
      </c>
      <c r="R58" s="79">
        <v>2.5</v>
      </c>
      <c r="S58" s="221">
        <v>11.6</v>
      </c>
      <c r="T58" s="259">
        <f t="shared" si="28"/>
        <v>157.9</v>
      </c>
      <c r="U58" s="73"/>
      <c r="V58" s="52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10.7</v>
      </c>
      <c r="C59" s="79">
        <v>9.6</v>
      </c>
      <c r="D59" s="79">
        <v>2</v>
      </c>
      <c r="E59" s="79">
        <v>9.6999999999999993</v>
      </c>
      <c r="F59" s="221">
        <v>9.8000000000000007</v>
      </c>
      <c r="G59" s="23">
        <v>10.9</v>
      </c>
      <c r="H59" s="289">
        <v>9.8000000000000007</v>
      </c>
      <c r="I59" s="79">
        <v>2.1</v>
      </c>
      <c r="J59" s="79">
        <v>9.6999999999999993</v>
      </c>
      <c r="K59" s="221">
        <v>9.8000000000000007</v>
      </c>
      <c r="L59" s="23">
        <v>11.1</v>
      </c>
      <c r="M59" s="79">
        <v>11.1</v>
      </c>
      <c r="N59" s="79">
        <v>2.5</v>
      </c>
      <c r="O59" s="221">
        <v>11.2</v>
      </c>
      <c r="P59" s="23">
        <v>11.6</v>
      </c>
      <c r="Q59" s="79">
        <v>11.5</v>
      </c>
      <c r="R59" s="79">
        <v>2.5</v>
      </c>
      <c r="S59" s="221">
        <v>11.6</v>
      </c>
      <c r="T59" s="259">
        <f t="shared" si="28"/>
        <v>157.19999999999999</v>
      </c>
      <c r="U59" s="73"/>
      <c r="V59" s="52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10.7</v>
      </c>
      <c r="C60" s="79">
        <v>9.6999999999999993</v>
      </c>
      <c r="D60" s="79">
        <v>2</v>
      </c>
      <c r="E60" s="79">
        <v>9.6999999999999993</v>
      </c>
      <c r="F60" s="221">
        <v>9.8000000000000007</v>
      </c>
      <c r="G60" s="23">
        <v>10.9</v>
      </c>
      <c r="H60" s="289">
        <v>9.8000000000000007</v>
      </c>
      <c r="I60" s="79">
        <v>2.1</v>
      </c>
      <c r="J60" s="79">
        <v>9.6999999999999993</v>
      </c>
      <c r="K60" s="221">
        <v>9.8000000000000007</v>
      </c>
      <c r="L60" s="23">
        <v>11</v>
      </c>
      <c r="M60" s="79">
        <v>11.2</v>
      </c>
      <c r="N60" s="79">
        <v>2.4</v>
      </c>
      <c r="O60" s="221">
        <v>11.1</v>
      </c>
      <c r="P60" s="23">
        <v>11.6</v>
      </c>
      <c r="Q60" s="79">
        <v>11.6</v>
      </c>
      <c r="R60" s="79">
        <v>2.4</v>
      </c>
      <c r="S60" s="221">
        <v>11.7</v>
      </c>
      <c r="T60" s="259">
        <f t="shared" si="28"/>
        <v>157.19999999999999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10.7</v>
      </c>
      <c r="C61" s="79">
        <v>9.6999999999999993</v>
      </c>
      <c r="D61" s="79">
        <v>2</v>
      </c>
      <c r="E61" s="79">
        <v>9.6999999999999993</v>
      </c>
      <c r="F61" s="221">
        <v>9.8000000000000007</v>
      </c>
      <c r="G61" s="23">
        <v>11</v>
      </c>
      <c r="H61" s="289">
        <v>9.8000000000000007</v>
      </c>
      <c r="I61" s="79">
        <v>2.1</v>
      </c>
      <c r="J61" s="79">
        <v>9.6999999999999993</v>
      </c>
      <c r="K61" s="221">
        <v>9.9</v>
      </c>
      <c r="L61" s="23">
        <v>11.1</v>
      </c>
      <c r="M61" s="79">
        <v>11.3</v>
      </c>
      <c r="N61" s="79">
        <v>2.4</v>
      </c>
      <c r="O61" s="221">
        <v>11.2</v>
      </c>
      <c r="P61" s="23">
        <v>11.6</v>
      </c>
      <c r="Q61" s="79">
        <v>11.6</v>
      </c>
      <c r="R61" s="79">
        <v>2.4</v>
      </c>
      <c r="S61" s="221">
        <v>11.7</v>
      </c>
      <c r="T61" s="259">
        <f t="shared" si="28"/>
        <v>157.69999999999999</v>
      </c>
      <c r="U61" s="73"/>
      <c r="V61" s="52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10.8</v>
      </c>
      <c r="C62" s="79">
        <v>9.6999999999999993</v>
      </c>
      <c r="D62" s="79">
        <v>2</v>
      </c>
      <c r="E62" s="79">
        <v>9.6999999999999993</v>
      </c>
      <c r="F62" s="221">
        <v>9.8000000000000007</v>
      </c>
      <c r="G62" s="23">
        <v>11</v>
      </c>
      <c r="H62" s="289">
        <v>9.8000000000000007</v>
      </c>
      <c r="I62" s="79">
        <v>2.2000000000000002</v>
      </c>
      <c r="J62" s="79">
        <v>9.6999999999999993</v>
      </c>
      <c r="K62" s="221">
        <v>9.9</v>
      </c>
      <c r="L62" s="23">
        <v>11.1</v>
      </c>
      <c r="M62" s="79">
        <v>11.3</v>
      </c>
      <c r="N62" s="79">
        <v>2.5</v>
      </c>
      <c r="O62" s="221">
        <v>11.2</v>
      </c>
      <c r="P62" s="23">
        <v>11.7</v>
      </c>
      <c r="Q62" s="79">
        <v>11.7</v>
      </c>
      <c r="R62" s="79">
        <v>2.4</v>
      </c>
      <c r="S62" s="221">
        <v>11.8</v>
      </c>
      <c r="T62" s="259">
        <f t="shared" si="28"/>
        <v>158.30000000000001</v>
      </c>
      <c r="U62" s="73"/>
      <c r="V62" s="52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10.8</v>
      </c>
      <c r="C63" s="79">
        <v>9.6999999999999993</v>
      </c>
      <c r="D63" s="79">
        <v>2.1</v>
      </c>
      <c r="E63" s="79">
        <v>9.6999999999999993</v>
      </c>
      <c r="F63" s="221">
        <v>9.8000000000000007</v>
      </c>
      <c r="G63" s="23">
        <v>11</v>
      </c>
      <c r="H63" s="289">
        <v>9.8000000000000007</v>
      </c>
      <c r="I63" s="79">
        <v>2.2000000000000002</v>
      </c>
      <c r="J63" s="79">
        <v>9.6999999999999993</v>
      </c>
      <c r="K63" s="221">
        <v>9.9</v>
      </c>
      <c r="L63" s="23">
        <v>11.1</v>
      </c>
      <c r="M63" s="79">
        <v>11.3</v>
      </c>
      <c r="N63" s="79">
        <v>2.5</v>
      </c>
      <c r="O63" s="221">
        <v>11.2</v>
      </c>
      <c r="P63" s="23">
        <v>11.7</v>
      </c>
      <c r="Q63" s="79">
        <v>11.7</v>
      </c>
      <c r="R63" s="79">
        <v>2.5</v>
      </c>
      <c r="S63" s="221">
        <v>11.8</v>
      </c>
      <c r="T63" s="259">
        <f t="shared" si="28"/>
        <v>158.5</v>
      </c>
      <c r="U63" s="73"/>
      <c r="V63" s="52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75.400000000000006</v>
      </c>
      <c r="C64" s="262">
        <f t="shared" si="29"/>
        <v>67.800000000000011</v>
      </c>
      <c r="D64" s="262">
        <f t="shared" si="29"/>
        <v>14.1</v>
      </c>
      <c r="E64" s="262">
        <f t="shared" si="29"/>
        <v>68.100000000000009</v>
      </c>
      <c r="F64" s="263">
        <f t="shared" si="29"/>
        <v>68.599999999999994</v>
      </c>
      <c r="G64" s="261">
        <f t="shared" si="29"/>
        <v>76.699999999999989</v>
      </c>
      <c r="H64" s="262">
        <f t="shared" si="29"/>
        <v>68.599999999999994</v>
      </c>
      <c r="I64" s="262">
        <f t="shared" si="29"/>
        <v>15.099999999999998</v>
      </c>
      <c r="J64" s="262">
        <f t="shared" si="29"/>
        <v>68.100000000000009</v>
      </c>
      <c r="K64" s="263">
        <f t="shared" si="29"/>
        <v>69.100000000000009</v>
      </c>
      <c r="L64" s="261">
        <f t="shared" si="29"/>
        <v>77.599999999999994</v>
      </c>
      <c r="M64" s="262">
        <f t="shared" si="29"/>
        <v>78.399999999999991</v>
      </c>
      <c r="N64" s="262">
        <f t="shared" si="29"/>
        <v>17.3</v>
      </c>
      <c r="O64" s="263">
        <f t="shared" si="29"/>
        <v>78.3</v>
      </c>
      <c r="P64" s="261">
        <f t="shared" si="29"/>
        <v>81.400000000000006</v>
      </c>
      <c r="Q64" s="262">
        <f t="shared" si="29"/>
        <v>81.100000000000009</v>
      </c>
      <c r="R64" s="262">
        <f t="shared" si="29"/>
        <v>17.200000000000003</v>
      </c>
      <c r="S64" s="263">
        <f t="shared" si="29"/>
        <v>81.8</v>
      </c>
      <c r="T64" s="259">
        <f t="shared" si="28"/>
        <v>1104.7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143.5</v>
      </c>
      <c r="C65" s="266">
        <v>142.5</v>
      </c>
      <c r="D65" s="266">
        <v>144</v>
      </c>
      <c r="E65" s="266">
        <v>141</v>
      </c>
      <c r="F65" s="267">
        <v>142</v>
      </c>
      <c r="G65" s="265">
        <v>144</v>
      </c>
      <c r="H65" s="266">
        <v>142</v>
      </c>
      <c r="I65" s="266">
        <v>144</v>
      </c>
      <c r="J65" s="266">
        <v>141</v>
      </c>
      <c r="K65" s="267">
        <v>141</v>
      </c>
      <c r="L65" s="265">
        <v>144</v>
      </c>
      <c r="M65" s="266">
        <v>143.5</v>
      </c>
      <c r="N65" s="266">
        <v>145</v>
      </c>
      <c r="O65" s="267">
        <v>141.5</v>
      </c>
      <c r="P65" s="265">
        <v>143.5</v>
      </c>
      <c r="Q65" s="266">
        <v>143</v>
      </c>
      <c r="R65" s="266">
        <v>144</v>
      </c>
      <c r="S65" s="267">
        <v>142.5</v>
      </c>
      <c r="T65" s="316">
        <f>+((T64/T66)/7)*1000</f>
        <v>142.6892275897701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68</v>
      </c>
      <c r="D66" s="298">
        <v>14</v>
      </c>
      <c r="E66" s="298">
        <v>69</v>
      </c>
      <c r="F66" s="318">
        <v>69</v>
      </c>
      <c r="G66" s="317">
        <v>76</v>
      </c>
      <c r="H66" s="298">
        <v>69</v>
      </c>
      <c r="I66" s="298">
        <v>15</v>
      </c>
      <c r="J66" s="298">
        <v>69</v>
      </c>
      <c r="K66" s="318">
        <v>70</v>
      </c>
      <c r="L66" s="317">
        <v>77</v>
      </c>
      <c r="M66" s="298">
        <v>78</v>
      </c>
      <c r="N66" s="298">
        <v>17</v>
      </c>
      <c r="O66" s="318">
        <v>79</v>
      </c>
      <c r="P66" s="317">
        <v>81</v>
      </c>
      <c r="Q66" s="298">
        <v>81</v>
      </c>
      <c r="R66" s="298">
        <v>17</v>
      </c>
      <c r="S66" s="318">
        <v>82</v>
      </c>
      <c r="T66" s="319">
        <f>SUM(B66:S66)</f>
        <v>1106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10.727500000000003</v>
      </c>
      <c r="C67" s="273">
        <f t="shared" si="30"/>
        <v>9.6859999999999982</v>
      </c>
      <c r="D67" s="273">
        <f t="shared" si="30"/>
        <v>2.0224000000000002</v>
      </c>
      <c r="E67" s="273">
        <f t="shared" si="30"/>
        <v>9.7005999999999997</v>
      </c>
      <c r="F67" s="274">
        <f t="shared" si="30"/>
        <v>9.7972000000000001</v>
      </c>
      <c r="G67" s="272">
        <f t="shared" si="30"/>
        <v>10.941600000000001</v>
      </c>
      <c r="H67" s="273">
        <f t="shared" si="30"/>
        <v>9.7972000000000001</v>
      </c>
      <c r="I67" s="273">
        <f t="shared" si="30"/>
        <v>2.1439999999999997</v>
      </c>
      <c r="J67" s="273">
        <f t="shared" si="30"/>
        <v>9.7005999999999997</v>
      </c>
      <c r="K67" s="274">
        <f t="shared" si="30"/>
        <v>9.8580000000000005</v>
      </c>
      <c r="L67" s="272">
        <f>((L66*L65)*7/1000-L57-L58-L59)/4</f>
        <v>11.079000000000001</v>
      </c>
      <c r="M67" s="273">
        <f t="shared" ref="M67:O67" si="31">((M66*M65)*7/1000-M57-M58-M59)/4</f>
        <v>11.26275</v>
      </c>
      <c r="N67" s="273">
        <f t="shared" si="31"/>
        <v>2.4387499999999998</v>
      </c>
      <c r="O67" s="274">
        <f t="shared" si="31"/>
        <v>11.162374999999997</v>
      </c>
      <c r="P67" s="272">
        <f t="shared" si="30"/>
        <v>11.632900000000003</v>
      </c>
      <c r="Q67" s="273">
        <f t="shared" si="30"/>
        <v>11.616200000000001</v>
      </c>
      <c r="R67" s="273">
        <f t="shared" si="30"/>
        <v>2.4272</v>
      </c>
      <c r="S67" s="274">
        <f t="shared" si="30"/>
        <v>11.719000000000001</v>
      </c>
      <c r="T67" s="320">
        <f>((T64*1000)/T66)/7</f>
        <v>142.68922758977007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2">((B66*B65)*7)/1000</f>
        <v>75.337500000000006</v>
      </c>
      <c r="C68" s="43">
        <f t="shared" si="32"/>
        <v>67.83</v>
      </c>
      <c r="D68" s="43">
        <f t="shared" si="32"/>
        <v>14.112</v>
      </c>
      <c r="E68" s="43">
        <f t="shared" si="32"/>
        <v>68.102999999999994</v>
      </c>
      <c r="F68" s="87">
        <f t="shared" si="32"/>
        <v>68.585999999999999</v>
      </c>
      <c r="G68" s="42">
        <f t="shared" si="32"/>
        <v>76.608000000000004</v>
      </c>
      <c r="H68" s="43">
        <f t="shared" si="32"/>
        <v>68.585999999999999</v>
      </c>
      <c r="I68" s="43">
        <f t="shared" si="32"/>
        <v>15.12</v>
      </c>
      <c r="J68" s="43">
        <f t="shared" si="32"/>
        <v>68.102999999999994</v>
      </c>
      <c r="K68" s="87">
        <f t="shared" si="32"/>
        <v>69.09</v>
      </c>
      <c r="L68" s="42">
        <f t="shared" si="32"/>
        <v>77.616</v>
      </c>
      <c r="M68" s="43">
        <f t="shared" si="32"/>
        <v>78.350999999999999</v>
      </c>
      <c r="N68" s="43">
        <f t="shared" si="32"/>
        <v>17.254999999999999</v>
      </c>
      <c r="O68" s="87">
        <f t="shared" si="32"/>
        <v>78.249499999999998</v>
      </c>
      <c r="P68" s="42">
        <f t="shared" si="32"/>
        <v>81.364500000000007</v>
      </c>
      <c r="Q68" s="43">
        <f t="shared" si="32"/>
        <v>81.081000000000003</v>
      </c>
      <c r="R68" s="43">
        <f t="shared" si="32"/>
        <v>17.135999999999999</v>
      </c>
      <c r="S68" s="87">
        <f t="shared" si="32"/>
        <v>81.795000000000002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3">+(B64/B66)/7*1000</f>
        <v>143.61904761904762</v>
      </c>
      <c r="C69" s="49">
        <f t="shared" si="33"/>
        <v>142.43697478991598</v>
      </c>
      <c r="D69" s="49">
        <f t="shared" si="33"/>
        <v>143.87755102040816</v>
      </c>
      <c r="E69" s="49">
        <f t="shared" si="33"/>
        <v>140.99378881987579</v>
      </c>
      <c r="F69" s="50">
        <f t="shared" si="33"/>
        <v>142.02898550724635</v>
      </c>
      <c r="G69" s="48">
        <f t="shared" si="33"/>
        <v>144.17293233082702</v>
      </c>
      <c r="H69" s="49">
        <f t="shared" si="33"/>
        <v>142.02898550724635</v>
      </c>
      <c r="I69" s="49">
        <f t="shared" si="33"/>
        <v>143.8095238095238</v>
      </c>
      <c r="J69" s="49">
        <f t="shared" si="33"/>
        <v>140.99378881987579</v>
      </c>
      <c r="K69" s="50">
        <f t="shared" si="33"/>
        <v>141.0204081632653</v>
      </c>
      <c r="L69" s="48">
        <f t="shared" si="33"/>
        <v>143.97031539888681</v>
      </c>
      <c r="M69" s="49">
        <f t="shared" si="33"/>
        <v>143.58974358974359</v>
      </c>
      <c r="N69" s="49">
        <f t="shared" si="33"/>
        <v>145.37815126050418</v>
      </c>
      <c r="O69" s="50">
        <f t="shared" si="33"/>
        <v>141.59132007233271</v>
      </c>
      <c r="P69" s="48">
        <f t="shared" si="33"/>
        <v>143.56261022927691</v>
      </c>
      <c r="Q69" s="49">
        <f t="shared" si="33"/>
        <v>143.03350970017638</v>
      </c>
      <c r="R69" s="49">
        <f t="shared" si="33"/>
        <v>144.53781512605045</v>
      </c>
      <c r="S69" s="50">
        <f t="shared" si="33"/>
        <v>142.50871080139373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1" zoomScale="30" zoomScaleNormal="30" workbookViewId="0">
      <selection activeCell="V57" sqref="V57:V63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57"/>
      <c r="E3" s="357"/>
      <c r="F3" s="357"/>
      <c r="G3" s="357"/>
      <c r="H3" s="357"/>
      <c r="I3" s="357"/>
      <c r="J3" s="357"/>
      <c r="K3" s="357"/>
      <c r="L3" s="357"/>
      <c r="M3" s="357"/>
      <c r="N3" s="357"/>
      <c r="O3" s="357"/>
      <c r="P3" s="357"/>
      <c r="Q3" s="357"/>
      <c r="R3" s="357"/>
      <c r="S3" s="357"/>
      <c r="T3" s="357"/>
      <c r="U3" s="357"/>
      <c r="V3" s="357"/>
      <c r="W3" s="357"/>
      <c r="AC3" s="357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57" t="s">
        <v>1</v>
      </c>
      <c r="B9" s="357"/>
      <c r="C9" s="357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57"/>
      <c r="B10" s="357"/>
      <c r="C10" s="357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57" t="s">
        <v>4</v>
      </c>
      <c r="B11" s="357"/>
      <c r="C11" s="357"/>
      <c r="D11" s="245"/>
      <c r="E11" s="358">
        <v>1</v>
      </c>
      <c r="F11" s="245"/>
      <c r="G11" s="245"/>
      <c r="H11" s="245"/>
      <c r="I11" s="245"/>
      <c r="J11" s="245"/>
      <c r="K11" s="599" t="s">
        <v>101</v>
      </c>
      <c r="L11" s="599"/>
      <c r="M11" s="359"/>
      <c r="N11" s="359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57"/>
      <c r="B12" s="357"/>
      <c r="C12" s="357"/>
      <c r="D12" s="245"/>
      <c r="E12" s="247"/>
      <c r="F12" s="245"/>
      <c r="G12" s="245"/>
      <c r="H12" s="245"/>
      <c r="I12" s="245"/>
      <c r="J12" s="245"/>
      <c r="K12" s="359"/>
      <c r="L12" s="359"/>
      <c r="M12" s="359"/>
      <c r="N12" s="359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57"/>
      <c r="B13" s="357"/>
      <c r="C13" s="357"/>
      <c r="D13" s="357"/>
      <c r="E13" s="357"/>
      <c r="F13" s="357"/>
      <c r="G13" s="357"/>
      <c r="H13" s="357"/>
      <c r="I13" s="357"/>
      <c r="J13" s="357"/>
      <c r="K13" s="357"/>
      <c r="L13" s="359"/>
      <c r="M13" s="359"/>
      <c r="N13" s="359"/>
      <c r="O13" s="359"/>
      <c r="P13" s="359"/>
      <c r="Q13" s="359"/>
      <c r="R13" s="359"/>
      <c r="S13" s="359"/>
      <c r="T13" s="359"/>
      <c r="U13" s="359"/>
      <c r="V13" s="245"/>
      <c r="W13" s="245"/>
      <c r="X13" s="245"/>
    </row>
    <row r="14" spans="1:29" s="52" customFormat="1" ht="34.5" thickBot="1" x14ac:dyDescent="0.3">
      <c r="A14" s="357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504</v>
      </c>
      <c r="C17" s="226">
        <v>7.9524000000000052</v>
      </c>
      <c r="D17" s="226">
        <v>7.2004000000000046</v>
      </c>
      <c r="E17" s="226">
        <v>1.710800000000001</v>
      </c>
      <c r="F17" s="226">
        <v>7.2850000000000046</v>
      </c>
      <c r="G17" s="226">
        <v>7.266200000000004</v>
      </c>
      <c r="H17" s="225">
        <v>496</v>
      </c>
      <c r="I17" s="226">
        <v>8.4940999999999942</v>
      </c>
      <c r="J17" s="226">
        <v>7.6759999999999957</v>
      </c>
      <c r="K17" s="226">
        <v>1.8280999999999989</v>
      </c>
      <c r="L17" s="226">
        <v>7.6456999999999953</v>
      </c>
      <c r="M17" s="226">
        <v>7.7062999999999953</v>
      </c>
      <c r="N17" s="23">
        <v>136.93641600000001</v>
      </c>
      <c r="O17" s="24">
        <v>138.11574400000003</v>
      </c>
      <c r="P17" s="24">
        <v>32.331768000000011</v>
      </c>
      <c r="Q17" s="25">
        <v>138.885616</v>
      </c>
      <c r="R17" s="23">
        <v>145.26239199999995</v>
      </c>
      <c r="S17" s="24">
        <v>144.21003200000001</v>
      </c>
      <c r="T17" s="24">
        <v>29.791671999999998</v>
      </c>
      <c r="U17" s="25">
        <v>145.96808000000001</v>
      </c>
      <c r="V17" s="259">
        <f t="shared" ref="V17:V24" si="0">SUM(B17:U17)</f>
        <v>1976.2667199999999</v>
      </c>
      <c r="X17" s="52"/>
      <c r="Y17" s="52"/>
    </row>
    <row r="18" spans="1:41" ht="39.950000000000003" customHeight="1" x14ac:dyDescent="0.25">
      <c r="A18" s="260" t="s">
        <v>16</v>
      </c>
      <c r="B18" s="225">
        <v>504</v>
      </c>
      <c r="C18" s="226">
        <v>7.9524000000000052</v>
      </c>
      <c r="D18" s="226">
        <v>7.2004000000000046</v>
      </c>
      <c r="E18" s="226">
        <v>1.710800000000001</v>
      </c>
      <c r="F18" s="226">
        <v>7.2850000000000046</v>
      </c>
      <c r="G18" s="226">
        <v>7.266200000000004</v>
      </c>
      <c r="H18" s="225">
        <v>496</v>
      </c>
      <c r="I18" s="226">
        <v>8.4940999999999942</v>
      </c>
      <c r="J18" s="226">
        <v>7.6759999999999957</v>
      </c>
      <c r="K18" s="226">
        <v>1.8280999999999989</v>
      </c>
      <c r="L18" s="226">
        <v>7.6456999999999953</v>
      </c>
      <c r="M18" s="226">
        <v>7.7062999999999953</v>
      </c>
      <c r="N18" s="23">
        <v>136.93641600000001</v>
      </c>
      <c r="O18" s="24">
        <v>138.11574400000003</v>
      </c>
      <c r="P18" s="24">
        <v>32.331768000000011</v>
      </c>
      <c r="Q18" s="25">
        <v>138.885616</v>
      </c>
      <c r="R18" s="23">
        <v>145.26239199999995</v>
      </c>
      <c r="S18" s="24">
        <v>144.21003200000001</v>
      </c>
      <c r="T18" s="24">
        <v>29.791671999999998</v>
      </c>
      <c r="U18" s="25">
        <v>145.96808000000001</v>
      </c>
      <c r="V18" s="259">
        <f t="shared" si="0"/>
        <v>1976.2667199999999</v>
      </c>
      <c r="X18" s="52"/>
      <c r="Y18" s="52"/>
    </row>
    <row r="19" spans="1:41" ht="39.75" customHeight="1" x14ac:dyDescent="0.25">
      <c r="A19" s="258" t="s">
        <v>17</v>
      </c>
      <c r="B19" s="225">
        <v>503</v>
      </c>
      <c r="C19" s="226">
        <v>7.4360000000000097</v>
      </c>
      <c r="D19" s="226">
        <v>6.7408000000000081</v>
      </c>
      <c r="E19" s="226">
        <v>1.592800000000002</v>
      </c>
      <c r="F19" s="226">
        <v>6.8200000000000092</v>
      </c>
      <c r="G19" s="226">
        <v>6.7760000000000087</v>
      </c>
      <c r="H19" s="225">
        <v>495</v>
      </c>
      <c r="I19" s="226">
        <v>7.9705000000000004</v>
      </c>
      <c r="J19" s="226">
        <v>7.22</v>
      </c>
      <c r="K19" s="226">
        <v>1.71</v>
      </c>
      <c r="L19" s="226">
        <v>7.1820000000000004</v>
      </c>
      <c r="M19" s="226">
        <v>7.2484999999999999</v>
      </c>
      <c r="N19" s="23">
        <v>136.05859360000005</v>
      </c>
      <c r="O19" s="24">
        <v>137.60034239999999</v>
      </c>
      <c r="P19" s="24">
        <v>31.8112928</v>
      </c>
      <c r="Q19" s="25">
        <v>138.1872736</v>
      </c>
      <c r="R19" s="23">
        <v>144.13792320000005</v>
      </c>
      <c r="S19" s="24">
        <v>143.44026720000002</v>
      </c>
      <c r="T19" s="24">
        <v>29.471531200000005</v>
      </c>
      <c r="U19" s="25">
        <v>145.197968</v>
      </c>
      <c r="V19" s="259">
        <f t="shared" si="0"/>
        <v>1964.6017920000002</v>
      </c>
      <c r="X19" s="52"/>
      <c r="Y19" s="52"/>
    </row>
    <row r="20" spans="1:41" ht="39.950000000000003" customHeight="1" x14ac:dyDescent="0.25">
      <c r="A20" s="260" t="s">
        <v>18</v>
      </c>
      <c r="B20" s="225">
        <v>503</v>
      </c>
      <c r="C20" s="226">
        <v>7.4360000000000097</v>
      </c>
      <c r="D20" s="226">
        <v>6.7408000000000081</v>
      </c>
      <c r="E20" s="226">
        <v>1.592800000000002</v>
      </c>
      <c r="F20" s="226">
        <v>6.8200000000000092</v>
      </c>
      <c r="G20" s="226">
        <v>6.7760000000000087</v>
      </c>
      <c r="H20" s="225">
        <v>495</v>
      </c>
      <c r="I20" s="226">
        <v>7.9705000000000004</v>
      </c>
      <c r="J20" s="226">
        <v>7.22</v>
      </c>
      <c r="K20" s="226">
        <v>1.71</v>
      </c>
      <c r="L20" s="226">
        <v>7.1820000000000004</v>
      </c>
      <c r="M20" s="226">
        <v>7.2484999999999999</v>
      </c>
      <c r="N20" s="23">
        <v>136.05859360000005</v>
      </c>
      <c r="O20" s="24">
        <v>137.60034239999999</v>
      </c>
      <c r="P20" s="24">
        <v>31.8112928</v>
      </c>
      <c r="Q20" s="25">
        <v>138.1872736</v>
      </c>
      <c r="R20" s="23">
        <v>144.13792320000005</v>
      </c>
      <c r="S20" s="24">
        <v>143.44026720000002</v>
      </c>
      <c r="T20" s="24">
        <v>29.471531200000005</v>
      </c>
      <c r="U20" s="25">
        <v>145.197968</v>
      </c>
      <c r="V20" s="259">
        <f t="shared" si="0"/>
        <v>1964.6017920000002</v>
      </c>
      <c r="X20" s="52"/>
      <c r="Y20" s="52"/>
    </row>
    <row r="21" spans="1:41" ht="39.950000000000003" customHeight="1" x14ac:dyDescent="0.25">
      <c r="A21" s="258" t="s">
        <v>19</v>
      </c>
      <c r="B21" s="225">
        <v>503</v>
      </c>
      <c r="C21" s="226">
        <v>7.4360000000000097</v>
      </c>
      <c r="D21" s="226">
        <v>6.7408000000000081</v>
      </c>
      <c r="E21" s="226">
        <v>1.592800000000002</v>
      </c>
      <c r="F21" s="226">
        <v>6.8200000000000092</v>
      </c>
      <c r="G21" s="226">
        <v>6.7760000000000087</v>
      </c>
      <c r="H21" s="225">
        <v>495</v>
      </c>
      <c r="I21" s="226">
        <v>7.9705000000000004</v>
      </c>
      <c r="J21" s="226">
        <v>7.22</v>
      </c>
      <c r="K21" s="226">
        <v>1.71</v>
      </c>
      <c r="L21" s="226">
        <v>7.1820000000000004</v>
      </c>
      <c r="M21" s="226">
        <v>7.2484999999999999</v>
      </c>
      <c r="N21" s="23">
        <v>136.05859360000005</v>
      </c>
      <c r="O21" s="24">
        <v>137.60034239999999</v>
      </c>
      <c r="P21" s="24">
        <v>31.8112928</v>
      </c>
      <c r="Q21" s="25">
        <v>138.1872736</v>
      </c>
      <c r="R21" s="23">
        <v>144.13792320000005</v>
      </c>
      <c r="S21" s="24">
        <v>143.44026720000002</v>
      </c>
      <c r="T21" s="24">
        <v>29.471531200000005</v>
      </c>
      <c r="U21" s="25">
        <v>145.197968</v>
      </c>
      <c r="V21" s="259">
        <f t="shared" si="0"/>
        <v>1964.6017920000002</v>
      </c>
      <c r="X21" s="52"/>
      <c r="Y21" s="52"/>
    </row>
    <row r="22" spans="1:41" ht="39.950000000000003" customHeight="1" x14ac:dyDescent="0.25">
      <c r="A22" s="260" t="s">
        <v>13</v>
      </c>
      <c r="B22" s="225">
        <v>503</v>
      </c>
      <c r="C22" s="226">
        <v>7.4360000000000097</v>
      </c>
      <c r="D22" s="226">
        <v>6.7408000000000081</v>
      </c>
      <c r="E22" s="226">
        <v>1.592800000000002</v>
      </c>
      <c r="F22" s="226">
        <v>6.8200000000000092</v>
      </c>
      <c r="G22" s="226">
        <v>6.7760000000000087</v>
      </c>
      <c r="H22" s="225">
        <v>495</v>
      </c>
      <c r="I22" s="226">
        <v>7.9705000000000004</v>
      </c>
      <c r="J22" s="226">
        <v>7.22</v>
      </c>
      <c r="K22" s="226">
        <v>1.71</v>
      </c>
      <c r="L22" s="226">
        <v>7.1820000000000004</v>
      </c>
      <c r="M22" s="226">
        <v>7.2484999999999999</v>
      </c>
      <c r="N22" s="23">
        <v>136.05859360000005</v>
      </c>
      <c r="O22" s="24">
        <v>137.60034239999999</v>
      </c>
      <c r="P22" s="24">
        <v>31.8112928</v>
      </c>
      <c r="Q22" s="25">
        <v>138.1872736</v>
      </c>
      <c r="R22" s="23">
        <v>144.13792320000005</v>
      </c>
      <c r="S22" s="24">
        <v>143.44026720000002</v>
      </c>
      <c r="T22" s="24">
        <v>29.471531200000005</v>
      </c>
      <c r="U22" s="25">
        <v>145.197968</v>
      </c>
      <c r="V22" s="259">
        <f t="shared" si="0"/>
        <v>1964.6017920000002</v>
      </c>
      <c r="X22" s="52"/>
      <c r="Y22" s="52"/>
    </row>
    <row r="23" spans="1:41" ht="39.950000000000003" customHeight="1" x14ac:dyDescent="0.25">
      <c r="A23" s="258" t="s">
        <v>14</v>
      </c>
      <c r="B23" s="225">
        <v>503</v>
      </c>
      <c r="C23" s="226">
        <v>7.4360000000000097</v>
      </c>
      <c r="D23" s="226">
        <v>6.7408000000000081</v>
      </c>
      <c r="E23" s="226">
        <v>1.592800000000002</v>
      </c>
      <c r="F23" s="226">
        <v>6.8200000000000092</v>
      </c>
      <c r="G23" s="226">
        <v>6.7760000000000087</v>
      </c>
      <c r="H23" s="225">
        <v>495</v>
      </c>
      <c r="I23" s="226">
        <v>7.9705000000000004</v>
      </c>
      <c r="J23" s="226">
        <v>7.22</v>
      </c>
      <c r="K23" s="226">
        <v>1.71</v>
      </c>
      <c r="L23" s="226">
        <v>7.1820000000000004</v>
      </c>
      <c r="M23" s="226">
        <v>7.2484999999999999</v>
      </c>
      <c r="N23" s="23">
        <v>136.05859360000005</v>
      </c>
      <c r="O23" s="24">
        <v>137.60034239999999</v>
      </c>
      <c r="P23" s="24">
        <v>31.8112928</v>
      </c>
      <c r="Q23" s="25">
        <v>138.1872736</v>
      </c>
      <c r="R23" s="23">
        <v>144.13792320000005</v>
      </c>
      <c r="S23" s="24">
        <v>143.44026720000002</v>
      </c>
      <c r="T23" s="24">
        <v>29.471531200000005</v>
      </c>
      <c r="U23" s="25">
        <v>145.197968</v>
      </c>
      <c r="V23" s="259">
        <f t="shared" si="0"/>
        <v>1964.6017920000002</v>
      </c>
      <c r="X23" s="52"/>
    </row>
    <row r="24" spans="1:41" ht="41.45" customHeight="1" thickBot="1" x14ac:dyDescent="0.3">
      <c r="A24" s="260" t="s">
        <v>11</v>
      </c>
      <c r="B24" s="227">
        <f>SUM(B17:B23)</f>
        <v>3523</v>
      </c>
      <c r="C24" s="228">
        <f t="shared" ref="C24:G24" si="1">SUM(C17:C23)</f>
        <v>53.084800000000051</v>
      </c>
      <c r="D24" s="228">
        <f t="shared" si="1"/>
        <v>48.104800000000047</v>
      </c>
      <c r="E24" s="228">
        <f t="shared" si="1"/>
        <v>11.385600000000013</v>
      </c>
      <c r="F24" s="228">
        <f t="shared" si="1"/>
        <v>48.670000000000051</v>
      </c>
      <c r="G24" s="228">
        <f t="shared" si="1"/>
        <v>48.412400000000055</v>
      </c>
      <c r="H24" s="227">
        <f>SUM(H17:H23)</f>
        <v>3467</v>
      </c>
      <c r="I24" s="228">
        <f t="shared" ref="I24:M24" si="2">SUM(I17:I23)</f>
        <v>56.840699999999991</v>
      </c>
      <c r="J24" s="228">
        <f t="shared" si="2"/>
        <v>51.451999999999991</v>
      </c>
      <c r="K24" s="228">
        <f t="shared" si="2"/>
        <v>12.206199999999999</v>
      </c>
      <c r="L24" s="228">
        <f t="shared" si="2"/>
        <v>51.2014</v>
      </c>
      <c r="M24" s="228">
        <f t="shared" si="2"/>
        <v>51.65509999999999</v>
      </c>
      <c r="N24" s="261">
        <f>SUM(N17:N23)</f>
        <v>954.16580000000022</v>
      </c>
      <c r="O24" s="262">
        <f t="shared" ref="O24:Q24" si="3">SUM(O17:O23)</f>
        <v>964.23320000000012</v>
      </c>
      <c r="P24" s="262">
        <f t="shared" si="3"/>
        <v>223.72</v>
      </c>
      <c r="Q24" s="263">
        <f t="shared" si="3"/>
        <v>968.70760000000007</v>
      </c>
      <c r="R24" s="261">
        <f>SUM(R17:R23)</f>
        <v>1011.2144000000002</v>
      </c>
      <c r="S24" s="262">
        <f t="shared" ref="S24:U24" si="4">SUM(S17:S23)</f>
        <v>1005.6214</v>
      </c>
      <c r="T24" s="262">
        <f t="shared" si="4"/>
        <v>206.94100000000003</v>
      </c>
      <c r="U24" s="263">
        <f t="shared" si="4"/>
        <v>1017.9259999999999</v>
      </c>
      <c r="V24" s="259">
        <f t="shared" si="0"/>
        <v>13775.5424</v>
      </c>
    </row>
    <row r="25" spans="1:41" s="52" customFormat="1" ht="36.75" customHeight="1" x14ac:dyDescent="0.25">
      <c r="A25" s="264" t="s">
        <v>20</v>
      </c>
      <c r="B25" s="229"/>
      <c r="C25" s="230">
        <v>159.80000000000001</v>
      </c>
      <c r="D25" s="230">
        <v>159.80000000000001</v>
      </c>
      <c r="E25" s="230">
        <v>159.80000000000001</v>
      </c>
      <c r="F25" s="230">
        <v>159.80000000000001</v>
      </c>
      <c r="G25" s="230">
        <v>159.80000000000001</v>
      </c>
      <c r="H25" s="229"/>
      <c r="I25" s="230">
        <v>159.80000000000001</v>
      </c>
      <c r="J25" s="335">
        <v>159.80000000000001</v>
      </c>
      <c r="K25" s="230">
        <v>159.80000000000001</v>
      </c>
      <c r="L25" s="230">
        <v>159.80000000000001</v>
      </c>
      <c r="M25" s="230">
        <v>159.80000000000001</v>
      </c>
      <c r="N25" s="265">
        <v>159.80000000000001</v>
      </c>
      <c r="O25" s="266">
        <v>159.80000000000001</v>
      </c>
      <c r="P25" s="266">
        <v>159.80000000000001</v>
      </c>
      <c r="Q25" s="267">
        <v>159.80000000000001</v>
      </c>
      <c r="R25" s="265">
        <v>159.80000000000001</v>
      </c>
      <c r="S25" s="266">
        <v>159.80000000000001</v>
      </c>
      <c r="T25" s="266">
        <v>159.80000000000001</v>
      </c>
      <c r="U25" s="267">
        <v>159.80000000000001</v>
      </c>
      <c r="V25" s="268">
        <f>+((V24/V26)/7)*1000</f>
        <v>159.8127845193624</v>
      </c>
    </row>
    <row r="26" spans="1:41" s="52" customFormat="1" ht="33" customHeight="1" x14ac:dyDescent="0.25">
      <c r="A26" s="269" t="s">
        <v>21</v>
      </c>
      <c r="B26" s="231"/>
      <c r="C26" s="232">
        <v>845</v>
      </c>
      <c r="D26" s="232">
        <v>766</v>
      </c>
      <c r="E26" s="232">
        <v>181</v>
      </c>
      <c r="F26" s="232">
        <v>775</v>
      </c>
      <c r="G26" s="232">
        <v>770</v>
      </c>
      <c r="H26" s="231"/>
      <c r="I26" s="232">
        <v>839</v>
      </c>
      <c r="J26" s="232">
        <v>760</v>
      </c>
      <c r="K26" s="232">
        <v>180</v>
      </c>
      <c r="L26" s="232">
        <v>756</v>
      </c>
      <c r="M26" s="232">
        <v>763</v>
      </c>
      <c r="N26" s="34">
        <v>853</v>
      </c>
      <c r="O26" s="35">
        <v>862</v>
      </c>
      <c r="P26" s="35">
        <v>200</v>
      </c>
      <c r="Q26" s="36">
        <v>866</v>
      </c>
      <c r="R26" s="34">
        <v>904</v>
      </c>
      <c r="S26" s="35">
        <v>899</v>
      </c>
      <c r="T26" s="35">
        <v>185</v>
      </c>
      <c r="U26" s="36">
        <v>910</v>
      </c>
      <c r="V26" s="270">
        <f>SUM(C26:U26)</f>
        <v>12314</v>
      </c>
      <c r="W26" s="52">
        <f>((V24*1000)/V26)/7</f>
        <v>159.8127845193624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810.18600000000004</v>
      </c>
      <c r="D27" s="226">
        <f t="shared" ref="D27:G27" si="5">(D26*D25/1000)*6</f>
        <v>734.44080000000008</v>
      </c>
      <c r="E27" s="226">
        <f t="shared" si="5"/>
        <v>173.54280000000003</v>
      </c>
      <c r="F27" s="226">
        <f t="shared" si="5"/>
        <v>743.07</v>
      </c>
      <c r="G27" s="226">
        <f t="shared" si="5"/>
        <v>738.27600000000007</v>
      </c>
      <c r="H27" s="233"/>
      <c r="I27" s="226">
        <f>(I26*I25/1000)*6</f>
        <v>804.43320000000006</v>
      </c>
      <c r="J27" s="226">
        <f t="shared" ref="J27:M27" si="6">(J26*J25/1000)*6</f>
        <v>728.6880000000001</v>
      </c>
      <c r="K27" s="226">
        <f t="shared" si="6"/>
        <v>172.584</v>
      </c>
      <c r="L27" s="226">
        <f t="shared" si="6"/>
        <v>724.8528</v>
      </c>
      <c r="M27" s="226">
        <f t="shared" si="6"/>
        <v>731.56439999999998</v>
      </c>
      <c r="N27" s="272">
        <f t="shared" ref="N27:U27" si="7">((N26*N25)*7/1000-N17-N18)/5</f>
        <v>136.05859360000005</v>
      </c>
      <c r="O27" s="273">
        <f t="shared" si="7"/>
        <v>137.60034239999999</v>
      </c>
      <c r="P27" s="273">
        <f t="shared" si="7"/>
        <v>31.8112928</v>
      </c>
      <c r="Q27" s="274">
        <f t="shared" si="7"/>
        <v>138.1872736</v>
      </c>
      <c r="R27" s="272">
        <f t="shared" si="7"/>
        <v>144.13792320000005</v>
      </c>
      <c r="S27" s="273">
        <f t="shared" si="7"/>
        <v>143.44026720000002</v>
      </c>
      <c r="T27" s="273">
        <f t="shared" si="7"/>
        <v>29.471531200000005</v>
      </c>
      <c r="U27" s="274">
        <f t="shared" si="7"/>
        <v>145.197968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7.4360000000000097</v>
      </c>
      <c r="D28" s="235">
        <f t="shared" ref="D28:G28" si="8">+(D25-$C$32)*D26/1000</f>
        <v>6.7408000000000081</v>
      </c>
      <c r="E28" s="235">
        <f t="shared" si="8"/>
        <v>1.592800000000002</v>
      </c>
      <c r="F28" s="235">
        <f t="shared" si="8"/>
        <v>6.8200000000000092</v>
      </c>
      <c r="G28" s="235">
        <f t="shared" si="8"/>
        <v>6.7760000000000087</v>
      </c>
      <c r="H28" s="234"/>
      <c r="I28" s="235">
        <f>+(I25-$I$32)*I26/1000</f>
        <v>7.9705000000000004</v>
      </c>
      <c r="J28" s="235">
        <f t="shared" ref="J28:M28" si="9">+(J25-$I$32)*J26/1000</f>
        <v>7.22</v>
      </c>
      <c r="K28" s="235">
        <f t="shared" si="9"/>
        <v>1.71</v>
      </c>
      <c r="L28" s="235">
        <f t="shared" si="9"/>
        <v>7.1820000000000004</v>
      </c>
      <c r="M28" s="235">
        <f t="shared" si="9"/>
        <v>7.2484999999999999</v>
      </c>
      <c r="N28" s="42">
        <f>((N26*N25)*7)/1000</f>
        <v>954.16580000000022</v>
      </c>
      <c r="O28" s="43">
        <f>((O26*O25)*7)/1000</f>
        <v>964.23320000000012</v>
      </c>
      <c r="P28" s="43">
        <f t="shared" ref="P28:U28" si="10">((P26*P25)*7)/1000</f>
        <v>223.72000000000003</v>
      </c>
      <c r="Q28" s="87">
        <f t="shared" si="10"/>
        <v>968.70760000000007</v>
      </c>
      <c r="R28" s="44">
        <f t="shared" si="10"/>
        <v>1011.2144000000002</v>
      </c>
      <c r="S28" s="45">
        <f t="shared" si="10"/>
        <v>1005.6214000000001</v>
      </c>
      <c r="T28" s="45">
        <f t="shared" si="10"/>
        <v>206.94100000000003</v>
      </c>
      <c r="U28" s="46">
        <f t="shared" si="10"/>
        <v>1017.926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985.83333333333621</v>
      </c>
      <c r="D29" s="237">
        <f t="shared" si="11"/>
        <v>893.66666666666924</v>
      </c>
      <c r="E29" s="237">
        <f t="shared" si="11"/>
        <v>211.16666666666728</v>
      </c>
      <c r="F29" s="237">
        <f t="shared" si="11"/>
        <v>904.16666666666936</v>
      </c>
      <c r="G29" s="237">
        <f t="shared" si="11"/>
        <v>898.33333333333599</v>
      </c>
      <c r="H29" s="236"/>
      <c r="I29" s="237">
        <f t="shared" ref="I29:M29" si="12">+I26*(1.16666666666667)</f>
        <v>978.83333333333621</v>
      </c>
      <c r="J29" s="237">
        <f t="shared" si="12"/>
        <v>886.66666666666924</v>
      </c>
      <c r="K29" s="237">
        <f t="shared" si="12"/>
        <v>210.00000000000063</v>
      </c>
      <c r="L29" s="237">
        <f t="shared" si="12"/>
        <v>882.00000000000261</v>
      </c>
      <c r="M29" s="237">
        <f t="shared" si="12"/>
        <v>890.16666666666924</v>
      </c>
      <c r="N29" s="48">
        <f>+(N24/N26)/7*1000</f>
        <v>159.80000000000001</v>
      </c>
      <c r="O29" s="49">
        <f t="shared" ref="O29:U29" si="13">+(O24/O26)/7*1000</f>
        <v>159.80000000000001</v>
      </c>
      <c r="P29" s="49">
        <f t="shared" si="13"/>
        <v>159.80000000000001</v>
      </c>
      <c r="Q29" s="50">
        <f t="shared" si="13"/>
        <v>159.80000000000001</v>
      </c>
      <c r="R29" s="48">
        <f t="shared" si="13"/>
        <v>159.80000000000001</v>
      </c>
      <c r="S29" s="49">
        <f t="shared" si="13"/>
        <v>159.80000000000001</v>
      </c>
      <c r="T29" s="49">
        <f t="shared" si="13"/>
        <v>159.80000000000001</v>
      </c>
      <c r="U29" s="50">
        <f t="shared" si="13"/>
        <v>159.79999999999998</v>
      </c>
      <c r="V29" s="276"/>
    </row>
    <row r="30" spans="1:41" ht="33.75" customHeight="1" x14ac:dyDescent="0.25">
      <c r="A30" s="52"/>
      <c r="B30" s="233"/>
      <c r="C30" s="238">
        <f>(C27/6)</f>
        <v>135.03100000000001</v>
      </c>
      <c r="D30" s="238">
        <f t="shared" ref="D30:G30" si="14">+(D27/6)</f>
        <v>122.40680000000002</v>
      </c>
      <c r="E30" s="238">
        <f t="shared" si="14"/>
        <v>28.923800000000004</v>
      </c>
      <c r="F30" s="238">
        <f t="shared" si="14"/>
        <v>123.84500000000001</v>
      </c>
      <c r="G30" s="238">
        <f t="shared" si="14"/>
        <v>123.04600000000001</v>
      </c>
      <c r="H30" s="233"/>
      <c r="I30" s="238">
        <f>(I27/6)</f>
        <v>134.07220000000001</v>
      </c>
      <c r="J30" s="238">
        <f t="shared" ref="J30:M30" si="15">+(J27/6)</f>
        <v>121.44800000000002</v>
      </c>
      <c r="K30" s="238">
        <f t="shared" si="15"/>
        <v>28.763999999999999</v>
      </c>
      <c r="L30" s="238">
        <f t="shared" si="15"/>
        <v>120.80880000000001</v>
      </c>
      <c r="M30" s="238">
        <f t="shared" si="15"/>
        <v>121.92739999999999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324.30629999999996</v>
      </c>
      <c r="D31" s="238">
        <f t="shared" ref="D31:G31" si="16">+((D27-D24)/4)+D30</f>
        <v>293.99080000000004</v>
      </c>
      <c r="E31" s="238">
        <f t="shared" si="16"/>
        <v>69.463100000000011</v>
      </c>
      <c r="F31" s="238">
        <f t="shared" si="16"/>
        <v>297.44499999999999</v>
      </c>
      <c r="G31" s="238">
        <f t="shared" si="16"/>
        <v>295.51190000000003</v>
      </c>
      <c r="H31" s="233"/>
      <c r="I31" s="238">
        <f>+((I27-I24)/4)+I30</f>
        <v>320.970325</v>
      </c>
      <c r="J31" s="238">
        <f t="shared" ref="J31:M31" si="17">+((J27-J24)/4)+J30</f>
        <v>290.75700000000006</v>
      </c>
      <c r="K31" s="238">
        <f t="shared" si="17"/>
        <v>68.858450000000005</v>
      </c>
      <c r="L31" s="238">
        <f t="shared" si="17"/>
        <v>289.22165000000001</v>
      </c>
      <c r="M31" s="238">
        <f t="shared" si="17"/>
        <v>291.90472499999998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151</v>
      </c>
      <c r="D32" s="241">
        <f>+C32*E32/1000</f>
        <v>503.887</v>
      </c>
      <c r="E32" s="242">
        <f>+SUM(C26:G26)</f>
        <v>3337</v>
      </c>
      <c r="F32" s="243"/>
      <c r="G32" s="243"/>
      <c r="H32" s="239"/>
      <c r="I32" s="240">
        <v>150.30000000000001</v>
      </c>
      <c r="J32" s="241">
        <f>+I32*K32/1000</f>
        <v>495.68940000000003</v>
      </c>
      <c r="K32" s="242">
        <f>+SUM(I26:M26)</f>
        <v>3298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109.4</v>
      </c>
      <c r="C38" s="79">
        <v>108</v>
      </c>
      <c r="D38" s="79">
        <v>23.3</v>
      </c>
      <c r="E38" s="79">
        <v>110.7</v>
      </c>
      <c r="F38" s="79">
        <v>111</v>
      </c>
      <c r="G38" s="79">
        <v>110.1</v>
      </c>
      <c r="H38" s="274">
        <f t="shared" ref="H38:H45" si="18">SUM(B38:G38)</f>
        <v>572.5</v>
      </c>
      <c r="I38" s="52"/>
      <c r="J38" s="287" t="s">
        <v>15</v>
      </c>
      <c r="K38" s="79">
        <v>8.5</v>
      </c>
      <c r="L38" s="79">
        <v>8.4</v>
      </c>
      <c r="M38" s="79">
        <v>1.7</v>
      </c>
      <c r="N38" s="79">
        <v>8.5</v>
      </c>
      <c r="O38" s="79">
        <v>8.6999999999999993</v>
      </c>
      <c r="P38" s="79">
        <v>8.4</v>
      </c>
      <c r="Q38" s="274">
        <f t="shared" ref="Q38:Q45" si="19">SUM(K38:P38)</f>
        <v>44.199999999999996</v>
      </c>
      <c r="R38" s="52">
        <v>1.9</v>
      </c>
      <c r="S38" s="53">
        <f>Q38-R38</f>
        <v>42.3</v>
      </c>
      <c r="T38" s="129"/>
      <c r="U38" s="286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109.4</v>
      </c>
      <c r="C39" s="79">
        <v>108</v>
      </c>
      <c r="D39" s="79">
        <v>23.3</v>
      </c>
      <c r="E39" s="79">
        <v>110.7</v>
      </c>
      <c r="F39" s="79">
        <v>111</v>
      </c>
      <c r="G39" s="79">
        <v>110.1</v>
      </c>
      <c r="H39" s="274">
        <f t="shared" si="18"/>
        <v>572.5</v>
      </c>
      <c r="I39" s="52"/>
      <c r="J39" s="288" t="s">
        <v>16</v>
      </c>
      <c r="K39" s="79">
        <v>8.5</v>
      </c>
      <c r="L39" s="79">
        <v>8.4</v>
      </c>
      <c r="M39" s="79">
        <v>1.7</v>
      </c>
      <c r="N39" s="79">
        <v>8.5</v>
      </c>
      <c r="O39" s="79">
        <v>8.6999999999999993</v>
      </c>
      <c r="P39" s="79">
        <v>8.4</v>
      </c>
      <c r="Q39" s="274">
        <f t="shared" si="19"/>
        <v>44.199999999999996</v>
      </c>
      <c r="R39" s="52">
        <v>1.9</v>
      </c>
      <c r="S39" s="53">
        <f t="shared" ref="S39:S44" si="20">Q39-R39</f>
        <v>42.3</v>
      </c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109.3</v>
      </c>
      <c r="C40" s="79">
        <v>108</v>
      </c>
      <c r="D40" s="79">
        <v>23.3</v>
      </c>
      <c r="E40" s="79">
        <v>110.7</v>
      </c>
      <c r="F40" s="79">
        <v>111</v>
      </c>
      <c r="G40" s="79">
        <v>110.1</v>
      </c>
      <c r="H40" s="274">
        <f t="shared" si="18"/>
        <v>572.4</v>
      </c>
      <c r="I40" s="52"/>
      <c r="J40" s="287" t="s">
        <v>17</v>
      </c>
      <c r="K40" s="79">
        <v>8.6</v>
      </c>
      <c r="L40" s="79">
        <v>8.5</v>
      </c>
      <c r="M40" s="79">
        <v>1.6</v>
      </c>
      <c r="N40" s="79">
        <v>8.5</v>
      </c>
      <c r="O40" s="79">
        <v>8.6</v>
      </c>
      <c r="P40" s="79">
        <v>8.3000000000000007</v>
      </c>
      <c r="Q40" s="274">
        <f t="shared" si="19"/>
        <v>44.100000000000009</v>
      </c>
      <c r="R40" s="52">
        <v>1.9</v>
      </c>
      <c r="S40" s="53">
        <f t="shared" si="20"/>
        <v>42.20000000000001</v>
      </c>
      <c r="T40" s="129"/>
      <c r="U40" s="286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109.3</v>
      </c>
      <c r="C41" s="79">
        <v>108</v>
      </c>
      <c r="D41" s="79">
        <v>23.3</v>
      </c>
      <c r="E41" s="79">
        <v>110.7</v>
      </c>
      <c r="F41" s="79">
        <v>111</v>
      </c>
      <c r="G41" s="79">
        <v>110.1</v>
      </c>
      <c r="H41" s="274">
        <f t="shared" si="18"/>
        <v>572.4</v>
      </c>
      <c r="I41" s="52"/>
      <c r="J41" s="288" t="s">
        <v>18</v>
      </c>
      <c r="K41" s="79">
        <v>8.6</v>
      </c>
      <c r="L41" s="79">
        <v>8.5</v>
      </c>
      <c r="M41" s="79">
        <v>1.7</v>
      </c>
      <c r="N41" s="79">
        <v>8.6</v>
      </c>
      <c r="O41" s="79">
        <v>8.6</v>
      </c>
      <c r="P41" s="79">
        <v>8.3000000000000007</v>
      </c>
      <c r="Q41" s="274">
        <f t="shared" si="19"/>
        <v>44.3</v>
      </c>
      <c r="R41" s="52">
        <v>1.9</v>
      </c>
      <c r="S41" s="53">
        <f t="shared" si="20"/>
        <v>42.4</v>
      </c>
      <c r="T41" s="129"/>
      <c r="U41" s="286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109.3</v>
      </c>
      <c r="C42" s="79">
        <v>108</v>
      </c>
      <c r="D42" s="79">
        <v>23.3</v>
      </c>
      <c r="E42" s="79">
        <v>110.7</v>
      </c>
      <c r="F42" s="79">
        <v>111</v>
      </c>
      <c r="G42" s="79">
        <v>110.1</v>
      </c>
      <c r="H42" s="274">
        <f t="shared" si="18"/>
        <v>572.4</v>
      </c>
      <c r="I42" s="52"/>
      <c r="J42" s="287" t="s">
        <v>19</v>
      </c>
      <c r="K42" s="79">
        <v>8.6</v>
      </c>
      <c r="L42" s="79">
        <v>8.5</v>
      </c>
      <c r="M42" s="79">
        <v>1.7</v>
      </c>
      <c r="N42" s="79">
        <v>8.6</v>
      </c>
      <c r="O42" s="79">
        <v>8.6999999999999993</v>
      </c>
      <c r="P42" s="79">
        <v>8.3000000000000007</v>
      </c>
      <c r="Q42" s="274">
        <f t="shared" si="19"/>
        <v>44.399999999999991</v>
      </c>
      <c r="R42" s="52">
        <v>1.9</v>
      </c>
      <c r="S42" s="53">
        <f t="shared" si="20"/>
        <v>42.499999999999993</v>
      </c>
      <c r="T42" s="129"/>
      <c r="U42" s="286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109.3</v>
      </c>
      <c r="C43" s="79">
        <v>108</v>
      </c>
      <c r="D43" s="79">
        <v>23.3</v>
      </c>
      <c r="E43" s="79">
        <v>110.7</v>
      </c>
      <c r="F43" s="79">
        <v>111</v>
      </c>
      <c r="G43" s="79">
        <v>110.1</v>
      </c>
      <c r="H43" s="274">
        <f t="shared" si="18"/>
        <v>572.4</v>
      </c>
      <c r="I43" s="52"/>
      <c r="J43" s="288" t="s">
        <v>13</v>
      </c>
      <c r="K43" s="79">
        <v>8.6</v>
      </c>
      <c r="L43" s="79">
        <v>8.5</v>
      </c>
      <c r="M43" s="79">
        <v>1.7</v>
      </c>
      <c r="N43" s="79">
        <v>8.6</v>
      </c>
      <c r="O43" s="79">
        <v>8.6999999999999993</v>
      </c>
      <c r="P43" s="79">
        <v>8.4</v>
      </c>
      <c r="Q43" s="274">
        <f t="shared" si="19"/>
        <v>44.499999999999993</v>
      </c>
      <c r="R43" s="52">
        <v>1.9</v>
      </c>
      <c r="S43" s="53">
        <f t="shared" si="20"/>
        <v>42.599999999999994</v>
      </c>
      <c r="T43" s="129"/>
      <c r="U43" s="286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109.3</v>
      </c>
      <c r="C44" s="79">
        <v>108</v>
      </c>
      <c r="D44" s="79">
        <v>23.3</v>
      </c>
      <c r="E44" s="79">
        <v>110.7</v>
      </c>
      <c r="F44" s="79">
        <v>111</v>
      </c>
      <c r="G44" s="79">
        <v>110.1</v>
      </c>
      <c r="H44" s="274">
        <f t="shared" si="18"/>
        <v>572.4</v>
      </c>
      <c r="I44" s="52"/>
      <c r="J44" s="287" t="s">
        <v>14</v>
      </c>
      <c r="K44" s="79">
        <v>8.6</v>
      </c>
      <c r="L44" s="79">
        <v>8.6</v>
      </c>
      <c r="M44" s="79">
        <v>1.7</v>
      </c>
      <c r="N44" s="79">
        <v>8.6</v>
      </c>
      <c r="O44" s="79">
        <v>8.6999999999999993</v>
      </c>
      <c r="P44" s="79">
        <v>8.4</v>
      </c>
      <c r="Q44" s="274">
        <f t="shared" si="19"/>
        <v>44.6</v>
      </c>
      <c r="R44" s="52">
        <v>1.9</v>
      </c>
      <c r="S44" s="53">
        <f t="shared" si="20"/>
        <v>42.7</v>
      </c>
      <c r="T44" s="286"/>
      <c r="U44" s="286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1">SUM(B38:B44)</f>
        <v>765.3</v>
      </c>
      <c r="C45" s="262">
        <f t="shared" si="21"/>
        <v>756</v>
      </c>
      <c r="D45" s="262">
        <f t="shared" si="21"/>
        <v>163.10000000000002</v>
      </c>
      <c r="E45" s="262">
        <f t="shared" si="21"/>
        <v>774.90000000000009</v>
      </c>
      <c r="F45" s="262">
        <f t="shared" si="21"/>
        <v>777</v>
      </c>
      <c r="G45" s="262">
        <f t="shared" si="21"/>
        <v>770.7</v>
      </c>
      <c r="H45" s="274">
        <f t="shared" si="18"/>
        <v>4007</v>
      </c>
      <c r="J45" s="288" t="s">
        <v>11</v>
      </c>
      <c r="K45" s="290">
        <f t="shared" ref="K45:P45" si="22">SUM(K38:K44)</f>
        <v>60.000000000000007</v>
      </c>
      <c r="L45" s="262">
        <f t="shared" si="22"/>
        <v>59.4</v>
      </c>
      <c r="M45" s="262">
        <f t="shared" si="22"/>
        <v>11.799999999999999</v>
      </c>
      <c r="N45" s="262">
        <f t="shared" si="22"/>
        <v>59.900000000000006</v>
      </c>
      <c r="O45" s="262">
        <f t="shared" si="22"/>
        <v>60.7</v>
      </c>
      <c r="P45" s="262">
        <f t="shared" si="22"/>
        <v>58.5</v>
      </c>
      <c r="Q45" s="274">
        <f t="shared" si="19"/>
        <v>310.3</v>
      </c>
      <c r="R45" s="73"/>
      <c r="S45" s="73"/>
      <c r="T45" s="52"/>
      <c r="U45" s="52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158</v>
      </c>
      <c r="C46" s="266">
        <v>158</v>
      </c>
      <c r="D46" s="266">
        <v>158</v>
      </c>
      <c r="E46" s="266">
        <v>158</v>
      </c>
      <c r="F46" s="266">
        <v>158</v>
      </c>
      <c r="G46" s="266">
        <v>158</v>
      </c>
      <c r="H46" s="293">
        <f>+((H45/H47)/7)*1000</f>
        <v>157.9113300492611</v>
      </c>
      <c r="J46" s="291" t="s">
        <v>20</v>
      </c>
      <c r="K46" s="292">
        <v>140.5</v>
      </c>
      <c r="L46" s="266">
        <v>139</v>
      </c>
      <c r="M46" s="266">
        <v>140.5</v>
      </c>
      <c r="N46" s="266">
        <v>138</v>
      </c>
      <c r="O46" s="266">
        <v>137.5</v>
      </c>
      <c r="P46" s="266">
        <v>137</v>
      </c>
      <c r="Q46" s="293">
        <f>+((Q45/Q47)/7)*1000</f>
        <v>138.52678571428572</v>
      </c>
      <c r="R46" s="294"/>
      <c r="S46" s="294"/>
    </row>
    <row r="47" spans="1:29" ht="33.75" customHeight="1" x14ac:dyDescent="0.25">
      <c r="A47" s="295" t="s">
        <v>21</v>
      </c>
      <c r="B47" s="83">
        <v>692</v>
      </c>
      <c r="C47" s="35">
        <v>684</v>
      </c>
      <c r="D47" s="35">
        <v>148</v>
      </c>
      <c r="E47" s="35">
        <v>700</v>
      </c>
      <c r="F47" s="35">
        <v>704</v>
      </c>
      <c r="G47" s="35">
        <v>697</v>
      </c>
      <c r="H47" s="296">
        <f>SUM(B47:G47)</f>
        <v>3625</v>
      </c>
      <c r="I47" s="52"/>
      <c r="J47" s="295" t="s">
        <v>21</v>
      </c>
      <c r="K47" s="297">
        <v>61</v>
      </c>
      <c r="L47" s="298">
        <v>61</v>
      </c>
      <c r="M47" s="298">
        <v>12</v>
      </c>
      <c r="N47" s="298">
        <v>62</v>
      </c>
      <c r="O47" s="298">
        <v>63</v>
      </c>
      <c r="P47" s="298">
        <v>61</v>
      </c>
      <c r="Q47" s="299">
        <f>SUM(K47:P47)</f>
        <v>320</v>
      </c>
      <c r="R47" s="300"/>
      <c r="S47" s="300"/>
    </row>
    <row r="48" spans="1:29" ht="33.75" customHeight="1" x14ac:dyDescent="0.25">
      <c r="A48" s="301" t="s">
        <v>22</v>
      </c>
      <c r="B48" s="289">
        <f t="shared" ref="B48:G48" si="23">((B47*B46)*7/1000-B38-B39)/5</f>
        <v>109.3104</v>
      </c>
      <c r="C48" s="273">
        <f t="shared" si="23"/>
        <v>108.10080000000001</v>
      </c>
      <c r="D48" s="273">
        <f t="shared" si="23"/>
        <v>23.417599999999997</v>
      </c>
      <c r="E48" s="273">
        <f t="shared" si="23"/>
        <v>110.55999999999999</v>
      </c>
      <c r="F48" s="273">
        <f t="shared" si="23"/>
        <v>111.32480000000001</v>
      </c>
      <c r="G48" s="273">
        <f t="shared" si="23"/>
        <v>110.13639999999998</v>
      </c>
      <c r="H48" s="302">
        <f>((H45*1000)/H47)/7</f>
        <v>157.9113300492611</v>
      </c>
      <c r="J48" s="301" t="s">
        <v>22</v>
      </c>
      <c r="K48" s="289">
        <f>((K47*K46)*7/1000-K38-K39)/5</f>
        <v>8.5986999999999991</v>
      </c>
      <c r="L48" s="273">
        <f t="shared" ref="L48:P48" si="24">((L47*L46)*7/1000-L38-L39)/5</f>
        <v>8.5106000000000002</v>
      </c>
      <c r="M48" s="273">
        <f t="shared" si="24"/>
        <v>1.6804000000000001</v>
      </c>
      <c r="N48" s="273">
        <f t="shared" si="24"/>
        <v>8.5784000000000002</v>
      </c>
      <c r="O48" s="273">
        <f t="shared" si="24"/>
        <v>8.6474999999999991</v>
      </c>
      <c r="P48" s="273">
        <f t="shared" si="24"/>
        <v>8.3398000000000003</v>
      </c>
      <c r="Q48" s="303">
        <f>((Q45*1000)/Q47)/7</f>
        <v>138.52678571428572</v>
      </c>
      <c r="R48" s="300"/>
      <c r="S48" s="300"/>
    </row>
    <row r="49" spans="1:42" ht="33.75" customHeight="1" x14ac:dyDescent="0.25">
      <c r="A49" s="96" t="s">
        <v>23</v>
      </c>
      <c r="B49" s="85">
        <f t="shared" ref="B49:G49" si="25">((B47*B46)*7)/1000</f>
        <v>765.35199999999998</v>
      </c>
      <c r="C49" s="43">
        <f t="shared" si="25"/>
        <v>756.50400000000002</v>
      </c>
      <c r="D49" s="43">
        <f t="shared" si="25"/>
        <v>163.68799999999999</v>
      </c>
      <c r="E49" s="43">
        <f t="shared" si="25"/>
        <v>774.2</v>
      </c>
      <c r="F49" s="43">
        <f t="shared" si="25"/>
        <v>778.62400000000002</v>
      </c>
      <c r="G49" s="43">
        <f t="shared" si="25"/>
        <v>770.88199999999995</v>
      </c>
      <c r="H49" s="87"/>
      <c r="J49" s="96" t="s">
        <v>23</v>
      </c>
      <c r="K49" s="85">
        <f t="shared" ref="K49:P49" si="26">((K47*K46)*7)/1000</f>
        <v>59.993499999999997</v>
      </c>
      <c r="L49" s="43">
        <f t="shared" si="26"/>
        <v>59.353000000000002</v>
      </c>
      <c r="M49" s="43">
        <f t="shared" si="26"/>
        <v>11.802</v>
      </c>
      <c r="N49" s="43">
        <f t="shared" si="26"/>
        <v>59.892000000000003</v>
      </c>
      <c r="O49" s="43">
        <f t="shared" si="26"/>
        <v>60.637500000000003</v>
      </c>
      <c r="P49" s="43">
        <f t="shared" si="26"/>
        <v>58.499000000000002</v>
      </c>
      <c r="Q49" s="304"/>
    </row>
    <row r="50" spans="1:42" ht="33.75" customHeight="1" thickBot="1" x14ac:dyDescent="0.3">
      <c r="A50" s="97" t="s">
        <v>24</v>
      </c>
      <c r="B50" s="86">
        <f t="shared" ref="B50:G50" si="27">+(B45/B47)/7*1000</f>
        <v>157.98926507018993</v>
      </c>
      <c r="C50" s="49">
        <f t="shared" si="27"/>
        <v>157.89473684210529</v>
      </c>
      <c r="D50" s="49">
        <f t="shared" si="27"/>
        <v>157.43243243243245</v>
      </c>
      <c r="E50" s="49">
        <f t="shared" si="27"/>
        <v>158.14285714285717</v>
      </c>
      <c r="F50" s="49">
        <f t="shared" si="27"/>
        <v>157.67045454545456</v>
      </c>
      <c r="G50" s="49">
        <f t="shared" si="27"/>
        <v>157.96269727403157</v>
      </c>
      <c r="H50" s="105"/>
      <c r="I50" s="52"/>
      <c r="J50" s="97" t="s">
        <v>24</v>
      </c>
      <c r="K50" s="86">
        <f t="shared" ref="K50:P50" si="28">+(K45/K47)/7*1000</f>
        <v>140.5152224824356</v>
      </c>
      <c r="L50" s="49">
        <f t="shared" si="28"/>
        <v>139.11007025761123</v>
      </c>
      <c r="M50" s="49">
        <f t="shared" si="28"/>
        <v>140.47619047619048</v>
      </c>
      <c r="N50" s="49">
        <f t="shared" si="28"/>
        <v>138.0184331797235</v>
      </c>
      <c r="O50" s="49">
        <f t="shared" si="28"/>
        <v>137.64172335600907</v>
      </c>
      <c r="P50" s="49">
        <f t="shared" si="28"/>
        <v>137.0023419203747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10.8</v>
      </c>
      <c r="C57" s="79">
        <v>9.6999999999999993</v>
      </c>
      <c r="D57" s="79">
        <v>2.1</v>
      </c>
      <c r="E57" s="79">
        <v>9.6999999999999993</v>
      </c>
      <c r="F57" s="221">
        <v>9.8000000000000007</v>
      </c>
      <c r="G57" s="23">
        <v>11</v>
      </c>
      <c r="H57" s="289">
        <v>9.8000000000000007</v>
      </c>
      <c r="I57" s="79">
        <v>2.2000000000000002</v>
      </c>
      <c r="J57" s="79">
        <v>9.6999999999999993</v>
      </c>
      <c r="K57" s="221">
        <v>9.9</v>
      </c>
      <c r="L57" s="23">
        <v>11.1</v>
      </c>
      <c r="M57" s="79">
        <v>11.3</v>
      </c>
      <c r="N57" s="79">
        <v>2.5</v>
      </c>
      <c r="O57" s="221">
        <v>11.2</v>
      </c>
      <c r="P57" s="23">
        <v>11.7</v>
      </c>
      <c r="Q57" s="79">
        <v>11.7</v>
      </c>
      <c r="R57" s="79">
        <v>2.5</v>
      </c>
      <c r="S57" s="221">
        <v>11.8</v>
      </c>
      <c r="T57" s="259">
        <f t="shared" ref="T57:T64" si="29">SUM(B57:S57)</f>
        <v>158.5</v>
      </c>
      <c r="U57" s="73">
        <v>6.4</v>
      </c>
      <c r="V57" s="53">
        <f>T57-U57</f>
        <v>152.1</v>
      </c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10.8</v>
      </c>
      <c r="C58" s="79">
        <v>9.6999999999999993</v>
      </c>
      <c r="D58" s="79">
        <v>2.1</v>
      </c>
      <c r="E58" s="79">
        <v>9.6999999999999993</v>
      </c>
      <c r="F58" s="221">
        <v>9.8000000000000007</v>
      </c>
      <c r="G58" s="23">
        <v>11</v>
      </c>
      <c r="H58" s="289">
        <v>9.8000000000000007</v>
      </c>
      <c r="I58" s="79">
        <v>2.2000000000000002</v>
      </c>
      <c r="J58" s="79">
        <v>9.6999999999999993</v>
      </c>
      <c r="K58" s="221">
        <v>9.9</v>
      </c>
      <c r="L58" s="23">
        <v>11.1</v>
      </c>
      <c r="M58" s="79">
        <v>11.3</v>
      </c>
      <c r="N58" s="79">
        <v>2.5</v>
      </c>
      <c r="O58" s="221">
        <v>11.2</v>
      </c>
      <c r="P58" s="23">
        <v>11.7</v>
      </c>
      <c r="Q58" s="79">
        <v>11.7</v>
      </c>
      <c r="R58" s="79">
        <v>2.5</v>
      </c>
      <c r="S58" s="221">
        <v>11.8</v>
      </c>
      <c r="T58" s="259">
        <f t="shared" si="29"/>
        <v>158.5</v>
      </c>
      <c r="U58" s="73">
        <v>6.4</v>
      </c>
      <c r="V58" s="53">
        <f t="shared" ref="V58:V63" si="30">T58-U58</f>
        <v>152.1</v>
      </c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10.8</v>
      </c>
      <c r="C59" s="79">
        <v>9.6999999999999993</v>
      </c>
      <c r="D59" s="79">
        <v>2</v>
      </c>
      <c r="E59" s="79">
        <v>9.8000000000000007</v>
      </c>
      <c r="F59" s="221">
        <v>9.9</v>
      </c>
      <c r="G59" s="23">
        <v>11</v>
      </c>
      <c r="H59" s="289">
        <v>9.9</v>
      </c>
      <c r="I59" s="79">
        <v>2.1</v>
      </c>
      <c r="J59" s="79">
        <v>9.8000000000000007</v>
      </c>
      <c r="K59" s="221">
        <v>9.9</v>
      </c>
      <c r="L59" s="23">
        <v>11.2</v>
      </c>
      <c r="M59" s="79">
        <v>11.2</v>
      </c>
      <c r="N59" s="79">
        <v>2.4</v>
      </c>
      <c r="O59" s="221">
        <v>11.2</v>
      </c>
      <c r="P59" s="23">
        <v>11.7</v>
      </c>
      <c r="Q59" s="79">
        <v>11.6</v>
      </c>
      <c r="R59" s="79">
        <v>2.4</v>
      </c>
      <c r="S59" s="221">
        <v>11.7</v>
      </c>
      <c r="T59" s="259">
        <f t="shared" si="29"/>
        <v>158.29999999999998</v>
      </c>
      <c r="U59" s="73">
        <v>6.4</v>
      </c>
      <c r="V59" s="53">
        <f t="shared" si="30"/>
        <v>151.89999999999998</v>
      </c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10.8</v>
      </c>
      <c r="C60" s="79">
        <v>9.8000000000000007</v>
      </c>
      <c r="D60" s="79">
        <v>2</v>
      </c>
      <c r="E60" s="79">
        <v>9.8000000000000007</v>
      </c>
      <c r="F60" s="221">
        <v>9.9</v>
      </c>
      <c r="G60" s="23">
        <v>11</v>
      </c>
      <c r="H60" s="289">
        <v>9.9</v>
      </c>
      <c r="I60" s="79">
        <v>2.1</v>
      </c>
      <c r="J60" s="79">
        <v>9.8000000000000007</v>
      </c>
      <c r="K60" s="221">
        <v>9.9</v>
      </c>
      <c r="L60" s="23">
        <v>11.2</v>
      </c>
      <c r="M60" s="79">
        <v>11.2</v>
      </c>
      <c r="N60" s="79">
        <v>2.5</v>
      </c>
      <c r="O60" s="221">
        <v>11.3</v>
      </c>
      <c r="P60" s="23">
        <v>11.7</v>
      </c>
      <c r="Q60" s="79">
        <v>11.6</v>
      </c>
      <c r="R60" s="79">
        <v>2.4</v>
      </c>
      <c r="S60" s="221">
        <v>11.7</v>
      </c>
      <c r="T60" s="259">
        <f t="shared" si="29"/>
        <v>158.6</v>
      </c>
      <c r="U60" s="73">
        <v>6.4</v>
      </c>
      <c r="V60" s="53">
        <f t="shared" si="30"/>
        <v>152.19999999999999</v>
      </c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10.9</v>
      </c>
      <c r="C61" s="79">
        <v>9.8000000000000007</v>
      </c>
      <c r="D61" s="79">
        <v>2</v>
      </c>
      <c r="E61" s="79">
        <v>9.8000000000000007</v>
      </c>
      <c r="F61" s="221">
        <v>9.9</v>
      </c>
      <c r="G61" s="23">
        <v>11</v>
      </c>
      <c r="H61" s="289">
        <v>9.9</v>
      </c>
      <c r="I61" s="79">
        <v>2.2000000000000002</v>
      </c>
      <c r="J61" s="79">
        <v>9.8000000000000007</v>
      </c>
      <c r="K61" s="221">
        <v>10</v>
      </c>
      <c r="L61" s="23">
        <v>11.2</v>
      </c>
      <c r="M61" s="79">
        <v>11.3</v>
      </c>
      <c r="N61" s="79">
        <v>2.5</v>
      </c>
      <c r="O61" s="221">
        <v>11.3</v>
      </c>
      <c r="P61" s="23">
        <v>11.7</v>
      </c>
      <c r="Q61" s="79">
        <v>11.7</v>
      </c>
      <c r="R61" s="79">
        <v>2.5</v>
      </c>
      <c r="S61" s="221">
        <v>11.8</v>
      </c>
      <c r="T61" s="259">
        <f t="shared" si="29"/>
        <v>159.29999999999998</v>
      </c>
      <c r="U61" s="73">
        <v>6.4</v>
      </c>
      <c r="V61" s="53">
        <f t="shared" si="30"/>
        <v>152.89999999999998</v>
      </c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10.9</v>
      </c>
      <c r="C62" s="79">
        <v>9.8000000000000007</v>
      </c>
      <c r="D62" s="79">
        <v>2</v>
      </c>
      <c r="E62" s="79">
        <v>9.9</v>
      </c>
      <c r="F62" s="221">
        <v>9.9</v>
      </c>
      <c r="G62" s="23">
        <v>11.1</v>
      </c>
      <c r="H62" s="289">
        <v>9.9</v>
      </c>
      <c r="I62" s="79">
        <v>2.2000000000000002</v>
      </c>
      <c r="J62" s="79">
        <v>9.9</v>
      </c>
      <c r="K62" s="221">
        <v>10</v>
      </c>
      <c r="L62" s="23">
        <v>11.2</v>
      </c>
      <c r="M62" s="79">
        <v>11.3</v>
      </c>
      <c r="N62" s="79">
        <v>2.5</v>
      </c>
      <c r="O62" s="221">
        <v>11.3</v>
      </c>
      <c r="P62" s="23">
        <v>11.7</v>
      </c>
      <c r="Q62" s="79">
        <v>11.7</v>
      </c>
      <c r="R62" s="79">
        <v>2.5</v>
      </c>
      <c r="S62" s="221">
        <v>11.8</v>
      </c>
      <c r="T62" s="259">
        <f t="shared" si="29"/>
        <v>159.6</v>
      </c>
      <c r="U62" s="73">
        <v>6.4</v>
      </c>
      <c r="V62" s="53">
        <f t="shared" si="30"/>
        <v>153.19999999999999</v>
      </c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10.9</v>
      </c>
      <c r="C63" s="79">
        <v>9.8000000000000007</v>
      </c>
      <c r="D63" s="79">
        <v>2</v>
      </c>
      <c r="E63" s="79">
        <v>9.9</v>
      </c>
      <c r="F63" s="221">
        <v>9.9</v>
      </c>
      <c r="G63" s="23">
        <v>11.1</v>
      </c>
      <c r="H63" s="289">
        <v>9.9</v>
      </c>
      <c r="I63" s="79">
        <v>2.2000000000000002</v>
      </c>
      <c r="J63" s="79">
        <v>9.9</v>
      </c>
      <c r="K63" s="221">
        <v>10</v>
      </c>
      <c r="L63" s="23">
        <v>11.2</v>
      </c>
      <c r="M63" s="79">
        <v>11.3</v>
      </c>
      <c r="N63" s="79">
        <v>2.5</v>
      </c>
      <c r="O63" s="221">
        <v>11.3</v>
      </c>
      <c r="P63" s="23">
        <v>11.7</v>
      </c>
      <c r="Q63" s="79">
        <v>11.7</v>
      </c>
      <c r="R63" s="79">
        <v>2.5</v>
      </c>
      <c r="S63" s="221">
        <v>11.8</v>
      </c>
      <c r="T63" s="259">
        <f t="shared" si="29"/>
        <v>159.6</v>
      </c>
      <c r="U63" s="73">
        <v>6.4</v>
      </c>
      <c r="V63" s="53">
        <f t="shared" si="30"/>
        <v>153.19999999999999</v>
      </c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1">SUM(B57:B63)</f>
        <v>75.900000000000006</v>
      </c>
      <c r="C64" s="262">
        <f t="shared" si="31"/>
        <v>68.3</v>
      </c>
      <c r="D64" s="262">
        <f t="shared" si="31"/>
        <v>14.2</v>
      </c>
      <c r="E64" s="262">
        <f t="shared" si="31"/>
        <v>68.599999999999994</v>
      </c>
      <c r="F64" s="263">
        <f t="shared" si="31"/>
        <v>69.099999999999994</v>
      </c>
      <c r="G64" s="261">
        <f t="shared" si="31"/>
        <v>77.199999999999989</v>
      </c>
      <c r="H64" s="262">
        <f t="shared" si="31"/>
        <v>69.099999999999994</v>
      </c>
      <c r="I64" s="262">
        <f t="shared" si="31"/>
        <v>15.2</v>
      </c>
      <c r="J64" s="262">
        <f t="shared" si="31"/>
        <v>68.599999999999994</v>
      </c>
      <c r="K64" s="263">
        <f t="shared" si="31"/>
        <v>69.599999999999994</v>
      </c>
      <c r="L64" s="261">
        <f t="shared" si="31"/>
        <v>78.2</v>
      </c>
      <c r="M64" s="262">
        <f t="shared" si="31"/>
        <v>78.899999999999991</v>
      </c>
      <c r="N64" s="262">
        <f t="shared" si="31"/>
        <v>17.399999999999999</v>
      </c>
      <c r="O64" s="263">
        <f t="shared" si="31"/>
        <v>78.799999999999983</v>
      </c>
      <c r="P64" s="261">
        <f t="shared" si="31"/>
        <v>81.900000000000006</v>
      </c>
      <c r="Q64" s="262">
        <f t="shared" si="31"/>
        <v>81.7</v>
      </c>
      <c r="R64" s="262">
        <f t="shared" si="31"/>
        <v>17.3</v>
      </c>
      <c r="S64" s="263">
        <f t="shared" si="31"/>
        <v>82.399999999999991</v>
      </c>
      <c r="T64" s="259">
        <f t="shared" si="29"/>
        <v>1112.4000000000001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144.5</v>
      </c>
      <c r="C65" s="266">
        <v>143.5</v>
      </c>
      <c r="D65" s="266">
        <v>145</v>
      </c>
      <c r="E65" s="266">
        <v>142</v>
      </c>
      <c r="F65" s="267">
        <v>143</v>
      </c>
      <c r="G65" s="265">
        <v>145</v>
      </c>
      <c r="H65" s="266">
        <v>143</v>
      </c>
      <c r="I65" s="266">
        <v>145</v>
      </c>
      <c r="J65" s="266">
        <v>142</v>
      </c>
      <c r="K65" s="267">
        <v>142</v>
      </c>
      <c r="L65" s="265">
        <v>145</v>
      </c>
      <c r="M65" s="266">
        <v>144.5</v>
      </c>
      <c r="N65" s="266">
        <v>146</v>
      </c>
      <c r="O65" s="267">
        <v>142.5</v>
      </c>
      <c r="P65" s="265">
        <v>144.5</v>
      </c>
      <c r="Q65" s="266">
        <v>144</v>
      </c>
      <c r="R65" s="266">
        <v>145</v>
      </c>
      <c r="S65" s="267">
        <v>143.5</v>
      </c>
      <c r="T65" s="316">
        <f>+((T64/T66)/7)*1000</f>
        <v>143.68380263497804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75</v>
      </c>
      <c r="C66" s="298">
        <v>68</v>
      </c>
      <c r="D66" s="298">
        <v>14</v>
      </c>
      <c r="E66" s="298">
        <v>69</v>
      </c>
      <c r="F66" s="318">
        <v>69</v>
      </c>
      <c r="G66" s="317">
        <v>76</v>
      </c>
      <c r="H66" s="298">
        <v>69</v>
      </c>
      <c r="I66" s="298">
        <v>15</v>
      </c>
      <c r="J66" s="298">
        <v>69</v>
      </c>
      <c r="K66" s="318">
        <v>70</v>
      </c>
      <c r="L66" s="317">
        <v>77</v>
      </c>
      <c r="M66" s="298">
        <v>78</v>
      </c>
      <c r="N66" s="298">
        <v>17</v>
      </c>
      <c r="O66" s="318">
        <v>79</v>
      </c>
      <c r="P66" s="317">
        <v>81</v>
      </c>
      <c r="Q66" s="298">
        <v>81</v>
      </c>
      <c r="R66" s="298">
        <v>17</v>
      </c>
      <c r="S66" s="318">
        <v>82</v>
      </c>
      <c r="T66" s="319">
        <f>SUM(B66:S66)</f>
        <v>1106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2">((B66*B65)*7/1000-B57-B58)/5</f>
        <v>10.852500000000001</v>
      </c>
      <c r="C67" s="273">
        <f t="shared" si="32"/>
        <v>9.7811999999999983</v>
      </c>
      <c r="D67" s="273">
        <f t="shared" si="32"/>
        <v>2.0020000000000002</v>
      </c>
      <c r="E67" s="273">
        <f t="shared" si="32"/>
        <v>9.8371999999999993</v>
      </c>
      <c r="F67" s="274">
        <f t="shared" si="32"/>
        <v>9.8938000000000024</v>
      </c>
      <c r="G67" s="272">
        <f t="shared" si="32"/>
        <v>11.028</v>
      </c>
      <c r="H67" s="273">
        <f t="shared" si="32"/>
        <v>9.8938000000000024</v>
      </c>
      <c r="I67" s="273">
        <f t="shared" si="32"/>
        <v>2.165</v>
      </c>
      <c r="J67" s="273">
        <f t="shared" si="32"/>
        <v>9.8371999999999993</v>
      </c>
      <c r="K67" s="274">
        <f t="shared" si="32"/>
        <v>9.9559999999999995</v>
      </c>
      <c r="L67" s="272">
        <f t="shared" si="32"/>
        <v>11.191000000000001</v>
      </c>
      <c r="M67" s="273">
        <f t="shared" si="32"/>
        <v>11.259400000000003</v>
      </c>
      <c r="N67" s="273">
        <f t="shared" si="32"/>
        <v>2.4747999999999997</v>
      </c>
      <c r="O67" s="274">
        <f t="shared" si="32"/>
        <v>11.280499999999998</v>
      </c>
      <c r="P67" s="272">
        <f t="shared" si="32"/>
        <v>11.706299999999999</v>
      </c>
      <c r="Q67" s="273">
        <f t="shared" si="32"/>
        <v>11.649599999999998</v>
      </c>
      <c r="R67" s="273">
        <f t="shared" si="32"/>
        <v>2.4509999999999996</v>
      </c>
      <c r="S67" s="274">
        <f t="shared" si="32"/>
        <v>11.753800000000002</v>
      </c>
      <c r="T67" s="320">
        <f>((T64*1000)/T66)/7</f>
        <v>143.68380263497804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3">((B66*B65)*7)/1000</f>
        <v>75.862499999999997</v>
      </c>
      <c r="C68" s="43">
        <f t="shared" si="33"/>
        <v>68.305999999999997</v>
      </c>
      <c r="D68" s="43">
        <f t="shared" si="33"/>
        <v>14.21</v>
      </c>
      <c r="E68" s="43">
        <f t="shared" si="33"/>
        <v>68.585999999999999</v>
      </c>
      <c r="F68" s="87">
        <f t="shared" si="33"/>
        <v>69.069000000000003</v>
      </c>
      <c r="G68" s="42">
        <f t="shared" si="33"/>
        <v>77.14</v>
      </c>
      <c r="H68" s="43">
        <f t="shared" si="33"/>
        <v>69.069000000000003</v>
      </c>
      <c r="I68" s="43">
        <f t="shared" si="33"/>
        <v>15.225</v>
      </c>
      <c r="J68" s="43">
        <f t="shared" si="33"/>
        <v>68.585999999999999</v>
      </c>
      <c r="K68" s="87">
        <f t="shared" si="33"/>
        <v>69.58</v>
      </c>
      <c r="L68" s="42">
        <f t="shared" si="33"/>
        <v>78.155000000000001</v>
      </c>
      <c r="M68" s="43">
        <f t="shared" si="33"/>
        <v>78.897000000000006</v>
      </c>
      <c r="N68" s="43">
        <f t="shared" si="33"/>
        <v>17.373999999999999</v>
      </c>
      <c r="O68" s="87">
        <f t="shared" si="33"/>
        <v>78.802499999999995</v>
      </c>
      <c r="P68" s="42">
        <f t="shared" si="33"/>
        <v>81.9315</v>
      </c>
      <c r="Q68" s="43">
        <f t="shared" si="33"/>
        <v>81.647999999999996</v>
      </c>
      <c r="R68" s="43">
        <f t="shared" si="33"/>
        <v>17.254999999999999</v>
      </c>
      <c r="S68" s="87">
        <f t="shared" si="33"/>
        <v>82.369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4">+(B64/B66)/7*1000</f>
        <v>144.57142857142858</v>
      </c>
      <c r="C69" s="49">
        <f t="shared" si="34"/>
        <v>143.48739495798318</v>
      </c>
      <c r="D69" s="49">
        <f t="shared" si="34"/>
        <v>144.89795918367346</v>
      </c>
      <c r="E69" s="49">
        <f t="shared" si="34"/>
        <v>142.02898550724635</v>
      </c>
      <c r="F69" s="50">
        <f t="shared" si="34"/>
        <v>143.06418219461696</v>
      </c>
      <c r="G69" s="48">
        <f t="shared" si="34"/>
        <v>145.1127819548872</v>
      </c>
      <c r="H69" s="49">
        <f t="shared" si="34"/>
        <v>143.06418219461696</v>
      </c>
      <c r="I69" s="49">
        <f t="shared" si="34"/>
        <v>144.76190476190473</v>
      </c>
      <c r="J69" s="49">
        <f t="shared" si="34"/>
        <v>142.02898550724635</v>
      </c>
      <c r="K69" s="50">
        <f t="shared" si="34"/>
        <v>142.0408163265306</v>
      </c>
      <c r="L69" s="48">
        <f t="shared" si="34"/>
        <v>145.08348794063082</v>
      </c>
      <c r="M69" s="49">
        <f t="shared" si="34"/>
        <v>144.50549450549448</v>
      </c>
      <c r="N69" s="49">
        <f t="shared" si="34"/>
        <v>146.21848739495798</v>
      </c>
      <c r="O69" s="50">
        <f t="shared" si="34"/>
        <v>142.49547920433994</v>
      </c>
      <c r="P69" s="48">
        <f t="shared" si="34"/>
        <v>144.44444444444443</v>
      </c>
      <c r="Q69" s="49">
        <f t="shared" si="34"/>
        <v>144.09171075837742</v>
      </c>
      <c r="R69" s="49">
        <f t="shared" si="34"/>
        <v>145.37815126050418</v>
      </c>
      <c r="S69" s="50">
        <f t="shared" si="34"/>
        <v>143.55400696864112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4" zoomScale="30" zoomScaleNormal="30" workbookViewId="0">
      <selection activeCell="K46" sqref="K46:P4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0"/>
      <c r="R3" s="360"/>
      <c r="S3" s="360"/>
      <c r="T3" s="360"/>
      <c r="U3" s="360"/>
      <c r="V3" s="360"/>
      <c r="W3" s="360"/>
      <c r="AC3" s="360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60" t="s">
        <v>1</v>
      </c>
      <c r="B9" s="360"/>
      <c r="C9" s="360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60"/>
      <c r="B10" s="360"/>
      <c r="C10" s="360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60" t="s">
        <v>4</v>
      </c>
      <c r="B11" s="360"/>
      <c r="C11" s="360"/>
      <c r="D11" s="245"/>
      <c r="E11" s="361">
        <v>1</v>
      </c>
      <c r="F11" s="245"/>
      <c r="G11" s="245"/>
      <c r="H11" s="245"/>
      <c r="I11" s="245"/>
      <c r="J11" s="245"/>
      <c r="K11" s="599" t="s">
        <v>102</v>
      </c>
      <c r="L11" s="599"/>
      <c r="M11" s="362"/>
      <c r="N11" s="362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60"/>
      <c r="B12" s="360"/>
      <c r="C12" s="360"/>
      <c r="D12" s="245"/>
      <c r="E12" s="247"/>
      <c r="F12" s="245"/>
      <c r="G12" s="245"/>
      <c r="H12" s="245"/>
      <c r="I12" s="245"/>
      <c r="J12" s="245"/>
      <c r="K12" s="362"/>
      <c r="L12" s="362"/>
      <c r="M12" s="362"/>
      <c r="N12" s="362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60"/>
      <c r="B13" s="360"/>
      <c r="C13" s="360"/>
      <c r="D13" s="360"/>
      <c r="E13" s="360"/>
      <c r="F13" s="360"/>
      <c r="G13" s="360"/>
      <c r="H13" s="360"/>
      <c r="I13" s="360"/>
      <c r="J13" s="360"/>
      <c r="K13" s="360"/>
      <c r="L13" s="362"/>
      <c r="M13" s="362"/>
      <c r="N13" s="362"/>
      <c r="O13" s="362"/>
      <c r="P13" s="362"/>
      <c r="Q13" s="362"/>
      <c r="R13" s="362"/>
      <c r="S13" s="362"/>
      <c r="T13" s="362"/>
      <c r="U13" s="362"/>
      <c r="V13" s="245"/>
      <c r="W13" s="245"/>
      <c r="X13" s="245"/>
    </row>
    <row r="14" spans="1:29" s="52" customFormat="1" ht="34.5" thickBot="1" x14ac:dyDescent="0.3">
      <c r="A14" s="360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503</v>
      </c>
      <c r="C17" s="226">
        <v>7.4360000000000097</v>
      </c>
      <c r="D17" s="226">
        <v>6.7408000000000081</v>
      </c>
      <c r="E17" s="226">
        <v>1.592800000000002</v>
      </c>
      <c r="F17" s="226">
        <v>6.8200000000000092</v>
      </c>
      <c r="G17" s="226">
        <v>6.7760000000000087</v>
      </c>
      <c r="H17" s="225">
        <v>495</v>
      </c>
      <c r="I17" s="226">
        <v>7.9705000000000004</v>
      </c>
      <c r="J17" s="226">
        <v>7.22</v>
      </c>
      <c r="K17" s="226">
        <v>1.71</v>
      </c>
      <c r="L17" s="226">
        <v>7.1820000000000004</v>
      </c>
      <c r="M17" s="226">
        <v>7.2484999999999999</v>
      </c>
      <c r="N17" s="23">
        <v>136.05859360000005</v>
      </c>
      <c r="O17" s="24">
        <v>137.60034239999999</v>
      </c>
      <c r="P17" s="24">
        <v>31.8112928</v>
      </c>
      <c r="Q17" s="25">
        <v>138.1872736</v>
      </c>
      <c r="R17" s="23">
        <v>144.13792320000005</v>
      </c>
      <c r="S17" s="24">
        <v>143.44026720000002</v>
      </c>
      <c r="T17" s="24">
        <v>29.471531200000005</v>
      </c>
      <c r="U17" s="25">
        <v>145.197968</v>
      </c>
      <c r="V17" s="259">
        <f t="shared" ref="V17:V24" si="0">SUM(B17:U17)</f>
        <v>1964.6017920000002</v>
      </c>
      <c r="X17" s="52"/>
      <c r="Y17" s="52"/>
    </row>
    <row r="18" spans="1:41" ht="39.950000000000003" customHeight="1" x14ac:dyDescent="0.25">
      <c r="A18" s="260" t="s">
        <v>16</v>
      </c>
      <c r="B18" s="225">
        <v>503</v>
      </c>
      <c r="C18" s="226">
        <v>7.4360000000000097</v>
      </c>
      <c r="D18" s="226">
        <v>6.7408000000000081</v>
      </c>
      <c r="E18" s="226">
        <v>1.592800000000002</v>
      </c>
      <c r="F18" s="226">
        <v>6.8200000000000092</v>
      </c>
      <c r="G18" s="226">
        <v>6.7760000000000087</v>
      </c>
      <c r="H18" s="225">
        <v>495</v>
      </c>
      <c r="I18" s="226">
        <v>7.9705000000000004</v>
      </c>
      <c r="J18" s="226">
        <v>7.22</v>
      </c>
      <c r="K18" s="226">
        <v>1.71</v>
      </c>
      <c r="L18" s="226">
        <v>7.1820000000000004</v>
      </c>
      <c r="M18" s="226">
        <v>7.2484999999999999</v>
      </c>
      <c r="N18" s="23">
        <v>136.05859360000005</v>
      </c>
      <c r="O18" s="24">
        <v>137.60034239999999</v>
      </c>
      <c r="P18" s="24">
        <v>31.8112928</v>
      </c>
      <c r="Q18" s="25">
        <v>138.1872736</v>
      </c>
      <c r="R18" s="23">
        <v>144.13792320000005</v>
      </c>
      <c r="S18" s="24">
        <v>143.44026720000002</v>
      </c>
      <c r="T18" s="24">
        <v>29.471531200000005</v>
      </c>
      <c r="U18" s="25">
        <v>145.197968</v>
      </c>
      <c r="V18" s="259">
        <f t="shared" si="0"/>
        <v>1964.6017920000002</v>
      </c>
      <c r="X18" s="52"/>
      <c r="Y18" s="52"/>
    </row>
    <row r="19" spans="1:41" ht="39.75" customHeight="1" x14ac:dyDescent="0.25">
      <c r="A19" s="258" t="s">
        <v>17</v>
      </c>
      <c r="B19" s="225">
        <v>492</v>
      </c>
      <c r="C19" s="226">
        <v>9.452799999999991</v>
      </c>
      <c r="D19" s="226">
        <v>8.5679999999999907</v>
      </c>
      <c r="E19" s="226">
        <v>1.993599999999998</v>
      </c>
      <c r="F19" s="226">
        <v>8.6799999999999908</v>
      </c>
      <c r="G19" s="226">
        <v>8.59039999999999</v>
      </c>
      <c r="H19" s="225">
        <v>486</v>
      </c>
      <c r="I19" s="226">
        <v>9.3631999999999902</v>
      </c>
      <c r="J19" s="226">
        <v>8.5007999999999928</v>
      </c>
      <c r="K19" s="226">
        <v>1.9823999999999979</v>
      </c>
      <c r="L19" s="226">
        <v>8.4447999999999919</v>
      </c>
      <c r="M19" s="226">
        <v>8.5343999999999909</v>
      </c>
      <c r="N19" s="23">
        <v>135.02456255999999</v>
      </c>
      <c r="O19" s="24">
        <v>136.85954303999998</v>
      </c>
      <c r="P19" s="24">
        <v>31.405722880000003</v>
      </c>
      <c r="Q19" s="25">
        <v>137.51629055999999</v>
      </c>
      <c r="R19" s="23">
        <v>143.82835071999995</v>
      </c>
      <c r="S19" s="24">
        <v>142.10149312000001</v>
      </c>
      <c r="T19" s="24">
        <v>28.775547519999993</v>
      </c>
      <c r="U19" s="25">
        <v>144.51873280000001</v>
      </c>
      <c r="V19" s="259">
        <f t="shared" si="0"/>
        <v>1952.1406431999999</v>
      </c>
      <c r="X19" s="52"/>
      <c r="Y19" s="52"/>
    </row>
    <row r="20" spans="1:41" ht="39.950000000000003" customHeight="1" x14ac:dyDescent="0.25">
      <c r="A20" s="260" t="s">
        <v>18</v>
      </c>
      <c r="B20" s="225">
        <v>492</v>
      </c>
      <c r="C20" s="226">
        <v>9.452799999999991</v>
      </c>
      <c r="D20" s="226">
        <v>8.5679999999999907</v>
      </c>
      <c r="E20" s="226">
        <v>1.993599999999998</v>
      </c>
      <c r="F20" s="226">
        <v>8.6799999999999908</v>
      </c>
      <c r="G20" s="226">
        <v>8.59039999999999</v>
      </c>
      <c r="H20" s="225">
        <v>486</v>
      </c>
      <c r="I20" s="226">
        <v>9.3631999999999902</v>
      </c>
      <c r="J20" s="226">
        <v>8.5007999999999928</v>
      </c>
      <c r="K20" s="226">
        <v>1.9823999999999979</v>
      </c>
      <c r="L20" s="226">
        <v>8.4447999999999919</v>
      </c>
      <c r="M20" s="226">
        <v>8.5343999999999909</v>
      </c>
      <c r="N20" s="23">
        <v>135.02456255999999</v>
      </c>
      <c r="O20" s="24">
        <v>136.85954303999998</v>
      </c>
      <c r="P20" s="24">
        <v>31.405722880000003</v>
      </c>
      <c r="Q20" s="25">
        <v>137.51629055999999</v>
      </c>
      <c r="R20" s="23">
        <v>143.82835071999995</v>
      </c>
      <c r="S20" s="24">
        <v>142.10149312000001</v>
      </c>
      <c r="T20" s="24">
        <v>28.775547519999993</v>
      </c>
      <c r="U20" s="25">
        <v>144.51873280000001</v>
      </c>
      <c r="V20" s="259">
        <f t="shared" si="0"/>
        <v>1952.1406431999999</v>
      </c>
      <c r="X20" s="52"/>
      <c r="Y20" s="52"/>
    </row>
    <row r="21" spans="1:41" ht="39.950000000000003" customHeight="1" x14ac:dyDescent="0.25">
      <c r="A21" s="258" t="s">
        <v>19</v>
      </c>
      <c r="B21" s="225">
        <v>492</v>
      </c>
      <c r="C21" s="226">
        <v>9.452799999999991</v>
      </c>
      <c r="D21" s="226">
        <v>8.5679999999999907</v>
      </c>
      <c r="E21" s="226">
        <v>1.993599999999998</v>
      </c>
      <c r="F21" s="226">
        <v>8.6799999999999908</v>
      </c>
      <c r="G21" s="226">
        <v>8.59039999999999</v>
      </c>
      <c r="H21" s="225">
        <v>486</v>
      </c>
      <c r="I21" s="226">
        <v>9.3631999999999902</v>
      </c>
      <c r="J21" s="226">
        <v>8.5007999999999928</v>
      </c>
      <c r="K21" s="226">
        <v>1.9823999999999979</v>
      </c>
      <c r="L21" s="226">
        <v>8.4447999999999919</v>
      </c>
      <c r="M21" s="226">
        <v>8.5343999999999909</v>
      </c>
      <c r="N21" s="23">
        <v>135.02456255999999</v>
      </c>
      <c r="O21" s="24">
        <v>136.85954303999998</v>
      </c>
      <c r="P21" s="24">
        <v>31.405722880000003</v>
      </c>
      <c r="Q21" s="25">
        <v>137.51629055999999</v>
      </c>
      <c r="R21" s="23">
        <v>143.82835071999995</v>
      </c>
      <c r="S21" s="24">
        <v>142.10149312000001</v>
      </c>
      <c r="T21" s="24">
        <v>28.775547519999993</v>
      </c>
      <c r="U21" s="25">
        <v>144.51873280000001</v>
      </c>
      <c r="V21" s="259">
        <f t="shared" si="0"/>
        <v>1952.1406431999999</v>
      </c>
      <c r="X21" s="52"/>
      <c r="Y21" s="52"/>
    </row>
    <row r="22" spans="1:41" ht="39.950000000000003" customHeight="1" x14ac:dyDescent="0.25">
      <c r="A22" s="260" t="s">
        <v>13</v>
      </c>
      <c r="B22" s="225">
        <v>492</v>
      </c>
      <c r="C22" s="226">
        <v>9.452799999999991</v>
      </c>
      <c r="D22" s="226">
        <v>8.5679999999999907</v>
      </c>
      <c r="E22" s="226">
        <v>1.993599999999998</v>
      </c>
      <c r="F22" s="226">
        <v>8.6799999999999908</v>
      </c>
      <c r="G22" s="226">
        <v>8.59039999999999</v>
      </c>
      <c r="H22" s="225">
        <v>486</v>
      </c>
      <c r="I22" s="226">
        <v>9.3631999999999902</v>
      </c>
      <c r="J22" s="226">
        <v>8.5007999999999928</v>
      </c>
      <c r="K22" s="226">
        <v>1.9823999999999979</v>
      </c>
      <c r="L22" s="226">
        <v>8.4447999999999919</v>
      </c>
      <c r="M22" s="226">
        <v>8.5343999999999909</v>
      </c>
      <c r="N22" s="23">
        <v>135.02456255999999</v>
      </c>
      <c r="O22" s="24">
        <v>136.85954303999998</v>
      </c>
      <c r="P22" s="24">
        <v>31.405722880000003</v>
      </c>
      <c r="Q22" s="25">
        <v>137.51629055999999</v>
      </c>
      <c r="R22" s="23">
        <v>143.82835071999995</v>
      </c>
      <c r="S22" s="24">
        <v>142.10149312000001</v>
      </c>
      <c r="T22" s="24">
        <v>28.775547519999993</v>
      </c>
      <c r="U22" s="25">
        <v>144.51873280000001</v>
      </c>
      <c r="V22" s="259">
        <f t="shared" si="0"/>
        <v>1952.1406431999999</v>
      </c>
      <c r="X22" s="52"/>
      <c r="Y22" s="52"/>
    </row>
    <row r="23" spans="1:41" ht="39.950000000000003" customHeight="1" x14ac:dyDescent="0.25">
      <c r="A23" s="258" t="s">
        <v>14</v>
      </c>
      <c r="B23" s="225">
        <v>492</v>
      </c>
      <c r="C23" s="226">
        <v>9.452799999999991</v>
      </c>
      <c r="D23" s="226">
        <v>8.5679999999999907</v>
      </c>
      <c r="E23" s="226">
        <v>1.993599999999998</v>
      </c>
      <c r="F23" s="226">
        <v>8.6799999999999908</v>
      </c>
      <c r="G23" s="226">
        <v>8.59039999999999</v>
      </c>
      <c r="H23" s="225">
        <v>486</v>
      </c>
      <c r="I23" s="226">
        <v>9.3631999999999902</v>
      </c>
      <c r="J23" s="226">
        <v>8.5007999999999928</v>
      </c>
      <c r="K23" s="226">
        <v>1.9823999999999979</v>
      </c>
      <c r="L23" s="226">
        <v>8.4447999999999919</v>
      </c>
      <c r="M23" s="226">
        <v>8.5343999999999909</v>
      </c>
      <c r="N23" s="23">
        <v>135.02456255999999</v>
      </c>
      <c r="O23" s="24">
        <v>136.85954303999998</v>
      </c>
      <c r="P23" s="24">
        <v>31.405722880000003</v>
      </c>
      <c r="Q23" s="25">
        <v>137.51629055999999</v>
      </c>
      <c r="R23" s="23">
        <v>143.82835071999995</v>
      </c>
      <c r="S23" s="24">
        <v>142.10149312000001</v>
      </c>
      <c r="T23" s="24">
        <v>28.775547519999993</v>
      </c>
      <c r="U23" s="25">
        <v>144.51873280000001</v>
      </c>
      <c r="V23" s="259">
        <f t="shared" si="0"/>
        <v>1952.1406431999999</v>
      </c>
      <c r="X23" s="52"/>
    </row>
    <row r="24" spans="1:41" ht="41.45" customHeight="1" thickBot="1" x14ac:dyDescent="0.3">
      <c r="A24" s="260" t="s">
        <v>11</v>
      </c>
      <c r="B24" s="227">
        <f>SUM(B17:B23)</f>
        <v>3466</v>
      </c>
      <c r="C24" s="228">
        <f t="shared" ref="C24:G24" si="1">SUM(C17:C23)</f>
        <v>62.135999999999967</v>
      </c>
      <c r="D24" s="228">
        <f t="shared" si="1"/>
        <v>56.321599999999968</v>
      </c>
      <c r="E24" s="228">
        <f t="shared" si="1"/>
        <v>13.153599999999994</v>
      </c>
      <c r="F24" s="228">
        <f t="shared" si="1"/>
        <v>57.039999999999978</v>
      </c>
      <c r="G24" s="228">
        <f t="shared" si="1"/>
        <v>56.503999999999962</v>
      </c>
      <c r="H24" s="227">
        <f>SUM(H17:H23)</f>
        <v>3420</v>
      </c>
      <c r="I24" s="228">
        <f t="shared" ref="I24:M24" si="2">SUM(I17:I23)</f>
        <v>62.756999999999955</v>
      </c>
      <c r="J24" s="228">
        <f t="shared" si="2"/>
        <v>56.94399999999996</v>
      </c>
      <c r="K24" s="228">
        <f t="shared" si="2"/>
        <v>13.331999999999992</v>
      </c>
      <c r="L24" s="228">
        <f t="shared" si="2"/>
        <v>56.587999999999965</v>
      </c>
      <c r="M24" s="228">
        <f t="shared" si="2"/>
        <v>57.168999999999954</v>
      </c>
      <c r="N24" s="261">
        <f>SUM(N17:N23)</f>
        <v>947.24000000000024</v>
      </c>
      <c r="O24" s="262">
        <f t="shared" ref="O24:Q24" si="3">SUM(O17:O23)</f>
        <v>959.49839999999972</v>
      </c>
      <c r="P24" s="262">
        <f t="shared" si="3"/>
        <v>220.65120000000005</v>
      </c>
      <c r="Q24" s="263">
        <f t="shared" si="3"/>
        <v>963.95600000000002</v>
      </c>
      <c r="R24" s="261">
        <f>SUM(R17:R23)</f>
        <v>1007.4175999999998</v>
      </c>
      <c r="S24" s="262">
        <f t="shared" ref="S24:U24" si="4">SUM(S17:S23)</f>
        <v>997.38800000000003</v>
      </c>
      <c r="T24" s="262">
        <f t="shared" si="4"/>
        <v>202.82079999999999</v>
      </c>
      <c r="U24" s="263">
        <f t="shared" si="4"/>
        <v>1012.9895999999999</v>
      </c>
      <c r="V24" s="259">
        <f t="shared" si="0"/>
        <v>13689.906800000001</v>
      </c>
    </row>
    <row r="25" spans="1:41" s="52" customFormat="1" ht="36.75" customHeight="1" x14ac:dyDescent="0.25">
      <c r="A25" s="264" t="s">
        <v>20</v>
      </c>
      <c r="B25" s="229"/>
      <c r="C25" s="230">
        <v>159.19999999999999</v>
      </c>
      <c r="D25" s="230">
        <v>159.19999999999999</v>
      </c>
      <c r="E25" s="230">
        <v>159.19999999999999</v>
      </c>
      <c r="F25" s="230">
        <v>159.19999999999999</v>
      </c>
      <c r="G25" s="230">
        <v>159.19999999999999</v>
      </c>
      <c r="H25" s="229"/>
      <c r="I25" s="230">
        <v>159.19999999999999</v>
      </c>
      <c r="J25" s="335">
        <v>159.19999999999999</v>
      </c>
      <c r="K25" s="230">
        <v>159.19999999999999</v>
      </c>
      <c r="L25" s="230">
        <v>159.19999999999999</v>
      </c>
      <c r="M25" s="230">
        <v>159.19999999999999</v>
      </c>
      <c r="N25" s="265">
        <v>159.19999999999999</v>
      </c>
      <c r="O25" s="266">
        <v>159.19999999999999</v>
      </c>
      <c r="P25" s="266">
        <v>159.19999999999999</v>
      </c>
      <c r="Q25" s="267">
        <v>159.19999999999999</v>
      </c>
      <c r="R25" s="265">
        <v>159.19999999999999</v>
      </c>
      <c r="S25" s="266">
        <v>159.19999999999999</v>
      </c>
      <c r="T25" s="266">
        <v>159.19999999999999</v>
      </c>
      <c r="U25" s="267">
        <v>159.19999999999999</v>
      </c>
      <c r="V25" s="268">
        <f>+((V24/V26)/7)*1000</f>
        <v>159.24606884036899</v>
      </c>
    </row>
    <row r="26" spans="1:41" s="52" customFormat="1" ht="33" customHeight="1" x14ac:dyDescent="0.25">
      <c r="A26" s="269" t="s">
        <v>21</v>
      </c>
      <c r="B26" s="231"/>
      <c r="C26" s="232">
        <v>844</v>
      </c>
      <c r="D26" s="232">
        <v>765</v>
      </c>
      <c r="E26" s="232">
        <v>178</v>
      </c>
      <c r="F26" s="232">
        <v>775</v>
      </c>
      <c r="G26" s="232">
        <v>767</v>
      </c>
      <c r="H26" s="231"/>
      <c r="I26" s="232">
        <v>836</v>
      </c>
      <c r="J26" s="232">
        <v>759</v>
      </c>
      <c r="K26" s="232">
        <v>177</v>
      </c>
      <c r="L26" s="232">
        <v>754</v>
      </c>
      <c r="M26" s="232">
        <v>762</v>
      </c>
      <c r="N26" s="34">
        <v>850</v>
      </c>
      <c r="O26" s="35">
        <v>861</v>
      </c>
      <c r="P26" s="35">
        <v>198</v>
      </c>
      <c r="Q26" s="36">
        <v>865</v>
      </c>
      <c r="R26" s="34">
        <v>904</v>
      </c>
      <c r="S26" s="35">
        <v>895</v>
      </c>
      <c r="T26" s="35">
        <v>182</v>
      </c>
      <c r="U26" s="36">
        <v>909</v>
      </c>
      <c r="V26" s="270">
        <f>SUM(C26:U26)</f>
        <v>12281</v>
      </c>
      <c r="W26" s="52">
        <f>((V24*1000)/V26)/7</f>
        <v>159.24606884036899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806.18880000000001</v>
      </c>
      <c r="D27" s="226">
        <f t="shared" ref="D27:G27" si="5">(D26*D25/1000)*6</f>
        <v>730.72799999999984</v>
      </c>
      <c r="E27" s="226">
        <f t="shared" si="5"/>
        <v>170.0256</v>
      </c>
      <c r="F27" s="226">
        <f t="shared" si="5"/>
        <v>740.27999999999986</v>
      </c>
      <c r="G27" s="226">
        <f t="shared" si="5"/>
        <v>732.63839999999993</v>
      </c>
      <c r="H27" s="233"/>
      <c r="I27" s="226">
        <f>(I26*I25/1000)*6</f>
        <v>798.54719999999998</v>
      </c>
      <c r="J27" s="226">
        <f t="shared" ref="J27:M27" si="6">(J26*J25/1000)*6</f>
        <v>724.99679999999989</v>
      </c>
      <c r="K27" s="226">
        <f t="shared" si="6"/>
        <v>169.07039999999998</v>
      </c>
      <c r="L27" s="226">
        <f t="shared" si="6"/>
        <v>720.22079999999994</v>
      </c>
      <c r="M27" s="226">
        <f t="shared" si="6"/>
        <v>727.86239999999998</v>
      </c>
      <c r="N27" s="272">
        <f t="shared" ref="N27:U27" si="7">((N26*N25)*7/1000-N17-N18)/5</f>
        <v>135.02456255999999</v>
      </c>
      <c r="O27" s="273">
        <f t="shared" si="7"/>
        <v>136.85954303999998</v>
      </c>
      <c r="P27" s="273">
        <f t="shared" si="7"/>
        <v>31.405722880000003</v>
      </c>
      <c r="Q27" s="274">
        <f t="shared" si="7"/>
        <v>137.51629055999999</v>
      </c>
      <c r="R27" s="272">
        <f t="shared" si="7"/>
        <v>143.82835071999995</v>
      </c>
      <c r="S27" s="273">
        <f t="shared" si="7"/>
        <v>142.10149312000001</v>
      </c>
      <c r="T27" s="273">
        <f t="shared" si="7"/>
        <v>28.775547519999993</v>
      </c>
      <c r="U27" s="274">
        <f t="shared" si="7"/>
        <v>144.51873280000001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9.452799999999991</v>
      </c>
      <c r="D28" s="235">
        <f t="shared" ref="D28:G28" si="8">+(D25-$C$32)*D26/1000</f>
        <v>8.5679999999999907</v>
      </c>
      <c r="E28" s="235">
        <f t="shared" si="8"/>
        <v>1.993599999999998</v>
      </c>
      <c r="F28" s="235">
        <f t="shared" si="8"/>
        <v>8.6799999999999908</v>
      </c>
      <c r="G28" s="235">
        <f t="shared" si="8"/>
        <v>8.59039999999999</v>
      </c>
      <c r="H28" s="234"/>
      <c r="I28" s="235">
        <f>+(I25-$I$32)*I26/1000</f>
        <v>9.3631999999999902</v>
      </c>
      <c r="J28" s="235">
        <f t="shared" ref="J28:M28" si="9">+(J25-$I$32)*J26/1000</f>
        <v>8.5007999999999928</v>
      </c>
      <c r="K28" s="235">
        <f t="shared" si="9"/>
        <v>1.9823999999999979</v>
      </c>
      <c r="L28" s="235">
        <f t="shared" si="9"/>
        <v>8.4447999999999919</v>
      </c>
      <c r="M28" s="235">
        <f t="shared" si="9"/>
        <v>8.5343999999999909</v>
      </c>
      <c r="N28" s="42">
        <f>((N26*N25)*7)/1000</f>
        <v>947.24</v>
      </c>
      <c r="O28" s="43">
        <f>((O26*O25)*7)/1000</f>
        <v>959.49839999999995</v>
      </c>
      <c r="P28" s="43">
        <f t="shared" ref="P28:U28" si="10">((P26*P25)*7)/1000</f>
        <v>220.65119999999999</v>
      </c>
      <c r="Q28" s="87">
        <f t="shared" si="10"/>
        <v>963.95600000000002</v>
      </c>
      <c r="R28" s="44">
        <f t="shared" si="10"/>
        <v>1007.4175999999999</v>
      </c>
      <c r="S28" s="45">
        <f t="shared" si="10"/>
        <v>997.38800000000003</v>
      </c>
      <c r="T28" s="45">
        <f t="shared" si="10"/>
        <v>202.82079999999999</v>
      </c>
      <c r="U28" s="46">
        <f t="shared" si="10"/>
        <v>1012.9895999999999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984.66666666666958</v>
      </c>
      <c r="D29" s="237">
        <f t="shared" si="11"/>
        <v>892.50000000000261</v>
      </c>
      <c r="E29" s="237">
        <f t="shared" si="11"/>
        <v>207.66666666666728</v>
      </c>
      <c r="F29" s="237">
        <f t="shared" si="11"/>
        <v>904.16666666666936</v>
      </c>
      <c r="G29" s="237">
        <f t="shared" si="11"/>
        <v>894.83333333333599</v>
      </c>
      <c r="H29" s="236"/>
      <c r="I29" s="237">
        <f t="shared" ref="I29:M29" si="12">+I26*(1.16666666666667)</f>
        <v>975.33333333333621</v>
      </c>
      <c r="J29" s="237">
        <f t="shared" si="12"/>
        <v>885.50000000000261</v>
      </c>
      <c r="K29" s="237">
        <f t="shared" si="12"/>
        <v>206.5000000000006</v>
      </c>
      <c r="L29" s="237">
        <f t="shared" si="12"/>
        <v>879.66666666666924</v>
      </c>
      <c r="M29" s="237">
        <f t="shared" si="12"/>
        <v>889.00000000000261</v>
      </c>
      <c r="N29" s="48">
        <f>+(N24/N26)/7*1000</f>
        <v>159.20000000000005</v>
      </c>
      <c r="O29" s="49">
        <f t="shared" ref="O29:U29" si="13">+(O24/O26)/7*1000</f>
        <v>159.19999999999996</v>
      </c>
      <c r="P29" s="49">
        <f t="shared" si="13"/>
        <v>159.20000000000005</v>
      </c>
      <c r="Q29" s="50">
        <f t="shared" si="13"/>
        <v>159.20000000000002</v>
      </c>
      <c r="R29" s="48">
        <f t="shared" si="13"/>
        <v>159.19999999999999</v>
      </c>
      <c r="S29" s="49">
        <f t="shared" si="13"/>
        <v>159.20000000000002</v>
      </c>
      <c r="T29" s="49">
        <f t="shared" si="13"/>
        <v>159.20000000000002</v>
      </c>
      <c r="U29" s="50">
        <f t="shared" si="13"/>
        <v>159.19999999999999</v>
      </c>
      <c r="V29" s="276"/>
    </row>
    <row r="30" spans="1:41" ht="33.75" customHeight="1" x14ac:dyDescent="0.25">
      <c r="A30" s="52"/>
      <c r="B30" s="233"/>
      <c r="C30" s="238">
        <f>(C27/6)</f>
        <v>134.3648</v>
      </c>
      <c r="D30" s="238">
        <f t="shared" ref="D30:G30" si="14">+(D27/6)</f>
        <v>121.78799999999997</v>
      </c>
      <c r="E30" s="238">
        <f t="shared" si="14"/>
        <v>28.337599999999998</v>
      </c>
      <c r="F30" s="238">
        <f t="shared" si="14"/>
        <v>123.37999999999998</v>
      </c>
      <c r="G30" s="238">
        <f t="shared" si="14"/>
        <v>122.10639999999999</v>
      </c>
      <c r="H30" s="233"/>
      <c r="I30" s="238">
        <f>(I27/6)</f>
        <v>133.09119999999999</v>
      </c>
      <c r="J30" s="238">
        <f t="shared" ref="J30:M30" si="15">+(J27/6)</f>
        <v>120.83279999999998</v>
      </c>
      <c r="K30" s="238">
        <f t="shared" si="15"/>
        <v>28.178399999999996</v>
      </c>
      <c r="L30" s="238">
        <f t="shared" si="15"/>
        <v>120.03679999999999</v>
      </c>
      <c r="M30" s="238">
        <f t="shared" si="15"/>
        <v>121.3104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320.37800000000004</v>
      </c>
      <c r="D31" s="238">
        <f t="shared" ref="D31:G31" si="16">+((D27-D24)/4)+D30</f>
        <v>290.38959999999992</v>
      </c>
      <c r="E31" s="238">
        <f t="shared" si="16"/>
        <v>67.555599999999998</v>
      </c>
      <c r="F31" s="238">
        <f t="shared" si="16"/>
        <v>294.18999999999994</v>
      </c>
      <c r="G31" s="238">
        <f t="shared" si="16"/>
        <v>291.14</v>
      </c>
      <c r="H31" s="233"/>
      <c r="I31" s="238">
        <f>+((I27-I24)/4)+I30</f>
        <v>317.03874999999999</v>
      </c>
      <c r="J31" s="238">
        <f t="shared" ref="J31:M31" si="17">+((J27-J24)/4)+J30</f>
        <v>287.84599999999995</v>
      </c>
      <c r="K31" s="238">
        <f t="shared" si="17"/>
        <v>67.113</v>
      </c>
      <c r="L31" s="238">
        <f t="shared" si="17"/>
        <v>285.94499999999999</v>
      </c>
      <c r="M31" s="238">
        <f t="shared" si="17"/>
        <v>288.98374999999999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492.69200000000001</v>
      </c>
      <c r="E32" s="242">
        <f>+SUM(C26:G26)</f>
        <v>3329</v>
      </c>
      <c r="F32" s="243"/>
      <c r="G32" s="243"/>
      <c r="H32" s="239"/>
      <c r="I32" s="240">
        <v>148</v>
      </c>
      <c r="J32" s="241">
        <f>+I32*K32/1000</f>
        <v>486.62400000000002</v>
      </c>
      <c r="K32" s="242">
        <f>+SUM(I26:M26)</f>
        <v>3288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107.9</v>
      </c>
      <c r="C38" s="79">
        <v>107.6</v>
      </c>
      <c r="D38" s="79">
        <v>23.3</v>
      </c>
      <c r="E38" s="79">
        <v>110.1</v>
      </c>
      <c r="F38" s="79">
        <v>110.6</v>
      </c>
      <c r="G38" s="79">
        <v>109.3</v>
      </c>
      <c r="H38" s="274">
        <f t="shared" ref="H38:H45" si="18">SUM(B38:G38)</f>
        <v>568.79999999999995</v>
      </c>
      <c r="I38" s="52"/>
      <c r="J38" s="287" t="s">
        <v>15</v>
      </c>
      <c r="K38" s="79">
        <v>8.3000000000000007</v>
      </c>
      <c r="L38" s="79">
        <v>8.1</v>
      </c>
      <c r="M38" s="79">
        <v>0.9</v>
      </c>
      <c r="N38" s="79">
        <v>8.3000000000000007</v>
      </c>
      <c r="O38" s="79">
        <v>7.9</v>
      </c>
      <c r="P38" s="79">
        <v>8.3000000000000007</v>
      </c>
      <c r="Q38" s="274">
        <f t="shared" ref="Q38:Q45" si="19">SUM(K38:P38)</f>
        <v>41.8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107.9</v>
      </c>
      <c r="C39" s="79">
        <v>107.6</v>
      </c>
      <c r="D39" s="79">
        <v>23.3</v>
      </c>
      <c r="E39" s="79">
        <v>110.1</v>
      </c>
      <c r="F39" s="79">
        <v>110.6</v>
      </c>
      <c r="G39" s="79">
        <v>109.3</v>
      </c>
      <c r="H39" s="274">
        <f t="shared" si="18"/>
        <v>568.79999999999995</v>
      </c>
      <c r="I39" s="52"/>
      <c r="J39" s="288" t="s">
        <v>16</v>
      </c>
      <c r="K39" s="79">
        <v>8.3000000000000007</v>
      </c>
      <c r="L39" s="79">
        <v>8.1</v>
      </c>
      <c r="M39" s="79">
        <v>0.9</v>
      </c>
      <c r="N39" s="79">
        <v>8.3000000000000007</v>
      </c>
      <c r="O39" s="79">
        <v>7.9</v>
      </c>
      <c r="P39" s="79">
        <v>8.3000000000000007</v>
      </c>
      <c r="Q39" s="274">
        <f t="shared" si="19"/>
        <v>41.8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107.9</v>
      </c>
      <c r="C40" s="79">
        <v>107.4</v>
      </c>
      <c r="D40" s="79">
        <v>23.4</v>
      </c>
      <c r="E40" s="79">
        <v>109.9</v>
      </c>
      <c r="F40" s="79">
        <v>110.2</v>
      </c>
      <c r="G40" s="79">
        <v>109.2</v>
      </c>
      <c r="H40" s="274">
        <f t="shared" si="18"/>
        <v>568</v>
      </c>
      <c r="I40" s="52"/>
      <c r="J40" s="287" t="s">
        <v>17</v>
      </c>
      <c r="K40" s="79">
        <v>8.4</v>
      </c>
      <c r="L40" s="79">
        <v>8</v>
      </c>
      <c r="M40" s="79">
        <v>1</v>
      </c>
      <c r="N40" s="79">
        <v>8.1999999999999993</v>
      </c>
      <c r="O40" s="79">
        <v>7.8</v>
      </c>
      <c r="P40" s="79">
        <v>8.1999999999999993</v>
      </c>
      <c r="Q40" s="274">
        <f t="shared" si="19"/>
        <v>41.599999999999994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100</v>
      </c>
      <c r="C41" s="79">
        <v>100</v>
      </c>
      <c r="D41" s="79">
        <v>30.9</v>
      </c>
      <c r="E41" s="79">
        <v>112.1</v>
      </c>
      <c r="F41" s="79">
        <v>112.1</v>
      </c>
      <c r="G41" s="79">
        <v>112</v>
      </c>
      <c r="H41" s="274">
        <f t="shared" si="18"/>
        <v>567.1</v>
      </c>
      <c r="I41" s="52"/>
      <c r="J41" s="288" t="s">
        <v>18</v>
      </c>
      <c r="K41" s="79">
        <v>7.5</v>
      </c>
      <c r="L41" s="79">
        <v>7.4</v>
      </c>
      <c r="M41" s="79">
        <v>2.2999999999999998</v>
      </c>
      <c r="N41" s="79">
        <v>8.1</v>
      </c>
      <c r="O41" s="79">
        <v>8.1999999999999993</v>
      </c>
      <c r="P41" s="79">
        <v>8.1999999999999993</v>
      </c>
      <c r="Q41" s="274">
        <f t="shared" si="19"/>
        <v>41.7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100</v>
      </c>
      <c r="C42" s="79">
        <v>100</v>
      </c>
      <c r="D42" s="79">
        <v>30.9</v>
      </c>
      <c r="E42" s="79">
        <v>111.9</v>
      </c>
      <c r="F42" s="79">
        <v>112.1</v>
      </c>
      <c r="G42" s="79">
        <v>112</v>
      </c>
      <c r="H42" s="274">
        <f t="shared" si="18"/>
        <v>566.9</v>
      </c>
      <c r="I42" s="52"/>
      <c r="J42" s="287" t="s">
        <v>19</v>
      </c>
      <c r="K42" s="79">
        <v>7.5</v>
      </c>
      <c r="L42" s="79">
        <v>7.4</v>
      </c>
      <c r="M42" s="79">
        <v>2.2999999999999998</v>
      </c>
      <c r="N42" s="79">
        <v>8.1</v>
      </c>
      <c r="O42" s="79">
        <v>8.1999999999999993</v>
      </c>
      <c r="P42" s="79">
        <v>8.1999999999999993</v>
      </c>
      <c r="Q42" s="274">
        <f t="shared" si="19"/>
        <v>41.7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100</v>
      </c>
      <c r="C43" s="79">
        <v>100</v>
      </c>
      <c r="D43" s="79">
        <v>30.7</v>
      </c>
      <c r="E43" s="79">
        <v>111.7</v>
      </c>
      <c r="F43" s="79">
        <v>112.1</v>
      </c>
      <c r="G43" s="79">
        <v>111.8</v>
      </c>
      <c r="H43" s="274">
        <f t="shared" si="18"/>
        <v>566.29999999999995</v>
      </c>
      <c r="I43" s="52"/>
      <c r="J43" s="288" t="s">
        <v>13</v>
      </c>
      <c r="K43" s="79">
        <v>7.5</v>
      </c>
      <c r="L43" s="79">
        <v>7.4</v>
      </c>
      <c r="M43" s="79">
        <v>2.2999999999999998</v>
      </c>
      <c r="N43" s="79">
        <v>8.1</v>
      </c>
      <c r="O43" s="79">
        <v>8.1999999999999993</v>
      </c>
      <c r="P43" s="79">
        <v>8.1999999999999993</v>
      </c>
      <c r="Q43" s="274">
        <f t="shared" si="19"/>
        <v>41.7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100</v>
      </c>
      <c r="C44" s="79">
        <v>99.8</v>
      </c>
      <c r="D44" s="79">
        <v>30.7</v>
      </c>
      <c r="E44" s="79">
        <v>111.7</v>
      </c>
      <c r="F44" s="79">
        <v>111.9</v>
      </c>
      <c r="G44" s="79">
        <v>111.8</v>
      </c>
      <c r="H44" s="274">
        <f t="shared" si="18"/>
        <v>565.9</v>
      </c>
      <c r="I44" s="52"/>
      <c r="J44" s="287" t="s">
        <v>14</v>
      </c>
      <c r="K44" s="79">
        <v>7.5</v>
      </c>
      <c r="L44" s="79">
        <v>7.4</v>
      </c>
      <c r="M44" s="79">
        <v>2.2999999999999998</v>
      </c>
      <c r="N44" s="79">
        <v>8.1</v>
      </c>
      <c r="O44" s="79">
        <v>8.1999999999999993</v>
      </c>
      <c r="P44" s="79">
        <v>8.1999999999999993</v>
      </c>
      <c r="Q44" s="274">
        <f t="shared" si="19"/>
        <v>41.7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723.7</v>
      </c>
      <c r="C45" s="262">
        <f t="shared" si="20"/>
        <v>722.4</v>
      </c>
      <c r="D45" s="262">
        <f t="shared" si="20"/>
        <v>193.2</v>
      </c>
      <c r="E45" s="262">
        <f t="shared" si="20"/>
        <v>777.50000000000011</v>
      </c>
      <c r="F45" s="262">
        <f t="shared" si="20"/>
        <v>779.6</v>
      </c>
      <c r="G45" s="262">
        <f t="shared" si="20"/>
        <v>775.39999999999986</v>
      </c>
      <c r="H45" s="274">
        <f t="shared" si="18"/>
        <v>3971.8</v>
      </c>
      <c r="J45" s="288" t="s">
        <v>11</v>
      </c>
      <c r="K45" s="290">
        <f t="shared" ref="K45:P45" si="21">SUM(K38:K44)</f>
        <v>55</v>
      </c>
      <c r="L45" s="262">
        <f t="shared" si="21"/>
        <v>53.8</v>
      </c>
      <c r="M45" s="262">
        <f t="shared" si="21"/>
        <v>12</v>
      </c>
      <c r="N45" s="262">
        <f t="shared" si="21"/>
        <v>57.2</v>
      </c>
      <c r="O45" s="262">
        <f t="shared" si="21"/>
        <v>56.400000000000006</v>
      </c>
      <c r="P45" s="262">
        <f t="shared" si="21"/>
        <v>57.600000000000009</v>
      </c>
      <c r="Q45" s="274">
        <f t="shared" si="19"/>
        <v>292</v>
      </c>
      <c r="R45" s="52"/>
      <c r="S45" s="73"/>
      <c r="T45" s="52"/>
      <c r="U45" s="36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157.80000000000001</v>
      </c>
      <c r="C46" s="266">
        <v>157.80000000000001</v>
      </c>
      <c r="D46" s="266">
        <v>157.80000000000001</v>
      </c>
      <c r="E46" s="266">
        <v>157.80000000000001</v>
      </c>
      <c r="F46" s="266">
        <v>157.80000000000001</v>
      </c>
      <c r="G46" s="266">
        <v>157.80000000000001</v>
      </c>
      <c r="H46" s="293">
        <f>+((H45/H47)/7)*1000</f>
        <v>157.74256324715037</v>
      </c>
      <c r="J46" s="291" t="s">
        <v>20</v>
      </c>
      <c r="K46" s="292">
        <v>140.5</v>
      </c>
      <c r="L46" s="266">
        <v>139</v>
      </c>
      <c r="M46" s="266">
        <v>140.5</v>
      </c>
      <c r="N46" s="266">
        <v>138</v>
      </c>
      <c r="O46" s="266">
        <v>137.5</v>
      </c>
      <c r="P46" s="266">
        <v>137</v>
      </c>
      <c r="Q46" s="293">
        <f>+((Q45/Q47)/7)*1000</f>
        <v>138.12677388836332</v>
      </c>
      <c r="R46" s="52"/>
      <c r="S46" s="294"/>
    </row>
    <row r="47" spans="1:29" ht="33.75" customHeight="1" x14ac:dyDescent="0.25">
      <c r="A47" s="295" t="s">
        <v>21</v>
      </c>
      <c r="B47" s="83">
        <v>634</v>
      </c>
      <c r="C47" s="35">
        <v>634</v>
      </c>
      <c r="D47" s="35">
        <v>196</v>
      </c>
      <c r="E47" s="35">
        <v>711</v>
      </c>
      <c r="F47" s="35">
        <v>711</v>
      </c>
      <c r="G47" s="35">
        <v>711</v>
      </c>
      <c r="H47" s="296">
        <f>SUM(B47:G47)</f>
        <v>3597</v>
      </c>
      <c r="I47" s="52"/>
      <c r="J47" s="295" t="s">
        <v>21</v>
      </c>
      <c r="K47" s="297">
        <v>53</v>
      </c>
      <c r="L47" s="298">
        <v>53</v>
      </c>
      <c r="M47" s="298">
        <v>16</v>
      </c>
      <c r="N47" s="298">
        <v>60</v>
      </c>
      <c r="O47" s="298">
        <v>60</v>
      </c>
      <c r="P47" s="298">
        <v>60</v>
      </c>
      <c r="Q47" s="299">
        <f>SUM(K47:P47)</f>
        <v>302</v>
      </c>
      <c r="R47" s="52"/>
      <c r="S47" s="300"/>
    </row>
    <row r="48" spans="1:29" ht="33.75" customHeight="1" x14ac:dyDescent="0.25">
      <c r="A48" s="301" t="s">
        <v>22</v>
      </c>
      <c r="B48" s="289">
        <f t="shared" ref="B48:G48" si="22">((B47*B46)*7/1000-B38-B39)/5</f>
        <v>96.903280000000038</v>
      </c>
      <c r="C48" s="273">
        <f t="shared" si="22"/>
        <v>97.023280000000028</v>
      </c>
      <c r="D48" s="273">
        <f t="shared" si="22"/>
        <v>33.980319999999999</v>
      </c>
      <c r="E48" s="273">
        <f t="shared" si="22"/>
        <v>113.03411999999999</v>
      </c>
      <c r="F48" s="273">
        <f t="shared" si="22"/>
        <v>112.83411999999998</v>
      </c>
      <c r="G48" s="273">
        <f t="shared" si="22"/>
        <v>113.35412000000001</v>
      </c>
      <c r="H48" s="302">
        <f>((H45*1000)/H47)/7</f>
        <v>157.7425632471504</v>
      </c>
      <c r="J48" s="301" t="s">
        <v>22</v>
      </c>
      <c r="K48" s="289">
        <f>((K47*K46)*7/1000-K38-K39)/5</f>
        <v>7.105100000000002</v>
      </c>
      <c r="L48" s="273">
        <f t="shared" ref="L48:P48" si="23">((L47*L46)*7/1000-L38-L39)/5</f>
        <v>7.0738000000000003</v>
      </c>
      <c r="M48" s="273">
        <f t="shared" si="23"/>
        <v>2.7871999999999999</v>
      </c>
      <c r="N48" s="273">
        <f t="shared" si="23"/>
        <v>8.2720000000000002</v>
      </c>
      <c r="O48" s="273">
        <f t="shared" si="23"/>
        <v>8.39</v>
      </c>
      <c r="P48" s="273">
        <f t="shared" si="23"/>
        <v>8.1879999999999988</v>
      </c>
      <c r="Q48" s="303">
        <f>((Q45*1000)/Q47)/7</f>
        <v>138.12677388836329</v>
      </c>
      <c r="R48" s="52"/>
      <c r="S48" s="300"/>
    </row>
    <row r="49" spans="1:42" ht="33.75" customHeight="1" x14ac:dyDescent="0.25">
      <c r="A49" s="96" t="s">
        <v>23</v>
      </c>
      <c r="B49" s="85">
        <f t="shared" ref="B49:G49" si="24">((B47*B46)*7)/1000</f>
        <v>700.31640000000016</v>
      </c>
      <c r="C49" s="43">
        <f t="shared" si="24"/>
        <v>700.31640000000016</v>
      </c>
      <c r="D49" s="43">
        <f t="shared" si="24"/>
        <v>216.50160000000002</v>
      </c>
      <c r="E49" s="43">
        <f t="shared" si="24"/>
        <v>785.37059999999997</v>
      </c>
      <c r="F49" s="43">
        <f t="shared" si="24"/>
        <v>785.37059999999997</v>
      </c>
      <c r="G49" s="43">
        <f t="shared" si="24"/>
        <v>785.37059999999997</v>
      </c>
      <c r="H49" s="87"/>
      <c r="J49" s="96" t="s">
        <v>23</v>
      </c>
      <c r="K49" s="85">
        <f t="shared" ref="K49:P49" si="25">((K47*K46)*7)/1000</f>
        <v>52.125500000000002</v>
      </c>
      <c r="L49" s="43">
        <f t="shared" si="25"/>
        <v>51.569000000000003</v>
      </c>
      <c r="M49" s="43">
        <f t="shared" si="25"/>
        <v>15.736000000000001</v>
      </c>
      <c r="N49" s="43">
        <f t="shared" si="25"/>
        <v>57.96</v>
      </c>
      <c r="O49" s="43">
        <f t="shared" si="25"/>
        <v>57.75</v>
      </c>
      <c r="P49" s="43">
        <f t="shared" si="25"/>
        <v>57.54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163.06894997746735</v>
      </c>
      <c r="C50" s="49">
        <f t="shared" si="26"/>
        <v>162.77602523659306</v>
      </c>
      <c r="D50" s="49">
        <f t="shared" si="26"/>
        <v>140.81632653061223</v>
      </c>
      <c r="E50" s="49">
        <f t="shared" si="26"/>
        <v>156.21860558569423</v>
      </c>
      <c r="F50" s="49">
        <f t="shared" si="26"/>
        <v>156.64054651396421</v>
      </c>
      <c r="G50" s="49">
        <f t="shared" si="26"/>
        <v>155.79666465742412</v>
      </c>
      <c r="H50" s="105"/>
      <c r="I50" s="52"/>
      <c r="J50" s="97" t="s">
        <v>24</v>
      </c>
      <c r="K50" s="86">
        <f t="shared" ref="K50:P50" si="27">+(K45/K47)/7*1000</f>
        <v>148.24797843665769</v>
      </c>
      <c r="L50" s="49">
        <f t="shared" si="27"/>
        <v>145.0134770889488</v>
      </c>
      <c r="M50" s="49">
        <f t="shared" si="27"/>
        <v>107.14285714285714</v>
      </c>
      <c r="N50" s="49">
        <f t="shared" si="27"/>
        <v>136.1904761904762</v>
      </c>
      <c r="O50" s="49">
        <f t="shared" si="27"/>
        <v>134.28571428571428</v>
      </c>
      <c r="P50" s="49">
        <f t="shared" si="27"/>
        <v>137.14285714285717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10.4</v>
      </c>
      <c r="C57" s="79">
        <v>9.4</v>
      </c>
      <c r="D57" s="79">
        <v>1.9</v>
      </c>
      <c r="E57" s="79">
        <v>9.4</v>
      </c>
      <c r="F57" s="221">
        <v>9.6999999999999993</v>
      </c>
      <c r="G57" s="23">
        <v>10.4</v>
      </c>
      <c r="H57" s="289">
        <v>9.1999999999999993</v>
      </c>
      <c r="I57" s="79">
        <v>2</v>
      </c>
      <c r="J57" s="79">
        <v>9.4</v>
      </c>
      <c r="K57" s="221">
        <v>9.6999999999999993</v>
      </c>
      <c r="L57" s="23">
        <v>10.4</v>
      </c>
      <c r="M57" s="79">
        <v>10.7</v>
      </c>
      <c r="N57" s="79">
        <v>2.2999999999999998</v>
      </c>
      <c r="O57" s="221">
        <v>10.8</v>
      </c>
      <c r="P57" s="23">
        <v>10.8</v>
      </c>
      <c r="Q57" s="79">
        <v>11</v>
      </c>
      <c r="R57" s="79">
        <v>2.5</v>
      </c>
      <c r="S57" s="221">
        <v>11.2</v>
      </c>
      <c r="T57" s="259">
        <f t="shared" ref="T57:T64" si="28">SUM(B57:S57)</f>
        <v>151.19999999999999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10.4</v>
      </c>
      <c r="C58" s="79">
        <v>9.4</v>
      </c>
      <c r="D58" s="79">
        <v>1.9</v>
      </c>
      <c r="E58" s="79">
        <v>9.4</v>
      </c>
      <c r="F58" s="221">
        <v>9.6999999999999993</v>
      </c>
      <c r="G58" s="23">
        <v>10.4</v>
      </c>
      <c r="H58" s="289">
        <v>9.1999999999999993</v>
      </c>
      <c r="I58" s="79">
        <v>2</v>
      </c>
      <c r="J58" s="79">
        <v>9.4</v>
      </c>
      <c r="K58" s="221">
        <v>9.6999999999999993</v>
      </c>
      <c r="L58" s="23">
        <v>10.4</v>
      </c>
      <c r="M58" s="79">
        <v>10.7</v>
      </c>
      <c r="N58" s="79">
        <v>2.2999999999999998</v>
      </c>
      <c r="O58" s="221">
        <v>10.8</v>
      </c>
      <c r="P58" s="23">
        <v>10.8</v>
      </c>
      <c r="Q58" s="79">
        <v>11</v>
      </c>
      <c r="R58" s="79">
        <v>2.5</v>
      </c>
      <c r="S58" s="221">
        <v>11.2</v>
      </c>
      <c r="T58" s="259">
        <f t="shared" si="28"/>
        <v>151.19999999999999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10.4</v>
      </c>
      <c r="C59" s="79">
        <v>9.3000000000000007</v>
      </c>
      <c r="D59" s="79">
        <v>1.8</v>
      </c>
      <c r="E59" s="79">
        <v>9.1</v>
      </c>
      <c r="F59" s="221">
        <v>9.5</v>
      </c>
      <c r="G59" s="23">
        <v>10.4</v>
      </c>
      <c r="H59" s="289">
        <v>9.1</v>
      </c>
      <c r="I59" s="79">
        <v>2</v>
      </c>
      <c r="J59" s="79">
        <v>9.1</v>
      </c>
      <c r="K59" s="221">
        <v>9.4</v>
      </c>
      <c r="L59" s="23">
        <v>10.4</v>
      </c>
      <c r="M59" s="79">
        <v>10.7</v>
      </c>
      <c r="N59" s="79">
        <v>2.2999999999999998</v>
      </c>
      <c r="O59" s="221">
        <v>10.6</v>
      </c>
      <c r="P59" s="23">
        <v>10.8</v>
      </c>
      <c r="Q59" s="79">
        <v>10.9</v>
      </c>
      <c r="R59" s="79">
        <v>2.4</v>
      </c>
      <c r="S59" s="221">
        <v>11.2</v>
      </c>
      <c r="T59" s="259">
        <f t="shared" si="28"/>
        <v>149.4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10.4</v>
      </c>
      <c r="C60" s="79">
        <v>9.3000000000000007</v>
      </c>
      <c r="D60" s="79">
        <v>1.9</v>
      </c>
      <c r="E60" s="79">
        <v>9.1</v>
      </c>
      <c r="F60" s="221">
        <v>9.5</v>
      </c>
      <c r="G60" s="23">
        <v>10.4</v>
      </c>
      <c r="H60" s="289">
        <v>9.1</v>
      </c>
      <c r="I60" s="79">
        <v>2</v>
      </c>
      <c r="J60" s="79">
        <v>9.1</v>
      </c>
      <c r="K60" s="221">
        <v>9.4</v>
      </c>
      <c r="L60" s="23">
        <v>10.4</v>
      </c>
      <c r="M60" s="79">
        <v>10.7</v>
      </c>
      <c r="N60" s="79">
        <v>2.2999999999999998</v>
      </c>
      <c r="O60" s="221">
        <v>10.6</v>
      </c>
      <c r="P60" s="23">
        <v>10.8</v>
      </c>
      <c r="Q60" s="79">
        <v>10.9</v>
      </c>
      <c r="R60" s="79">
        <v>2.4</v>
      </c>
      <c r="S60" s="221">
        <v>11.2</v>
      </c>
      <c r="T60" s="259">
        <f t="shared" si="28"/>
        <v>149.5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10.4</v>
      </c>
      <c r="C61" s="79">
        <v>9.3000000000000007</v>
      </c>
      <c r="D61" s="79">
        <v>1.9</v>
      </c>
      <c r="E61" s="79">
        <v>9.1999999999999993</v>
      </c>
      <c r="F61" s="221">
        <v>9.5</v>
      </c>
      <c r="G61" s="23">
        <v>10.5</v>
      </c>
      <c r="H61" s="289">
        <v>9.1</v>
      </c>
      <c r="I61" s="79">
        <v>2</v>
      </c>
      <c r="J61" s="79">
        <v>9.1999999999999993</v>
      </c>
      <c r="K61" s="221">
        <v>9.4</v>
      </c>
      <c r="L61" s="23">
        <v>10.5</v>
      </c>
      <c r="M61" s="79">
        <v>10.7</v>
      </c>
      <c r="N61" s="79">
        <v>2.4</v>
      </c>
      <c r="O61" s="221">
        <v>10.6</v>
      </c>
      <c r="P61" s="23">
        <v>10.9</v>
      </c>
      <c r="Q61" s="79">
        <v>10.9</v>
      </c>
      <c r="R61" s="79">
        <v>2.5</v>
      </c>
      <c r="S61" s="221">
        <v>11.2</v>
      </c>
      <c r="T61" s="259">
        <f t="shared" si="28"/>
        <v>150.19999999999999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10.4</v>
      </c>
      <c r="C62" s="79">
        <v>9.3000000000000007</v>
      </c>
      <c r="D62" s="79">
        <v>1.9</v>
      </c>
      <c r="E62" s="79">
        <v>9.1999999999999993</v>
      </c>
      <c r="F62" s="221">
        <v>9.6</v>
      </c>
      <c r="G62" s="23">
        <v>10.5</v>
      </c>
      <c r="H62" s="289">
        <v>9.1999999999999993</v>
      </c>
      <c r="I62" s="79">
        <v>2.1</v>
      </c>
      <c r="J62" s="79">
        <v>9.1999999999999993</v>
      </c>
      <c r="K62" s="221">
        <v>9.5</v>
      </c>
      <c r="L62" s="23">
        <v>10.5</v>
      </c>
      <c r="M62" s="79">
        <v>10.7</v>
      </c>
      <c r="N62" s="79">
        <v>2.4</v>
      </c>
      <c r="O62" s="221">
        <v>10.7</v>
      </c>
      <c r="P62" s="23">
        <v>10.9</v>
      </c>
      <c r="Q62" s="79">
        <v>10.9</v>
      </c>
      <c r="R62" s="79">
        <v>2.5</v>
      </c>
      <c r="S62" s="221">
        <v>11.2</v>
      </c>
      <c r="T62" s="259">
        <f t="shared" si="28"/>
        <v>150.69999999999999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10.5</v>
      </c>
      <c r="C63" s="79">
        <v>9.3000000000000007</v>
      </c>
      <c r="D63" s="79">
        <v>1.9</v>
      </c>
      <c r="E63" s="79">
        <v>9.1999999999999993</v>
      </c>
      <c r="F63" s="221">
        <v>9.6</v>
      </c>
      <c r="G63" s="23">
        <v>10.5</v>
      </c>
      <c r="H63" s="289">
        <v>9.1999999999999993</v>
      </c>
      <c r="I63" s="79">
        <v>2.1</v>
      </c>
      <c r="J63" s="79">
        <v>9.1999999999999993</v>
      </c>
      <c r="K63" s="221">
        <v>9.5</v>
      </c>
      <c r="L63" s="23">
        <v>10.5</v>
      </c>
      <c r="M63" s="79">
        <v>10.7</v>
      </c>
      <c r="N63" s="79">
        <v>2.4</v>
      </c>
      <c r="O63" s="221">
        <v>10.7</v>
      </c>
      <c r="P63" s="23">
        <v>10.9</v>
      </c>
      <c r="Q63" s="79">
        <v>11</v>
      </c>
      <c r="R63" s="79">
        <v>2.5</v>
      </c>
      <c r="S63" s="221">
        <v>11.2</v>
      </c>
      <c r="T63" s="259">
        <f t="shared" si="28"/>
        <v>150.9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72.900000000000006</v>
      </c>
      <c r="C64" s="262">
        <f t="shared" si="29"/>
        <v>65.3</v>
      </c>
      <c r="D64" s="262">
        <f t="shared" si="29"/>
        <v>13.200000000000001</v>
      </c>
      <c r="E64" s="262">
        <f t="shared" si="29"/>
        <v>64.600000000000009</v>
      </c>
      <c r="F64" s="263">
        <f t="shared" si="29"/>
        <v>67.099999999999994</v>
      </c>
      <c r="G64" s="261">
        <f t="shared" si="29"/>
        <v>73.099999999999994</v>
      </c>
      <c r="H64" s="262">
        <f t="shared" si="29"/>
        <v>64.100000000000009</v>
      </c>
      <c r="I64" s="262">
        <f t="shared" si="29"/>
        <v>14.2</v>
      </c>
      <c r="J64" s="262">
        <f t="shared" si="29"/>
        <v>64.600000000000009</v>
      </c>
      <c r="K64" s="263">
        <f t="shared" si="29"/>
        <v>66.599999999999994</v>
      </c>
      <c r="L64" s="261">
        <f t="shared" si="29"/>
        <v>73.099999999999994</v>
      </c>
      <c r="M64" s="262">
        <f t="shared" si="29"/>
        <v>74.900000000000006</v>
      </c>
      <c r="N64" s="262">
        <f t="shared" si="29"/>
        <v>16.399999999999999</v>
      </c>
      <c r="O64" s="263">
        <f t="shared" si="29"/>
        <v>74.800000000000011</v>
      </c>
      <c r="P64" s="261">
        <f t="shared" si="29"/>
        <v>75.900000000000006</v>
      </c>
      <c r="Q64" s="262">
        <f t="shared" si="29"/>
        <v>76.599999999999994</v>
      </c>
      <c r="R64" s="262">
        <f t="shared" si="29"/>
        <v>17.3</v>
      </c>
      <c r="S64" s="263">
        <f t="shared" si="29"/>
        <v>78.400000000000006</v>
      </c>
      <c r="T64" s="259">
        <f t="shared" si="28"/>
        <v>1053.1000000000001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144.5</v>
      </c>
      <c r="C65" s="266">
        <v>143.5</v>
      </c>
      <c r="D65" s="266">
        <v>145</v>
      </c>
      <c r="E65" s="266">
        <v>142</v>
      </c>
      <c r="F65" s="267">
        <v>143</v>
      </c>
      <c r="G65" s="265">
        <v>145</v>
      </c>
      <c r="H65" s="266">
        <v>143</v>
      </c>
      <c r="I65" s="266">
        <v>145</v>
      </c>
      <c r="J65" s="266">
        <v>142</v>
      </c>
      <c r="K65" s="267">
        <v>142</v>
      </c>
      <c r="L65" s="265">
        <v>145</v>
      </c>
      <c r="M65" s="266">
        <v>144.5</v>
      </c>
      <c r="N65" s="266">
        <v>146</v>
      </c>
      <c r="O65" s="267">
        <v>142.5</v>
      </c>
      <c r="P65" s="265">
        <v>144.5</v>
      </c>
      <c r="Q65" s="266">
        <v>144</v>
      </c>
      <c r="R65" s="266">
        <v>145</v>
      </c>
      <c r="S65" s="267">
        <v>143.5</v>
      </c>
      <c r="T65" s="316">
        <f>+((T64/T66)/7)*1000</f>
        <v>143.68945285850731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65</v>
      </c>
      <c r="D66" s="298">
        <v>13</v>
      </c>
      <c r="E66" s="298">
        <v>65</v>
      </c>
      <c r="F66" s="318">
        <v>67</v>
      </c>
      <c r="G66" s="317">
        <v>72</v>
      </c>
      <c r="H66" s="298">
        <v>64</v>
      </c>
      <c r="I66" s="298">
        <v>14</v>
      </c>
      <c r="J66" s="298">
        <v>65</v>
      </c>
      <c r="K66" s="318">
        <v>67</v>
      </c>
      <c r="L66" s="317">
        <v>72</v>
      </c>
      <c r="M66" s="298">
        <v>74</v>
      </c>
      <c r="N66" s="298">
        <v>16</v>
      </c>
      <c r="O66" s="318">
        <v>75</v>
      </c>
      <c r="P66" s="317">
        <v>75</v>
      </c>
      <c r="Q66" s="298">
        <v>76</v>
      </c>
      <c r="R66" s="298">
        <v>17</v>
      </c>
      <c r="S66" s="318">
        <v>78</v>
      </c>
      <c r="T66" s="319">
        <f>SUM(B66:S66)</f>
        <v>1047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10.405600000000002</v>
      </c>
      <c r="C67" s="273">
        <f t="shared" si="30"/>
        <v>9.2985000000000007</v>
      </c>
      <c r="D67" s="273">
        <f t="shared" si="30"/>
        <v>1.879</v>
      </c>
      <c r="E67" s="273">
        <f t="shared" si="30"/>
        <v>9.1620000000000008</v>
      </c>
      <c r="F67" s="274">
        <f t="shared" si="30"/>
        <v>9.5333999999999968</v>
      </c>
      <c r="G67" s="272">
        <f t="shared" si="30"/>
        <v>10.456</v>
      </c>
      <c r="H67" s="273">
        <f t="shared" si="30"/>
        <v>9.1327999999999978</v>
      </c>
      <c r="I67" s="273">
        <f t="shared" si="30"/>
        <v>2.0420000000000003</v>
      </c>
      <c r="J67" s="273">
        <f t="shared" si="30"/>
        <v>9.1620000000000008</v>
      </c>
      <c r="K67" s="274">
        <f t="shared" si="30"/>
        <v>9.4395999999999987</v>
      </c>
      <c r="L67" s="272">
        <f t="shared" si="30"/>
        <v>10.456</v>
      </c>
      <c r="M67" s="273">
        <f t="shared" si="30"/>
        <v>10.690199999999999</v>
      </c>
      <c r="N67" s="273">
        <f t="shared" si="30"/>
        <v>2.3503999999999996</v>
      </c>
      <c r="O67" s="274">
        <f t="shared" si="30"/>
        <v>10.642500000000002</v>
      </c>
      <c r="P67" s="272">
        <f t="shared" si="30"/>
        <v>10.852500000000001</v>
      </c>
      <c r="Q67" s="273">
        <f t="shared" si="30"/>
        <v>10.921600000000002</v>
      </c>
      <c r="R67" s="273">
        <f t="shared" si="30"/>
        <v>2.4509999999999996</v>
      </c>
      <c r="S67" s="274">
        <f t="shared" si="30"/>
        <v>11.190199999999999</v>
      </c>
      <c r="T67" s="320">
        <f>((T64*1000)/T66)/7</f>
        <v>143.68945285850734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72.828000000000003</v>
      </c>
      <c r="C68" s="43">
        <f t="shared" si="31"/>
        <v>65.292500000000004</v>
      </c>
      <c r="D68" s="43">
        <f t="shared" si="31"/>
        <v>13.195</v>
      </c>
      <c r="E68" s="43">
        <f t="shared" si="31"/>
        <v>64.61</v>
      </c>
      <c r="F68" s="87">
        <f t="shared" si="31"/>
        <v>67.066999999999993</v>
      </c>
      <c r="G68" s="42">
        <f t="shared" si="31"/>
        <v>73.08</v>
      </c>
      <c r="H68" s="43">
        <f t="shared" si="31"/>
        <v>64.063999999999993</v>
      </c>
      <c r="I68" s="43">
        <f t="shared" si="31"/>
        <v>14.21</v>
      </c>
      <c r="J68" s="43">
        <f t="shared" si="31"/>
        <v>64.61</v>
      </c>
      <c r="K68" s="87">
        <f t="shared" si="31"/>
        <v>66.597999999999999</v>
      </c>
      <c r="L68" s="42">
        <f t="shared" si="31"/>
        <v>73.08</v>
      </c>
      <c r="M68" s="43">
        <f t="shared" si="31"/>
        <v>74.850999999999999</v>
      </c>
      <c r="N68" s="43">
        <f t="shared" si="31"/>
        <v>16.352</v>
      </c>
      <c r="O68" s="87">
        <f t="shared" si="31"/>
        <v>74.8125</v>
      </c>
      <c r="P68" s="42">
        <f t="shared" si="31"/>
        <v>75.862499999999997</v>
      </c>
      <c r="Q68" s="43">
        <f t="shared" si="31"/>
        <v>76.608000000000004</v>
      </c>
      <c r="R68" s="43">
        <f t="shared" si="31"/>
        <v>17.254999999999999</v>
      </c>
      <c r="S68" s="87">
        <f t="shared" si="31"/>
        <v>78.350999999999999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144.64285714285717</v>
      </c>
      <c r="C69" s="49">
        <f t="shared" si="32"/>
        <v>143.5164835164835</v>
      </c>
      <c r="D69" s="49">
        <f t="shared" si="32"/>
        <v>145.05494505494508</v>
      </c>
      <c r="E69" s="49">
        <f t="shared" si="32"/>
        <v>141.97802197802199</v>
      </c>
      <c r="F69" s="50">
        <f t="shared" si="32"/>
        <v>143.07036247334753</v>
      </c>
      <c r="G69" s="48">
        <f t="shared" si="32"/>
        <v>145.03968253968253</v>
      </c>
      <c r="H69" s="49">
        <f t="shared" si="32"/>
        <v>143.08035714285717</v>
      </c>
      <c r="I69" s="49">
        <f t="shared" si="32"/>
        <v>144.89795918367346</v>
      </c>
      <c r="J69" s="49">
        <f t="shared" si="32"/>
        <v>141.97802197802199</v>
      </c>
      <c r="K69" s="50">
        <f t="shared" si="32"/>
        <v>142.00426439232407</v>
      </c>
      <c r="L69" s="48">
        <f t="shared" si="32"/>
        <v>145.03968253968253</v>
      </c>
      <c r="M69" s="49">
        <f t="shared" si="32"/>
        <v>144.59459459459458</v>
      </c>
      <c r="N69" s="49">
        <f t="shared" si="32"/>
        <v>146.42857142857142</v>
      </c>
      <c r="O69" s="50">
        <f t="shared" si="32"/>
        <v>142.47619047619051</v>
      </c>
      <c r="P69" s="48">
        <f t="shared" si="32"/>
        <v>144.57142857142858</v>
      </c>
      <c r="Q69" s="49">
        <f t="shared" si="32"/>
        <v>143.98496240601503</v>
      </c>
      <c r="R69" s="49">
        <f t="shared" si="32"/>
        <v>145.37815126050418</v>
      </c>
      <c r="S69" s="50">
        <f t="shared" si="32"/>
        <v>143.58974358974359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28" zoomScale="30" zoomScaleNormal="30" workbookViewId="0">
      <selection activeCell="B66" sqref="B66:S6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64"/>
      <c r="E3" s="364"/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AC3" s="364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64" t="s">
        <v>1</v>
      </c>
      <c r="B9" s="364"/>
      <c r="C9" s="364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64"/>
      <c r="B10" s="364"/>
      <c r="C10" s="364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64" t="s">
        <v>4</v>
      </c>
      <c r="B11" s="364"/>
      <c r="C11" s="364"/>
      <c r="D11" s="245"/>
      <c r="E11" s="365">
        <v>1</v>
      </c>
      <c r="F11" s="245"/>
      <c r="G11" s="245"/>
      <c r="H11" s="245"/>
      <c r="I11" s="245"/>
      <c r="J11" s="245"/>
      <c r="K11" s="599" t="s">
        <v>102</v>
      </c>
      <c r="L11" s="599"/>
      <c r="M11" s="366"/>
      <c r="N11" s="366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64"/>
      <c r="B12" s="364"/>
      <c r="C12" s="364"/>
      <c r="D12" s="245"/>
      <c r="E12" s="247"/>
      <c r="F12" s="245"/>
      <c r="G12" s="245"/>
      <c r="H12" s="245"/>
      <c r="I12" s="245"/>
      <c r="J12" s="245"/>
      <c r="K12" s="366"/>
      <c r="L12" s="366"/>
      <c r="M12" s="366"/>
      <c r="N12" s="366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64"/>
      <c r="B13" s="364"/>
      <c r="C13" s="364"/>
      <c r="D13" s="364"/>
      <c r="E13" s="364"/>
      <c r="F13" s="364"/>
      <c r="G13" s="364"/>
      <c r="H13" s="364"/>
      <c r="I13" s="364"/>
      <c r="J13" s="364"/>
      <c r="K13" s="364"/>
      <c r="L13" s="366"/>
      <c r="M13" s="366"/>
      <c r="N13" s="366"/>
      <c r="O13" s="366"/>
      <c r="P13" s="366"/>
      <c r="Q13" s="366"/>
      <c r="R13" s="366"/>
      <c r="S13" s="366"/>
      <c r="T13" s="366"/>
      <c r="U13" s="366"/>
      <c r="V13" s="245"/>
      <c r="W13" s="245"/>
      <c r="X13" s="245"/>
    </row>
    <row r="14" spans="1:29" s="52" customFormat="1" ht="34.5" thickBot="1" x14ac:dyDescent="0.3">
      <c r="A14" s="364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492</v>
      </c>
      <c r="C17" s="226">
        <v>9.452799999999991</v>
      </c>
      <c r="D17" s="226">
        <v>8.5679999999999907</v>
      </c>
      <c r="E17" s="226">
        <v>1.993599999999998</v>
      </c>
      <c r="F17" s="226">
        <v>8.6799999999999908</v>
      </c>
      <c r="G17" s="226">
        <v>8.59039999999999</v>
      </c>
      <c r="H17" s="225">
        <v>486</v>
      </c>
      <c r="I17" s="226">
        <v>9.3631999999999902</v>
      </c>
      <c r="J17" s="226">
        <v>8.5007999999999928</v>
      </c>
      <c r="K17" s="226">
        <v>1.9823999999999979</v>
      </c>
      <c r="L17" s="226">
        <v>8.4447999999999919</v>
      </c>
      <c r="M17" s="226">
        <v>8.5343999999999909</v>
      </c>
      <c r="N17" s="23">
        <v>135.02456255999999</v>
      </c>
      <c r="O17" s="24">
        <v>136.85954303999998</v>
      </c>
      <c r="P17" s="24">
        <v>31.405722880000003</v>
      </c>
      <c r="Q17" s="25">
        <v>137.51629055999999</v>
      </c>
      <c r="R17" s="23">
        <v>143.82835071999995</v>
      </c>
      <c r="S17" s="24">
        <v>142.10149312000001</v>
      </c>
      <c r="T17" s="24">
        <v>28.775547519999993</v>
      </c>
      <c r="U17" s="25">
        <v>144.51873280000001</v>
      </c>
      <c r="V17" s="259">
        <f t="shared" ref="V17:V24" si="0">SUM(B17:U17)</f>
        <v>1952.1406431999999</v>
      </c>
      <c r="X17" s="52"/>
      <c r="Y17" s="52"/>
    </row>
    <row r="18" spans="1:41" ht="39.950000000000003" customHeight="1" x14ac:dyDescent="0.25">
      <c r="A18" s="260" t="s">
        <v>16</v>
      </c>
      <c r="B18" s="225">
        <v>492</v>
      </c>
      <c r="C18" s="226">
        <v>9.452799999999991</v>
      </c>
      <c r="D18" s="226">
        <v>8.5679999999999907</v>
      </c>
      <c r="E18" s="226">
        <v>1.993599999999998</v>
      </c>
      <c r="F18" s="226">
        <v>8.6799999999999908</v>
      </c>
      <c r="G18" s="226">
        <v>8.59039999999999</v>
      </c>
      <c r="H18" s="225">
        <v>486</v>
      </c>
      <c r="I18" s="226">
        <v>9.3631999999999902</v>
      </c>
      <c r="J18" s="226">
        <v>8.5007999999999928</v>
      </c>
      <c r="K18" s="226">
        <v>1.9823999999999979</v>
      </c>
      <c r="L18" s="226">
        <v>8.4447999999999919</v>
      </c>
      <c r="M18" s="226">
        <v>8.5343999999999909</v>
      </c>
      <c r="N18" s="23">
        <v>135.02456255999999</v>
      </c>
      <c r="O18" s="24">
        <v>136.85954303999998</v>
      </c>
      <c r="P18" s="24">
        <v>31.405722880000003</v>
      </c>
      <c r="Q18" s="25">
        <v>137.51629055999999</v>
      </c>
      <c r="R18" s="23">
        <v>143.82835071999995</v>
      </c>
      <c r="S18" s="24">
        <v>142.10149312000001</v>
      </c>
      <c r="T18" s="24">
        <v>28.775547519999993</v>
      </c>
      <c r="U18" s="25">
        <v>144.51873280000001</v>
      </c>
      <c r="V18" s="259">
        <f t="shared" si="0"/>
        <v>1952.1406431999999</v>
      </c>
      <c r="X18" s="52"/>
      <c r="Y18" s="52"/>
    </row>
    <row r="19" spans="1:41" ht="39.75" customHeight="1" x14ac:dyDescent="0.25">
      <c r="A19" s="258" t="s">
        <v>17</v>
      </c>
      <c r="B19" s="225">
        <v>491</v>
      </c>
      <c r="C19" s="226">
        <v>8.9251999999999949</v>
      </c>
      <c r="D19" s="226">
        <v>8.0877999999999961</v>
      </c>
      <c r="E19" s="226">
        <v>1.876199999999999</v>
      </c>
      <c r="F19" s="226">
        <v>8.2043999999999961</v>
      </c>
      <c r="G19" s="226">
        <v>8.1195999999999966</v>
      </c>
      <c r="H19" s="225">
        <v>485</v>
      </c>
      <c r="I19" s="226">
        <v>8.8509999999999938</v>
      </c>
      <c r="J19" s="226">
        <v>8.0241999999999951</v>
      </c>
      <c r="K19" s="226">
        <v>1.865599999999999</v>
      </c>
      <c r="L19" s="226">
        <v>7.9711999999999952</v>
      </c>
      <c r="M19" s="226">
        <v>8.0665999999999958</v>
      </c>
      <c r="N19" s="23">
        <v>134.28009497599996</v>
      </c>
      <c r="O19" s="24">
        <v>135.76650278400001</v>
      </c>
      <c r="P19" s="24">
        <v>30.957550847999993</v>
      </c>
      <c r="Q19" s="25">
        <v>136.83604377599997</v>
      </c>
      <c r="R19" s="23">
        <v>142.52669971200004</v>
      </c>
      <c r="S19" s="24">
        <v>141.66316275200001</v>
      </c>
      <c r="T19" s="24">
        <v>28.456980992000002</v>
      </c>
      <c r="U19" s="25">
        <v>143.80482687999998</v>
      </c>
      <c r="V19" s="259">
        <f t="shared" si="0"/>
        <v>1940.2836627200002</v>
      </c>
      <c r="X19" s="52"/>
      <c r="Y19" s="52"/>
    </row>
    <row r="20" spans="1:41" ht="39.950000000000003" customHeight="1" x14ac:dyDescent="0.25">
      <c r="A20" s="260" t="s">
        <v>18</v>
      </c>
      <c r="B20" s="225">
        <v>491</v>
      </c>
      <c r="C20" s="226">
        <v>8.9251999999999949</v>
      </c>
      <c r="D20" s="226">
        <v>8.0877999999999961</v>
      </c>
      <c r="E20" s="226">
        <v>1.876199999999999</v>
      </c>
      <c r="F20" s="226">
        <v>8.2043999999999961</v>
      </c>
      <c r="G20" s="226">
        <v>8.1195999999999966</v>
      </c>
      <c r="H20" s="225">
        <v>485</v>
      </c>
      <c r="I20" s="226">
        <v>8.8509999999999938</v>
      </c>
      <c r="J20" s="226">
        <v>8.0241999999999951</v>
      </c>
      <c r="K20" s="226">
        <v>1.865599999999999</v>
      </c>
      <c r="L20" s="226">
        <v>7.9711999999999952</v>
      </c>
      <c r="M20" s="226">
        <v>8.0665999999999958</v>
      </c>
      <c r="N20" s="23">
        <v>134.28009497599996</v>
      </c>
      <c r="O20" s="24">
        <v>135.76650278400001</v>
      </c>
      <c r="P20" s="24">
        <v>30.957550847999993</v>
      </c>
      <c r="Q20" s="25">
        <v>136.83604377599997</v>
      </c>
      <c r="R20" s="23">
        <v>142.52669971200004</v>
      </c>
      <c r="S20" s="24">
        <v>141.66316275200001</v>
      </c>
      <c r="T20" s="24">
        <v>28.456980992000002</v>
      </c>
      <c r="U20" s="25">
        <v>143.80482687999998</v>
      </c>
      <c r="V20" s="259">
        <f t="shared" si="0"/>
        <v>1940.2836627200002</v>
      </c>
      <c r="X20" s="52"/>
      <c r="Y20" s="52"/>
    </row>
    <row r="21" spans="1:41" ht="39.950000000000003" customHeight="1" x14ac:dyDescent="0.25">
      <c r="A21" s="258" t="s">
        <v>19</v>
      </c>
      <c r="B21" s="225">
        <v>491</v>
      </c>
      <c r="C21" s="226">
        <v>8.9251999999999949</v>
      </c>
      <c r="D21" s="226">
        <v>8.0877999999999961</v>
      </c>
      <c r="E21" s="226">
        <v>1.876199999999999</v>
      </c>
      <c r="F21" s="226">
        <v>8.2043999999999961</v>
      </c>
      <c r="G21" s="226">
        <v>8.1195999999999966</v>
      </c>
      <c r="H21" s="225">
        <v>485</v>
      </c>
      <c r="I21" s="226">
        <v>8.8509999999999938</v>
      </c>
      <c r="J21" s="226">
        <v>8.0241999999999951</v>
      </c>
      <c r="K21" s="226">
        <v>1.865599999999999</v>
      </c>
      <c r="L21" s="226">
        <v>7.9711999999999952</v>
      </c>
      <c r="M21" s="226">
        <v>8.0665999999999958</v>
      </c>
      <c r="N21" s="23">
        <v>134.28009497599996</v>
      </c>
      <c r="O21" s="24">
        <v>135.76650278400001</v>
      </c>
      <c r="P21" s="24">
        <v>30.957550847999993</v>
      </c>
      <c r="Q21" s="25">
        <v>136.83604377599997</v>
      </c>
      <c r="R21" s="23">
        <v>142.52669971200004</v>
      </c>
      <c r="S21" s="24">
        <v>141.66316275200001</v>
      </c>
      <c r="T21" s="24">
        <v>28.456980992000002</v>
      </c>
      <c r="U21" s="25">
        <v>143.80482687999998</v>
      </c>
      <c r="V21" s="259">
        <f t="shared" si="0"/>
        <v>1940.2836627200002</v>
      </c>
      <c r="X21" s="52"/>
      <c r="Y21" s="52"/>
    </row>
    <row r="22" spans="1:41" ht="39.950000000000003" customHeight="1" x14ac:dyDescent="0.25">
      <c r="A22" s="260" t="s">
        <v>13</v>
      </c>
      <c r="B22" s="225">
        <v>491</v>
      </c>
      <c r="C22" s="226">
        <v>8.9251999999999949</v>
      </c>
      <c r="D22" s="226">
        <v>8.0877999999999961</v>
      </c>
      <c r="E22" s="226">
        <v>1.876199999999999</v>
      </c>
      <c r="F22" s="226">
        <v>8.2043999999999961</v>
      </c>
      <c r="G22" s="226">
        <v>8.1195999999999966</v>
      </c>
      <c r="H22" s="225">
        <v>485</v>
      </c>
      <c r="I22" s="226">
        <v>8.8509999999999938</v>
      </c>
      <c r="J22" s="226">
        <v>8.0241999999999951</v>
      </c>
      <c r="K22" s="226">
        <v>1.865599999999999</v>
      </c>
      <c r="L22" s="226">
        <v>7.9711999999999952</v>
      </c>
      <c r="M22" s="226">
        <v>8.0665999999999958</v>
      </c>
      <c r="N22" s="23">
        <v>134.28009497599996</v>
      </c>
      <c r="O22" s="24">
        <v>135.76650278400001</v>
      </c>
      <c r="P22" s="24">
        <v>30.957550847999993</v>
      </c>
      <c r="Q22" s="25">
        <v>136.83604377599997</v>
      </c>
      <c r="R22" s="23">
        <v>142.52669971200004</v>
      </c>
      <c r="S22" s="24">
        <v>141.66316275200001</v>
      </c>
      <c r="T22" s="24">
        <v>28.456980992000002</v>
      </c>
      <c r="U22" s="25">
        <v>143.80482687999998</v>
      </c>
      <c r="V22" s="259">
        <f t="shared" si="0"/>
        <v>1940.2836627200002</v>
      </c>
      <c r="X22" s="52"/>
      <c r="Y22" s="52"/>
    </row>
    <row r="23" spans="1:41" ht="39.950000000000003" customHeight="1" x14ac:dyDescent="0.25">
      <c r="A23" s="258" t="s">
        <v>14</v>
      </c>
      <c r="B23" s="225">
        <v>491</v>
      </c>
      <c r="C23" s="226">
        <v>8.9251999999999949</v>
      </c>
      <c r="D23" s="226">
        <v>8.0877999999999961</v>
      </c>
      <c r="E23" s="226">
        <v>1.876199999999999</v>
      </c>
      <c r="F23" s="226">
        <v>8.2043999999999961</v>
      </c>
      <c r="G23" s="226">
        <v>8.1195999999999966</v>
      </c>
      <c r="H23" s="225">
        <v>485</v>
      </c>
      <c r="I23" s="226">
        <v>8.8509999999999938</v>
      </c>
      <c r="J23" s="226">
        <v>8.0241999999999951</v>
      </c>
      <c r="K23" s="226">
        <v>1.865599999999999</v>
      </c>
      <c r="L23" s="226">
        <v>7.9711999999999952</v>
      </c>
      <c r="M23" s="226">
        <v>8.0665999999999958</v>
      </c>
      <c r="N23" s="23">
        <v>134.28009497599996</v>
      </c>
      <c r="O23" s="24">
        <v>135.76650278400001</v>
      </c>
      <c r="P23" s="24">
        <v>30.957550847999993</v>
      </c>
      <c r="Q23" s="25">
        <v>136.83604377599997</v>
      </c>
      <c r="R23" s="23">
        <v>142.52669971200004</v>
      </c>
      <c r="S23" s="24">
        <v>141.66316275200001</v>
      </c>
      <c r="T23" s="24">
        <v>28.456980992000002</v>
      </c>
      <c r="U23" s="25">
        <v>143.80482687999998</v>
      </c>
      <c r="V23" s="259">
        <f t="shared" si="0"/>
        <v>1940.2836627200002</v>
      </c>
      <c r="X23" s="52"/>
    </row>
    <row r="24" spans="1:41" ht="41.45" customHeight="1" thickBot="1" x14ac:dyDescent="0.3">
      <c r="A24" s="260" t="s">
        <v>11</v>
      </c>
      <c r="B24" s="227">
        <f>SUM(B17:B23)</f>
        <v>3439</v>
      </c>
      <c r="C24" s="228">
        <f t="shared" ref="C24:G24" si="1">SUM(C17:C23)</f>
        <v>63.531599999999962</v>
      </c>
      <c r="D24" s="228">
        <f t="shared" si="1"/>
        <v>57.574999999999953</v>
      </c>
      <c r="E24" s="228">
        <f t="shared" si="1"/>
        <v>13.368199999999991</v>
      </c>
      <c r="F24" s="228">
        <f t="shared" si="1"/>
        <v>58.381999999999948</v>
      </c>
      <c r="G24" s="228">
        <f t="shared" si="1"/>
        <v>57.778799999999968</v>
      </c>
      <c r="H24" s="227">
        <f>SUM(H17:H23)</f>
        <v>3397</v>
      </c>
      <c r="I24" s="228">
        <f t="shared" ref="I24:M24" si="2">SUM(I17:I23)</f>
        <v>62.981399999999944</v>
      </c>
      <c r="J24" s="228">
        <f t="shared" si="2"/>
        <v>57.122599999999956</v>
      </c>
      <c r="K24" s="228">
        <f t="shared" si="2"/>
        <v>13.292799999999991</v>
      </c>
      <c r="L24" s="228">
        <f t="shared" si="2"/>
        <v>56.745599999999961</v>
      </c>
      <c r="M24" s="228">
        <f t="shared" si="2"/>
        <v>57.401799999999952</v>
      </c>
      <c r="N24" s="261">
        <f>SUM(N17:N23)</f>
        <v>941.44959999999992</v>
      </c>
      <c r="O24" s="262">
        <f t="shared" ref="O24:Q24" si="3">SUM(O17:O23)</f>
        <v>952.55160000000024</v>
      </c>
      <c r="P24" s="262">
        <f t="shared" si="3"/>
        <v>217.59919999999994</v>
      </c>
      <c r="Q24" s="263">
        <f t="shared" si="3"/>
        <v>959.2127999999999</v>
      </c>
      <c r="R24" s="261">
        <f>SUM(R17:R23)</f>
        <v>1000.2901999999999</v>
      </c>
      <c r="S24" s="262">
        <f t="shared" ref="S24:U24" si="4">SUM(S17:S23)</f>
        <v>992.51880000000028</v>
      </c>
      <c r="T24" s="262">
        <f t="shared" si="4"/>
        <v>199.83600000000001</v>
      </c>
      <c r="U24" s="263">
        <f t="shared" si="4"/>
        <v>1008.0615999999998</v>
      </c>
      <c r="V24" s="259">
        <f t="shared" si="0"/>
        <v>13605.699599999996</v>
      </c>
    </row>
    <row r="25" spans="1:41" s="52" customFormat="1" ht="36.75" customHeight="1" x14ac:dyDescent="0.25">
      <c r="A25" s="264" t="s">
        <v>20</v>
      </c>
      <c r="B25" s="229"/>
      <c r="C25" s="230">
        <v>158.6</v>
      </c>
      <c r="D25" s="230">
        <v>158.6</v>
      </c>
      <c r="E25" s="230">
        <v>158.6</v>
      </c>
      <c r="F25" s="230">
        <v>158.6</v>
      </c>
      <c r="G25" s="230">
        <v>158.6</v>
      </c>
      <c r="H25" s="229"/>
      <c r="I25" s="230">
        <v>158.6</v>
      </c>
      <c r="J25" s="335">
        <v>158.6</v>
      </c>
      <c r="K25" s="230">
        <v>158.6</v>
      </c>
      <c r="L25" s="230">
        <v>158.6</v>
      </c>
      <c r="M25" s="230">
        <v>158.6</v>
      </c>
      <c r="N25" s="265">
        <v>158.6</v>
      </c>
      <c r="O25" s="266">
        <v>158.6</v>
      </c>
      <c r="P25" s="266">
        <v>158.6</v>
      </c>
      <c r="Q25" s="267">
        <v>158.6</v>
      </c>
      <c r="R25" s="265">
        <v>158.6</v>
      </c>
      <c r="S25" s="266">
        <v>158.6</v>
      </c>
      <c r="T25" s="266">
        <v>158.6</v>
      </c>
      <c r="U25" s="267">
        <v>158.6</v>
      </c>
      <c r="V25" s="268">
        <f>+((V24/V26)/7)*1000</f>
        <v>158.64115013292286</v>
      </c>
    </row>
    <row r="26" spans="1:41" s="52" customFormat="1" ht="33" customHeight="1" x14ac:dyDescent="0.25">
      <c r="A26" s="269" t="s">
        <v>21</v>
      </c>
      <c r="B26" s="231"/>
      <c r="C26" s="232">
        <v>842</v>
      </c>
      <c r="D26" s="232">
        <v>763</v>
      </c>
      <c r="E26" s="232">
        <v>177</v>
      </c>
      <c r="F26" s="232">
        <v>774</v>
      </c>
      <c r="G26" s="232">
        <v>766</v>
      </c>
      <c r="H26" s="231"/>
      <c r="I26" s="232">
        <v>835</v>
      </c>
      <c r="J26" s="232">
        <v>757</v>
      </c>
      <c r="K26" s="232">
        <v>176</v>
      </c>
      <c r="L26" s="232">
        <v>752</v>
      </c>
      <c r="M26" s="232">
        <v>761</v>
      </c>
      <c r="N26" s="34">
        <v>848</v>
      </c>
      <c r="O26" s="35">
        <v>858</v>
      </c>
      <c r="P26" s="35">
        <v>196</v>
      </c>
      <c r="Q26" s="36">
        <v>864</v>
      </c>
      <c r="R26" s="34">
        <v>901</v>
      </c>
      <c r="S26" s="35">
        <v>894</v>
      </c>
      <c r="T26" s="35">
        <v>180</v>
      </c>
      <c r="U26" s="36">
        <v>908</v>
      </c>
      <c r="V26" s="270">
        <f>SUM(C26:U26)</f>
        <v>12252</v>
      </c>
      <c r="W26" s="52">
        <f>((V24*1000)/V26)/7</f>
        <v>158.64115013292286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801.24719999999979</v>
      </c>
      <c r="D27" s="226">
        <f t="shared" ref="D27:G27" si="5">(D26*D25/1000)*6</f>
        <v>726.07080000000008</v>
      </c>
      <c r="E27" s="226">
        <f t="shared" si="5"/>
        <v>168.4332</v>
      </c>
      <c r="F27" s="226">
        <f t="shared" si="5"/>
        <v>736.53840000000002</v>
      </c>
      <c r="G27" s="226">
        <f t="shared" si="5"/>
        <v>728.92559999999992</v>
      </c>
      <c r="H27" s="233"/>
      <c r="I27" s="226">
        <f>(I26*I25/1000)*6</f>
        <v>794.58600000000001</v>
      </c>
      <c r="J27" s="226">
        <f t="shared" ref="J27:M27" si="6">(J26*J25/1000)*6</f>
        <v>720.36119999999994</v>
      </c>
      <c r="K27" s="226">
        <f t="shared" si="6"/>
        <v>167.48159999999999</v>
      </c>
      <c r="L27" s="226">
        <f t="shared" si="6"/>
        <v>715.60320000000002</v>
      </c>
      <c r="M27" s="226">
        <f t="shared" si="6"/>
        <v>724.16759999999999</v>
      </c>
      <c r="N27" s="272">
        <f t="shared" ref="N27:U27" si="7">((N26*N25)*7/1000-N17-N18)/5</f>
        <v>134.28009497599996</v>
      </c>
      <c r="O27" s="273">
        <f t="shared" si="7"/>
        <v>135.76650278400001</v>
      </c>
      <c r="P27" s="273">
        <f t="shared" si="7"/>
        <v>30.957550847999993</v>
      </c>
      <c r="Q27" s="274">
        <f t="shared" si="7"/>
        <v>136.83604377599997</v>
      </c>
      <c r="R27" s="272">
        <f t="shared" si="7"/>
        <v>142.52669971200004</v>
      </c>
      <c r="S27" s="273">
        <f t="shared" si="7"/>
        <v>141.66316275200001</v>
      </c>
      <c r="T27" s="273">
        <f t="shared" si="7"/>
        <v>28.456980992000002</v>
      </c>
      <c r="U27" s="274">
        <f t="shared" si="7"/>
        <v>143.80482687999998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8.9251999999999949</v>
      </c>
      <c r="D28" s="235">
        <f t="shared" ref="D28:G28" si="8">+(D25-$C$32)*D26/1000</f>
        <v>8.0877999999999961</v>
      </c>
      <c r="E28" s="235">
        <f t="shared" si="8"/>
        <v>1.876199999999999</v>
      </c>
      <c r="F28" s="235">
        <f t="shared" si="8"/>
        <v>8.2043999999999961</v>
      </c>
      <c r="G28" s="235">
        <f t="shared" si="8"/>
        <v>8.1195999999999966</v>
      </c>
      <c r="H28" s="234"/>
      <c r="I28" s="235">
        <f>+(I25-$I$32)*I26/1000</f>
        <v>8.8509999999999938</v>
      </c>
      <c r="J28" s="235">
        <f t="shared" ref="J28:M28" si="9">+(J25-$I$32)*J26/1000</f>
        <v>8.0241999999999951</v>
      </c>
      <c r="K28" s="235">
        <f t="shared" si="9"/>
        <v>1.865599999999999</v>
      </c>
      <c r="L28" s="235">
        <f t="shared" si="9"/>
        <v>7.9711999999999952</v>
      </c>
      <c r="M28" s="235">
        <f t="shared" si="9"/>
        <v>8.0665999999999958</v>
      </c>
      <c r="N28" s="42">
        <f>((N26*N25)*7)/1000</f>
        <v>941.4495999999998</v>
      </c>
      <c r="O28" s="43">
        <f>((O26*O25)*7)/1000</f>
        <v>952.55159999999989</v>
      </c>
      <c r="P28" s="43">
        <f t="shared" ref="P28:U28" si="10">((P26*P25)*7)/1000</f>
        <v>217.5992</v>
      </c>
      <c r="Q28" s="87">
        <f t="shared" si="10"/>
        <v>959.2127999999999</v>
      </c>
      <c r="R28" s="44">
        <f t="shared" si="10"/>
        <v>1000.2902</v>
      </c>
      <c r="S28" s="45">
        <f t="shared" si="10"/>
        <v>992.51879999999994</v>
      </c>
      <c r="T28" s="45">
        <f t="shared" si="10"/>
        <v>199.83600000000001</v>
      </c>
      <c r="U28" s="46">
        <f t="shared" si="10"/>
        <v>1008.0615999999999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982.33333333333621</v>
      </c>
      <c r="D29" s="237">
        <f t="shared" si="11"/>
        <v>890.16666666666924</v>
      </c>
      <c r="E29" s="237">
        <f t="shared" si="11"/>
        <v>206.5000000000006</v>
      </c>
      <c r="F29" s="237">
        <f t="shared" si="11"/>
        <v>903.00000000000261</v>
      </c>
      <c r="G29" s="237">
        <f t="shared" si="11"/>
        <v>893.66666666666924</v>
      </c>
      <c r="H29" s="236"/>
      <c r="I29" s="237">
        <f t="shared" ref="I29:M29" si="12">+I26*(1.16666666666667)</f>
        <v>974.16666666666947</v>
      </c>
      <c r="J29" s="237">
        <f t="shared" si="12"/>
        <v>883.16666666666924</v>
      </c>
      <c r="K29" s="237">
        <f t="shared" si="12"/>
        <v>205.33333333333394</v>
      </c>
      <c r="L29" s="237">
        <f t="shared" si="12"/>
        <v>877.33333333333587</v>
      </c>
      <c r="M29" s="237">
        <f t="shared" si="12"/>
        <v>887.83333333333587</v>
      </c>
      <c r="N29" s="48">
        <f>+(N24/N26)/7*1000</f>
        <v>158.6</v>
      </c>
      <c r="O29" s="49">
        <f t="shared" ref="O29:U29" si="13">+(O24/O26)/7*1000</f>
        <v>158.60000000000005</v>
      </c>
      <c r="P29" s="49">
        <f t="shared" si="13"/>
        <v>158.59999999999994</v>
      </c>
      <c r="Q29" s="50">
        <f t="shared" si="13"/>
        <v>158.6</v>
      </c>
      <c r="R29" s="48">
        <f t="shared" si="13"/>
        <v>158.6</v>
      </c>
      <c r="S29" s="49">
        <f t="shared" si="13"/>
        <v>158.60000000000005</v>
      </c>
      <c r="T29" s="49">
        <f t="shared" si="13"/>
        <v>158.60000000000002</v>
      </c>
      <c r="U29" s="50">
        <f t="shared" si="13"/>
        <v>158.6</v>
      </c>
      <c r="V29" s="276"/>
    </row>
    <row r="30" spans="1:41" ht="33.75" customHeight="1" x14ac:dyDescent="0.25">
      <c r="A30" s="52"/>
      <c r="B30" s="233"/>
      <c r="C30" s="238">
        <f>(C27/6)</f>
        <v>133.54119999999998</v>
      </c>
      <c r="D30" s="238">
        <f t="shared" ref="D30:G30" si="14">+(D27/6)</f>
        <v>121.01180000000001</v>
      </c>
      <c r="E30" s="238">
        <f t="shared" si="14"/>
        <v>28.072199999999999</v>
      </c>
      <c r="F30" s="238">
        <f t="shared" si="14"/>
        <v>122.7564</v>
      </c>
      <c r="G30" s="238">
        <f t="shared" si="14"/>
        <v>121.48759999999999</v>
      </c>
      <c r="H30" s="233"/>
      <c r="I30" s="238">
        <f>(I27/6)</f>
        <v>132.43100000000001</v>
      </c>
      <c r="J30" s="238">
        <f t="shared" ref="J30:M30" si="15">+(J27/6)</f>
        <v>120.06019999999999</v>
      </c>
      <c r="K30" s="238">
        <f t="shared" si="15"/>
        <v>27.913599999999999</v>
      </c>
      <c r="L30" s="238">
        <f t="shared" si="15"/>
        <v>119.2672</v>
      </c>
      <c r="M30" s="238">
        <f t="shared" si="15"/>
        <v>120.69459999999999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317.97009999999995</v>
      </c>
      <c r="D31" s="238">
        <f t="shared" ref="D31:G31" si="16">+((D27-D24)/4)+D30</f>
        <v>288.13575000000003</v>
      </c>
      <c r="E31" s="238">
        <f t="shared" si="16"/>
        <v>66.838449999999995</v>
      </c>
      <c r="F31" s="238">
        <f t="shared" si="16"/>
        <v>292.2955</v>
      </c>
      <c r="G31" s="238">
        <f t="shared" si="16"/>
        <v>289.27429999999998</v>
      </c>
      <c r="H31" s="233"/>
      <c r="I31" s="238">
        <f>+((I27-I24)/4)+I30</f>
        <v>315.33215000000007</v>
      </c>
      <c r="J31" s="238">
        <f t="shared" ref="J31:M31" si="17">+((J27-J24)/4)+J30</f>
        <v>285.86984999999999</v>
      </c>
      <c r="K31" s="238">
        <f t="shared" si="17"/>
        <v>66.460799999999992</v>
      </c>
      <c r="L31" s="238">
        <f t="shared" si="17"/>
        <v>283.98160000000001</v>
      </c>
      <c r="M31" s="238">
        <f t="shared" si="17"/>
        <v>287.38605000000001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491.65600000000001</v>
      </c>
      <c r="E32" s="242">
        <f>+SUM(C26:G26)</f>
        <v>3322</v>
      </c>
      <c r="F32" s="243"/>
      <c r="G32" s="243"/>
      <c r="H32" s="239"/>
      <c r="I32" s="240">
        <v>148</v>
      </c>
      <c r="J32" s="241">
        <f>+I32*K32/1000</f>
        <v>485.58800000000002</v>
      </c>
      <c r="K32" s="242">
        <f>+SUM(I26:M26)</f>
        <v>3281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100</v>
      </c>
      <c r="C38" s="79">
        <v>99.6</v>
      </c>
      <c r="D38" s="79">
        <v>30.7</v>
      </c>
      <c r="E38" s="79">
        <v>111.7</v>
      </c>
      <c r="F38" s="79">
        <v>111.9</v>
      </c>
      <c r="G38" s="79">
        <v>111.8</v>
      </c>
      <c r="H38" s="274">
        <f t="shared" ref="H38:H45" si="18">SUM(B38:G38)</f>
        <v>565.69999999999993</v>
      </c>
      <c r="I38" s="52"/>
      <c r="J38" s="287" t="s">
        <v>15</v>
      </c>
      <c r="K38" s="79">
        <v>7.5</v>
      </c>
      <c r="L38" s="79">
        <v>7.4</v>
      </c>
      <c r="M38" s="79">
        <v>2.2999999999999998</v>
      </c>
      <c r="N38" s="79">
        <v>8.1</v>
      </c>
      <c r="O38" s="79">
        <v>8.1999999999999993</v>
      </c>
      <c r="P38" s="79">
        <v>8.1999999999999993</v>
      </c>
      <c r="Q38" s="274">
        <f t="shared" ref="Q38:Q45" si="19">SUM(K38:P38)</f>
        <v>41.7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100</v>
      </c>
      <c r="C39" s="79">
        <v>99.6</v>
      </c>
      <c r="D39" s="79">
        <v>30.7</v>
      </c>
      <c r="E39" s="79">
        <v>111.7</v>
      </c>
      <c r="F39" s="79">
        <v>111.9</v>
      </c>
      <c r="G39" s="79">
        <v>111.8</v>
      </c>
      <c r="H39" s="274">
        <f t="shared" si="18"/>
        <v>565.69999999999993</v>
      </c>
      <c r="I39" s="52"/>
      <c r="J39" s="288" t="s">
        <v>16</v>
      </c>
      <c r="K39" s="79">
        <v>7.5</v>
      </c>
      <c r="L39" s="79">
        <v>7.4</v>
      </c>
      <c r="M39" s="79">
        <v>2.2999999999999998</v>
      </c>
      <c r="N39" s="79">
        <v>8.1</v>
      </c>
      <c r="O39" s="79">
        <v>8.1999999999999993</v>
      </c>
      <c r="P39" s="79">
        <v>8.1999999999999993</v>
      </c>
      <c r="Q39" s="274">
        <f t="shared" si="19"/>
        <v>41.7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99.6</v>
      </c>
      <c r="C40" s="79">
        <v>99.3</v>
      </c>
      <c r="D40" s="79">
        <v>30.7</v>
      </c>
      <c r="E40" s="79">
        <v>111.5</v>
      </c>
      <c r="F40" s="79">
        <v>111.6</v>
      </c>
      <c r="G40" s="79">
        <v>111.6</v>
      </c>
      <c r="H40" s="274">
        <f t="shared" si="18"/>
        <v>564.29999999999995</v>
      </c>
      <c r="I40" s="52"/>
      <c r="J40" s="287" t="s">
        <v>17</v>
      </c>
      <c r="K40" s="79">
        <v>7.4</v>
      </c>
      <c r="L40" s="79">
        <v>7.3</v>
      </c>
      <c r="M40" s="79">
        <v>2.2000000000000002</v>
      </c>
      <c r="N40" s="79">
        <v>8.3000000000000007</v>
      </c>
      <c r="O40" s="79">
        <v>8.1999999999999993</v>
      </c>
      <c r="P40" s="79">
        <v>8.1999999999999993</v>
      </c>
      <c r="Q40" s="274">
        <f t="shared" si="19"/>
        <v>41.599999999999994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99.6</v>
      </c>
      <c r="C41" s="79">
        <v>99.3</v>
      </c>
      <c r="D41" s="79">
        <v>30.7</v>
      </c>
      <c r="E41" s="79">
        <v>111.5</v>
      </c>
      <c r="F41" s="79">
        <v>111.6</v>
      </c>
      <c r="G41" s="79">
        <v>111.6</v>
      </c>
      <c r="H41" s="274">
        <f t="shared" si="18"/>
        <v>564.29999999999995</v>
      </c>
      <c r="I41" s="52"/>
      <c r="J41" s="288" t="s">
        <v>18</v>
      </c>
      <c r="K41" s="79">
        <v>7.4</v>
      </c>
      <c r="L41" s="79">
        <v>7.3</v>
      </c>
      <c r="M41" s="79">
        <v>2.2000000000000002</v>
      </c>
      <c r="N41" s="79">
        <v>8.3000000000000007</v>
      </c>
      <c r="O41" s="79">
        <v>8.3000000000000007</v>
      </c>
      <c r="P41" s="79">
        <v>8.1999999999999993</v>
      </c>
      <c r="Q41" s="274">
        <f t="shared" si="19"/>
        <v>41.7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99.6</v>
      </c>
      <c r="C42" s="79">
        <v>99.3</v>
      </c>
      <c r="D42" s="79">
        <v>30.7</v>
      </c>
      <c r="E42" s="79">
        <v>111.5</v>
      </c>
      <c r="F42" s="79">
        <v>111.6</v>
      </c>
      <c r="G42" s="79">
        <v>111.6</v>
      </c>
      <c r="H42" s="274">
        <f t="shared" si="18"/>
        <v>564.29999999999995</v>
      </c>
      <c r="I42" s="52"/>
      <c r="J42" s="287" t="s">
        <v>19</v>
      </c>
      <c r="K42" s="79">
        <v>7.4</v>
      </c>
      <c r="L42" s="79">
        <v>7.4</v>
      </c>
      <c r="M42" s="79">
        <v>2.2000000000000002</v>
      </c>
      <c r="N42" s="79">
        <v>8.4</v>
      </c>
      <c r="O42" s="79">
        <v>8.3000000000000007</v>
      </c>
      <c r="P42" s="79">
        <v>8.1999999999999993</v>
      </c>
      <c r="Q42" s="274">
        <f t="shared" si="19"/>
        <v>41.900000000000006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99.6</v>
      </c>
      <c r="C43" s="79">
        <v>99.3</v>
      </c>
      <c r="D43" s="79">
        <v>30.7</v>
      </c>
      <c r="E43" s="79">
        <v>111.5</v>
      </c>
      <c r="F43" s="79">
        <v>111.6</v>
      </c>
      <c r="G43" s="79">
        <v>111.6</v>
      </c>
      <c r="H43" s="274">
        <f t="shared" si="18"/>
        <v>564.29999999999995</v>
      </c>
      <c r="I43" s="52"/>
      <c r="J43" s="288" t="s">
        <v>13</v>
      </c>
      <c r="K43" s="79">
        <v>7.4</v>
      </c>
      <c r="L43" s="79">
        <v>7.4</v>
      </c>
      <c r="M43" s="79">
        <v>2.2000000000000002</v>
      </c>
      <c r="N43" s="79">
        <v>8.4</v>
      </c>
      <c r="O43" s="79">
        <v>8.3000000000000007</v>
      </c>
      <c r="P43" s="79">
        <v>8.1999999999999993</v>
      </c>
      <c r="Q43" s="274">
        <f t="shared" si="19"/>
        <v>41.900000000000006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99.6</v>
      </c>
      <c r="C44" s="79">
        <v>99.3</v>
      </c>
      <c r="D44" s="79">
        <v>30.7</v>
      </c>
      <c r="E44" s="79">
        <v>111.5</v>
      </c>
      <c r="F44" s="79">
        <v>111.6</v>
      </c>
      <c r="G44" s="79">
        <v>111.6</v>
      </c>
      <c r="H44" s="274">
        <f t="shared" si="18"/>
        <v>564.29999999999995</v>
      </c>
      <c r="I44" s="52"/>
      <c r="J44" s="287" t="s">
        <v>14</v>
      </c>
      <c r="K44" s="79">
        <v>7.5</v>
      </c>
      <c r="L44" s="79">
        <v>7.4</v>
      </c>
      <c r="M44" s="79">
        <v>2.2999999999999998</v>
      </c>
      <c r="N44" s="79">
        <v>8.4</v>
      </c>
      <c r="O44" s="79">
        <v>8.3000000000000007</v>
      </c>
      <c r="P44" s="79">
        <v>8.3000000000000007</v>
      </c>
      <c r="Q44" s="274">
        <f t="shared" si="19"/>
        <v>42.2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698.00000000000011</v>
      </c>
      <c r="C45" s="262">
        <f t="shared" si="20"/>
        <v>695.69999999999993</v>
      </c>
      <c r="D45" s="262">
        <f t="shared" si="20"/>
        <v>214.89999999999998</v>
      </c>
      <c r="E45" s="262">
        <f t="shared" si="20"/>
        <v>780.9</v>
      </c>
      <c r="F45" s="262">
        <f t="shared" si="20"/>
        <v>781.80000000000007</v>
      </c>
      <c r="G45" s="262">
        <f t="shared" si="20"/>
        <v>781.6</v>
      </c>
      <c r="H45" s="274">
        <f t="shared" si="18"/>
        <v>3952.9</v>
      </c>
      <c r="J45" s="288" t="s">
        <v>11</v>
      </c>
      <c r="K45" s="290">
        <f t="shared" ref="K45:P45" si="21">SUM(K38:K44)</f>
        <v>52.099999999999994</v>
      </c>
      <c r="L45" s="262">
        <f t="shared" si="21"/>
        <v>51.6</v>
      </c>
      <c r="M45" s="262">
        <f t="shared" si="21"/>
        <v>15.7</v>
      </c>
      <c r="N45" s="262">
        <f t="shared" si="21"/>
        <v>57.999999999999993</v>
      </c>
      <c r="O45" s="262">
        <f t="shared" si="21"/>
        <v>57.8</v>
      </c>
      <c r="P45" s="262">
        <f t="shared" si="21"/>
        <v>57.5</v>
      </c>
      <c r="Q45" s="274">
        <f t="shared" si="19"/>
        <v>292.7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157.30000000000001</v>
      </c>
      <c r="C46" s="266">
        <v>157.30000000000001</v>
      </c>
      <c r="D46" s="266">
        <v>157.30000000000001</v>
      </c>
      <c r="E46" s="266">
        <v>157.30000000000001</v>
      </c>
      <c r="F46" s="266">
        <v>157.30000000000001</v>
      </c>
      <c r="G46" s="266">
        <v>157.30000000000001</v>
      </c>
      <c r="H46" s="293">
        <f>+((H45/H47)/7)*1000</f>
        <v>157.29805013927577</v>
      </c>
      <c r="J46" s="291" t="s">
        <v>20</v>
      </c>
      <c r="K46" s="292">
        <v>140.5</v>
      </c>
      <c r="L46" s="266">
        <v>139</v>
      </c>
      <c r="M46" s="266">
        <v>140.5</v>
      </c>
      <c r="N46" s="266">
        <v>138</v>
      </c>
      <c r="O46" s="266">
        <v>137.5</v>
      </c>
      <c r="P46" s="266">
        <v>137</v>
      </c>
      <c r="Q46" s="293">
        <f>+((Q45/Q47)/7)*1000</f>
        <v>138.45789971617785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634</v>
      </c>
      <c r="C47" s="35">
        <v>632</v>
      </c>
      <c r="D47" s="35">
        <v>195</v>
      </c>
      <c r="E47" s="35">
        <v>709</v>
      </c>
      <c r="F47" s="35">
        <v>710</v>
      </c>
      <c r="G47" s="35">
        <v>710</v>
      </c>
      <c r="H47" s="296">
        <f>SUM(B47:G47)</f>
        <v>3590</v>
      </c>
      <c r="I47" s="52"/>
      <c r="J47" s="295" t="s">
        <v>21</v>
      </c>
      <c r="K47" s="297">
        <v>53</v>
      </c>
      <c r="L47" s="298">
        <v>53</v>
      </c>
      <c r="M47" s="298">
        <v>16</v>
      </c>
      <c r="N47" s="298">
        <v>60</v>
      </c>
      <c r="O47" s="298">
        <v>60</v>
      </c>
      <c r="P47" s="298">
        <v>60</v>
      </c>
      <c r="Q47" s="299">
        <f>SUM(K47:P47)</f>
        <v>302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99.619480000000024</v>
      </c>
      <c r="C48" s="273">
        <f t="shared" si="22"/>
        <v>99.339039999999997</v>
      </c>
      <c r="D48" s="273">
        <f t="shared" si="22"/>
        <v>30.662900000000008</v>
      </c>
      <c r="E48" s="273">
        <f t="shared" si="22"/>
        <v>111.45598</v>
      </c>
      <c r="F48" s="273">
        <f t="shared" si="22"/>
        <v>111.59620000000002</v>
      </c>
      <c r="G48" s="273">
        <f t="shared" si="22"/>
        <v>111.63620000000003</v>
      </c>
      <c r="H48" s="302">
        <f>((H45*1000)/H47)/7</f>
        <v>157.29805013927577</v>
      </c>
      <c r="J48" s="301" t="s">
        <v>22</v>
      </c>
      <c r="K48" s="289">
        <f>((K47*K46)*7/1000-K38-K39)/5</f>
        <v>7.4251000000000005</v>
      </c>
      <c r="L48" s="273">
        <f t="shared" ref="L48:P48" si="23">((L47*L46)*7/1000-L38-L39)/5</f>
        <v>7.3538000000000014</v>
      </c>
      <c r="M48" s="273">
        <f t="shared" si="23"/>
        <v>2.2271999999999998</v>
      </c>
      <c r="N48" s="273">
        <f t="shared" si="23"/>
        <v>8.3520000000000003</v>
      </c>
      <c r="O48" s="273">
        <f t="shared" si="23"/>
        <v>8.27</v>
      </c>
      <c r="P48" s="273">
        <f t="shared" si="23"/>
        <v>8.2279999999999998</v>
      </c>
      <c r="Q48" s="303">
        <f>((Q45*1000)/Q47)/7</f>
        <v>138.45789971617788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698.09740000000011</v>
      </c>
      <c r="C49" s="43">
        <f t="shared" si="24"/>
        <v>695.89520000000005</v>
      </c>
      <c r="D49" s="43">
        <f t="shared" si="24"/>
        <v>214.71450000000002</v>
      </c>
      <c r="E49" s="43">
        <f t="shared" si="24"/>
        <v>780.67990000000009</v>
      </c>
      <c r="F49" s="43">
        <f t="shared" si="24"/>
        <v>781.78100000000006</v>
      </c>
      <c r="G49" s="43">
        <f t="shared" si="24"/>
        <v>781.78100000000006</v>
      </c>
      <c r="H49" s="87"/>
      <c r="J49" s="96" t="s">
        <v>23</v>
      </c>
      <c r="K49" s="85">
        <f t="shared" ref="K49:P49" si="25">((K47*K46)*7)/1000</f>
        <v>52.125500000000002</v>
      </c>
      <c r="L49" s="43">
        <f t="shared" si="25"/>
        <v>51.569000000000003</v>
      </c>
      <c r="M49" s="43">
        <f t="shared" si="25"/>
        <v>15.736000000000001</v>
      </c>
      <c r="N49" s="43">
        <f t="shared" si="25"/>
        <v>57.96</v>
      </c>
      <c r="O49" s="43">
        <f t="shared" si="25"/>
        <v>57.75</v>
      </c>
      <c r="P49" s="43">
        <f t="shared" si="25"/>
        <v>57.54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157.27805317710684</v>
      </c>
      <c r="C50" s="49">
        <f t="shared" si="26"/>
        <v>157.25587703435804</v>
      </c>
      <c r="D50" s="49">
        <f t="shared" si="26"/>
        <v>157.43589743589743</v>
      </c>
      <c r="E50" s="49">
        <f t="shared" si="26"/>
        <v>157.34434817650614</v>
      </c>
      <c r="F50" s="49">
        <f t="shared" si="26"/>
        <v>157.30382293762577</v>
      </c>
      <c r="G50" s="49">
        <f t="shared" si="26"/>
        <v>157.2635814889336</v>
      </c>
      <c r="H50" s="105"/>
      <c r="I50" s="52"/>
      <c r="J50" s="97" t="s">
        <v>24</v>
      </c>
      <c r="K50" s="86">
        <f t="shared" ref="K50:P50" si="27">+(K45/K47)/7*1000</f>
        <v>140.43126684636118</v>
      </c>
      <c r="L50" s="49">
        <f t="shared" si="27"/>
        <v>139.08355795148248</v>
      </c>
      <c r="M50" s="49">
        <f t="shared" si="27"/>
        <v>140.17857142857142</v>
      </c>
      <c r="N50" s="49">
        <f t="shared" si="27"/>
        <v>138.09523809523807</v>
      </c>
      <c r="O50" s="49">
        <f t="shared" si="27"/>
        <v>137.61904761904762</v>
      </c>
      <c r="P50" s="49">
        <f t="shared" si="27"/>
        <v>136.90476190476193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10.5</v>
      </c>
      <c r="C57" s="79">
        <v>9.3000000000000007</v>
      </c>
      <c r="D57" s="79">
        <v>1.9</v>
      </c>
      <c r="E57" s="79">
        <v>9.1999999999999993</v>
      </c>
      <c r="F57" s="221">
        <v>9.6</v>
      </c>
      <c r="G57" s="23">
        <v>10.5</v>
      </c>
      <c r="H57" s="289">
        <v>9.1999999999999993</v>
      </c>
      <c r="I57" s="79">
        <v>2.1</v>
      </c>
      <c r="J57" s="79">
        <v>9.1999999999999993</v>
      </c>
      <c r="K57" s="221">
        <v>9.5</v>
      </c>
      <c r="L57" s="23">
        <v>10.5</v>
      </c>
      <c r="M57" s="79">
        <v>10.7</v>
      </c>
      <c r="N57" s="79">
        <v>2.4</v>
      </c>
      <c r="O57" s="221">
        <v>10.7</v>
      </c>
      <c r="P57" s="23">
        <v>10.9</v>
      </c>
      <c r="Q57" s="79">
        <v>11</v>
      </c>
      <c r="R57" s="79">
        <v>2.5</v>
      </c>
      <c r="S57" s="221">
        <v>11.2</v>
      </c>
      <c r="T57" s="259">
        <f t="shared" ref="T57:T64" si="28">SUM(B57:S57)</f>
        <v>150.9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10.5</v>
      </c>
      <c r="C58" s="79">
        <v>9.3000000000000007</v>
      </c>
      <c r="D58" s="79">
        <v>1.9</v>
      </c>
      <c r="E58" s="79">
        <v>9.1999999999999993</v>
      </c>
      <c r="F58" s="221">
        <v>9.6</v>
      </c>
      <c r="G58" s="23">
        <v>10.5</v>
      </c>
      <c r="H58" s="289">
        <v>9.1999999999999993</v>
      </c>
      <c r="I58" s="79">
        <v>2.1</v>
      </c>
      <c r="J58" s="79">
        <v>9.1999999999999993</v>
      </c>
      <c r="K58" s="221">
        <v>9.5</v>
      </c>
      <c r="L58" s="23">
        <v>10.5</v>
      </c>
      <c r="M58" s="79">
        <v>10.7</v>
      </c>
      <c r="N58" s="79">
        <v>2.4</v>
      </c>
      <c r="O58" s="221">
        <v>10.7</v>
      </c>
      <c r="P58" s="23">
        <v>10.9</v>
      </c>
      <c r="Q58" s="79">
        <v>11</v>
      </c>
      <c r="R58" s="79">
        <v>2.5</v>
      </c>
      <c r="S58" s="221">
        <v>11.2</v>
      </c>
      <c r="T58" s="259">
        <f t="shared" si="28"/>
        <v>150.9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10.3</v>
      </c>
      <c r="C59" s="79">
        <v>9.3000000000000007</v>
      </c>
      <c r="D59" s="79">
        <v>1.8</v>
      </c>
      <c r="E59" s="79">
        <v>9.1999999999999993</v>
      </c>
      <c r="F59" s="221">
        <v>9.5</v>
      </c>
      <c r="G59" s="23">
        <v>10.4</v>
      </c>
      <c r="H59" s="289">
        <v>9.1</v>
      </c>
      <c r="I59" s="79">
        <v>2</v>
      </c>
      <c r="J59" s="79">
        <v>9.1999999999999993</v>
      </c>
      <c r="K59" s="221">
        <v>9.5</v>
      </c>
      <c r="L59" s="23">
        <v>10.199999999999999</v>
      </c>
      <c r="M59" s="79">
        <v>10.7</v>
      </c>
      <c r="N59" s="79">
        <v>2.2999999999999998</v>
      </c>
      <c r="O59" s="221">
        <v>10.6</v>
      </c>
      <c r="P59" s="23">
        <v>10.8</v>
      </c>
      <c r="Q59" s="79">
        <v>10.9</v>
      </c>
      <c r="R59" s="79">
        <v>2.4</v>
      </c>
      <c r="S59" s="221">
        <v>11.2</v>
      </c>
      <c r="T59" s="259">
        <f t="shared" si="28"/>
        <v>149.39999999999998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10.4</v>
      </c>
      <c r="C60" s="79">
        <v>9.3000000000000007</v>
      </c>
      <c r="D60" s="79">
        <v>1.9</v>
      </c>
      <c r="E60" s="79">
        <v>9.1999999999999993</v>
      </c>
      <c r="F60" s="221">
        <v>9.6</v>
      </c>
      <c r="G60" s="23">
        <v>10.4</v>
      </c>
      <c r="H60" s="289">
        <v>9.1</v>
      </c>
      <c r="I60" s="79">
        <v>2</v>
      </c>
      <c r="J60" s="79">
        <v>9.1999999999999993</v>
      </c>
      <c r="K60" s="221">
        <v>9.5</v>
      </c>
      <c r="L60" s="23">
        <v>10.199999999999999</v>
      </c>
      <c r="M60" s="79">
        <v>10.7</v>
      </c>
      <c r="N60" s="79">
        <v>2.2999999999999998</v>
      </c>
      <c r="O60" s="221">
        <v>10.7</v>
      </c>
      <c r="P60" s="23">
        <v>10.8</v>
      </c>
      <c r="Q60" s="79">
        <v>10.9</v>
      </c>
      <c r="R60" s="79">
        <v>2.5</v>
      </c>
      <c r="S60" s="221">
        <v>11.2</v>
      </c>
      <c r="T60" s="259">
        <f t="shared" si="28"/>
        <v>149.89999999999998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10.4</v>
      </c>
      <c r="C61" s="79">
        <v>9.3000000000000007</v>
      </c>
      <c r="D61" s="79">
        <v>1.9</v>
      </c>
      <c r="E61" s="79">
        <v>9.1999999999999993</v>
      </c>
      <c r="F61" s="221">
        <v>9.6</v>
      </c>
      <c r="G61" s="23">
        <v>10.4</v>
      </c>
      <c r="H61" s="289">
        <v>9.1</v>
      </c>
      <c r="I61" s="79">
        <v>2</v>
      </c>
      <c r="J61" s="79">
        <v>9.1999999999999993</v>
      </c>
      <c r="K61" s="221">
        <v>9.5</v>
      </c>
      <c r="L61" s="23">
        <v>10.199999999999999</v>
      </c>
      <c r="M61" s="79">
        <v>10.7</v>
      </c>
      <c r="N61" s="79">
        <v>2.2999999999999998</v>
      </c>
      <c r="O61" s="221">
        <v>10.7</v>
      </c>
      <c r="P61" s="23">
        <v>10.8</v>
      </c>
      <c r="Q61" s="79">
        <v>10.9</v>
      </c>
      <c r="R61" s="79">
        <v>2.5</v>
      </c>
      <c r="S61" s="221">
        <v>11.2</v>
      </c>
      <c r="T61" s="259">
        <f t="shared" si="28"/>
        <v>149.89999999999998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10.4</v>
      </c>
      <c r="C62" s="79">
        <v>9.4</v>
      </c>
      <c r="D62" s="79">
        <v>1.9</v>
      </c>
      <c r="E62" s="79">
        <v>9.3000000000000007</v>
      </c>
      <c r="F62" s="221">
        <v>9.6</v>
      </c>
      <c r="G62" s="23">
        <v>10.4</v>
      </c>
      <c r="H62" s="289">
        <v>9.1999999999999993</v>
      </c>
      <c r="I62" s="79">
        <v>2</v>
      </c>
      <c r="J62" s="79">
        <v>9.3000000000000007</v>
      </c>
      <c r="K62" s="221">
        <v>9.5</v>
      </c>
      <c r="L62" s="23">
        <v>10.199999999999999</v>
      </c>
      <c r="M62" s="79">
        <v>10.7</v>
      </c>
      <c r="N62" s="79">
        <v>2.2999999999999998</v>
      </c>
      <c r="O62" s="221">
        <v>10.7</v>
      </c>
      <c r="P62" s="23">
        <v>10.8</v>
      </c>
      <c r="Q62" s="79">
        <v>10.9</v>
      </c>
      <c r="R62" s="79">
        <v>2.5</v>
      </c>
      <c r="S62" s="221">
        <v>11.2</v>
      </c>
      <c r="T62" s="259">
        <f t="shared" si="28"/>
        <v>150.29999999999998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10.4</v>
      </c>
      <c r="C63" s="79">
        <v>9.4</v>
      </c>
      <c r="D63" s="79">
        <v>1.9</v>
      </c>
      <c r="E63" s="79">
        <v>9.3000000000000007</v>
      </c>
      <c r="F63" s="221">
        <v>9.6</v>
      </c>
      <c r="G63" s="23">
        <v>10.5</v>
      </c>
      <c r="H63" s="289">
        <v>9.1999999999999993</v>
      </c>
      <c r="I63" s="79">
        <v>2.1</v>
      </c>
      <c r="J63" s="79">
        <v>9.3000000000000007</v>
      </c>
      <c r="K63" s="221">
        <v>9.6</v>
      </c>
      <c r="L63" s="23">
        <v>10.3</v>
      </c>
      <c r="M63" s="79">
        <v>10.7</v>
      </c>
      <c r="N63" s="79">
        <v>2.4</v>
      </c>
      <c r="O63" s="221">
        <v>10.7</v>
      </c>
      <c r="P63" s="23">
        <v>10.9</v>
      </c>
      <c r="Q63" s="79">
        <v>11</v>
      </c>
      <c r="R63" s="79">
        <v>2.5</v>
      </c>
      <c r="S63" s="221">
        <v>11.2</v>
      </c>
      <c r="T63" s="259">
        <f t="shared" si="28"/>
        <v>151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72.900000000000006</v>
      </c>
      <c r="C64" s="262">
        <f t="shared" si="29"/>
        <v>65.3</v>
      </c>
      <c r="D64" s="262">
        <f t="shared" si="29"/>
        <v>13.200000000000001</v>
      </c>
      <c r="E64" s="262">
        <f t="shared" si="29"/>
        <v>64.599999999999994</v>
      </c>
      <c r="F64" s="263">
        <f t="shared" si="29"/>
        <v>67.099999999999994</v>
      </c>
      <c r="G64" s="261">
        <f t="shared" si="29"/>
        <v>73.099999999999994</v>
      </c>
      <c r="H64" s="262">
        <f t="shared" si="29"/>
        <v>64.100000000000009</v>
      </c>
      <c r="I64" s="262">
        <f t="shared" si="29"/>
        <v>14.299999999999999</v>
      </c>
      <c r="J64" s="262">
        <f t="shared" si="29"/>
        <v>64.599999999999994</v>
      </c>
      <c r="K64" s="263">
        <f t="shared" si="29"/>
        <v>66.599999999999994</v>
      </c>
      <c r="L64" s="261">
        <f t="shared" si="29"/>
        <v>72.099999999999994</v>
      </c>
      <c r="M64" s="262">
        <f t="shared" si="29"/>
        <v>74.900000000000006</v>
      </c>
      <c r="N64" s="262">
        <f t="shared" si="29"/>
        <v>16.399999999999999</v>
      </c>
      <c r="O64" s="263">
        <f t="shared" si="29"/>
        <v>74.800000000000011</v>
      </c>
      <c r="P64" s="261">
        <f t="shared" si="29"/>
        <v>75.900000000000006</v>
      </c>
      <c r="Q64" s="262">
        <f t="shared" si="29"/>
        <v>76.599999999999994</v>
      </c>
      <c r="R64" s="262">
        <f t="shared" si="29"/>
        <v>17.399999999999999</v>
      </c>
      <c r="S64" s="263">
        <f t="shared" si="29"/>
        <v>78.400000000000006</v>
      </c>
      <c r="T64" s="259">
        <f t="shared" si="28"/>
        <v>1052.3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144.5</v>
      </c>
      <c r="C65" s="266">
        <v>143.5</v>
      </c>
      <c r="D65" s="266">
        <v>145</v>
      </c>
      <c r="E65" s="266">
        <v>142</v>
      </c>
      <c r="F65" s="267">
        <v>143</v>
      </c>
      <c r="G65" s="265">
        <v>145</v>
      </c>
      <c r="H65" s="266">
        <v>143</v>
      </c>
      <c r="I65" s="266">
        <v>146</v>
      </c>
      <c r="J65" s="266">
        <v>142</v>
      </c>
      <c r="K65" s="267">
        <v>142</v>
      </c>
      <c r="L65" s="265">
        <v>145</v>
      </c>
      <c r="M65" s="266">
        <v>144.5</v>
      </c>
      <c r="N65" s="266">
        <v>146.5</v>
      </c>
      <c r="O65" s="267">
        <v>142.5</v>
      </c>
      <c r="P65" s="265">
        <v>144.5</v>
      </c>
      <c r="Q65" s="266">
        <v>144</v>
      </c>
      <c r="R65" s="266">
        <v>146</v>
      </c>
      <c r="S65" s="267">
        <v>143.5</v>
      </c>
      <c r="T65" s="316">
        <f>+((T64/T66)/7)*1000</f>
        <v>143.71756350723845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65</v>
      </c>
      <c r="D66" s="298">
        <v>13</v>
      </c>
      <c r="E66" s="298">
        <v>65</v>
      </c>
      <c r="F66" s="318">
        <v>67</v>
      </c>
      <c r="G66" s="317">
        <v>72</v>
      </c>
      <c r="H66" s="298">
        <v>64</v>
      </c>
      <c r="I66" s="298">
        <v>14</v>
      </c>
      <c r="J66" s="298">
        <v>65</v>
      </c>
      <c r="K66" s="318">
        <v>67</v>
      </c>
      <c r="L66" s="317">
        <v>71</v>
      </c>
      <c r="M66" s="298">
        <v>74</v>
      </c>
      <c r="N66" s="298">
        <v>16</v>
      </c>
      <c r="O66" s="318">
        <v>75</v>
      </c>
      <c r="P66" s="317">
        <v>75</v>
      </c>
      <c r="Q66" s="298">
        <v>76</v>
      </c>
      <c r="R66" s="298">
        <v>17</v>
      </c>
      <c r="S66" s="318">
        <v>78</v>
      </c>
      <c r="T66" s="319">
        <f>SUM(B66:S66)</f>
        <v>1046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10.365600000000001</v>
      </c>
      <c r="C67" s="273">
        <f t="shared" si="30"/>
        <v>9.3385000000000016</v>
      </c>
      <c r="D67" s="273">
        <f t="shared" si="30"/>
        <v>1.879</v>
      </c>
      <c r="E67" s="273">
        <f t="shared" si="30"/>
        <v>9.2419999999999991</v>
      </c>
      <c r="F67" s="274">
        <f t="shared" si="30"/>
        <v>9.5733999999999977</v>
      </c>
      <c r="G67" s="272">
        <f t="shared" si="30"/>
        <v>10.416</v>
      </c>
      <c r="H67" s="273">
        <f t="shared" si="30"/>
        <v>9.1327999999999978</v>
      </c>
      <c r="I67" s="273">
        <f t="shared" si="30"/>
        <v>2.0216000000000003</v>
      </c>
      <c r="J67" s="273">
        <f t="shared" si="30"/>
        <v>9.2419999999999991</v>
      </c>
      <c r="K67" s="274">
        <f t="shared" si="30"/>
        <v>9.5196000000000005</v>
      </c>
      <c r="L67" s="272">
        <f t="shared" si="30"/>
        <v>10.212999999999999</v>
      </c>
      <c r="M67" s="273">
        <f t="shared" si="30"/>
        <v>10.690199999999999</v>
      </c>
      <c r="N67" s="273">
        <f t="shared" si="30"/>
        <v>2.3216000000000001</v>
      </c>
      <c r="O67" s="274">
        <f t="shared" si="30"/>
        <v>10.682499999999999</v>
      </c>
      <c r="P67" s="272">
        <f t="shared" si="30"/>
        <v>10.812499999999998</v>
      </c>
      <c r="Q67" s="273">
        <f t="shared" si="30"/>
        <v>10.921600000000002</v>
      </c>
      <c r="R67" s="273">
        <f t="shared" si="30"/>
        <v>2.4747999999999997</v>
      </c>
      <c r="S67" s="274">
        <f t="shared" si="30"/>
        <v>11.190199999999999</v>
      </c>
      <c r="T67" s="320">
        <f>((T64*1000)/T66)/7</f>
        <v>143.71756350723845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72.828000000000003</v>
      </c>
      <c r="C68" s="43">
        <f t="shared" si="31"/>
        <v>65.292500000000004</v>
      </c>
      <c r="D68" s="43">
        <f t="shared" si="31"/>
        <v>13.195</v>
      </c>
      <c r="E68" s="43">
        <f t="shared" si="31"/>
        <v>64.61</v>
      </c>
      <c r="F68" s="87">
        <f t="shared" si="31"/>
        <v>67.066999999999993</v>
      </c>
      <c r="G68" s="42">
        <f t="shared" si="31"/>
        <v>73.08</v>
      </c>
      <c r="H68" s="43">
        <f t="shared" si="31"/>
        <v>64.063999999999993</v>
      </c>
      <c r="I68" s="43">
        <f t="shared" si="31"/>
        <v>14.308</v>
      </c>
      <c r="J68" s="43">
        <f t="shared" si="31"/>
        <v>64.61</v>
      </c>
      <c r="K68" s="87">
        <f t="shared" si="31"/>
        <v>66.597999999999999</v>
      </c>
      <c r="L68" s="42">
        <f t="shared" si="31"/>
        <v>72.064999999999998</v>
      </c>
      <c r="M68" s="43">
        <f t="shared" si="31"/>
        <v>74.850999999999999</v>
      </c>
      <c r="N68" s="43">
        <f t="shared" si="31"/>
        <v>16.408000000000001</v>
      </c>
      <c r="O68" s="87">
        <f t="shared" si="31"/>
        <v>74.8125</v>
      </c>
      <c r="P68" s="42">
        <f t="shared" si="31"/>
        <v>75.862499999999997</v>
      </c>
      <c r="Q68" s="43">
        <f t="shared" si="31"/>
        <v>76.608000000000004</v>
      </c>
      <c r="R68" s="43">
        <f t="shared" si="31"/>
        <v>17.373999999999999</v>
      </c>
      <c r="S68" s="87">
        <f t="shared" si="31"/>
        <v>78.350999999999999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144.64285714285717</v>
      </c>
      <c r="C69" s="49">
        <f t="shared" si="32"/>
        <v>143.5164835164835</v>
      </c>
      <c r="D69" s="49">
        <f t="shared" si="32"/>
        <v>145.05494505494508</v>
      </c>
      <c r="E69" s="49">
        <f t="shared" si="32"/>
        <v>141.97802197802196</v>
      </c>
      <c r="F69" s="50">
        <f t="shared" si="32"/>
        <v>143.07036247334753</v>
      </c>
      <c r="G69" s="48">
        <f t="shared" si="32"/>
        <v>145.03968253968253</v>
      </c>
      <c r="H69" s="49">
        <f t="shared" si="32"/>
        <v>143.08035714285717</v>
      </c>
      <c r="I69" s="49">
        <f t="shared" si="32"/>
        <v>145.91836734693877</v>
      </c>
      <c r="J69" s="49">
        <f t="shared" si="32"/>
        <v>141.97802197802196</v>
      </c>
      <c r="K69" s="50">
        <f t="shared" si="32"/>
        <v>142.00426439232407</v>
      </c>
      <c r="L69" s="48">
        <f t="shared" si="32"/>
        <v>145.07042253521126</v>
      </c>
      <c r="M69" s="49">
        <f t="shared" si="32"/>
        <v>144.59459459459458</v>
      </c>
      <c r="N69" s="49">
        <f t="shared" si="32"/>
        <v>146.42857142857142</v>
      </c>
      <c r="O69" s="50">
        <f t="shared" si="32"/>
        <v>142.47619047619051</v>
      </c>
      <c r="P69" s="48">
        <f t="shared" si="32"/>
        <v>144.57142857142858</v>
      </c>
      <c r="Q69" s="49">
        <f t="shared" si="32"/>
        <v>143.98496240601503</v>
      </c>
      <c r="R69" s="49">
        <f t="shared" si="32"/>
        <v>146.21848739495798</v>
      </c>
      <c r="S69" s="50">
        <f t="shared" si="32"/>
        <v>143.58974358974359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8" zoomScale="30" zoomScaleNormal="30" workbookViewId="0">
      <selection activeCell="B44" sqref="B44:G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67"/>
      <c r="E3" s="367"/>
      <c r="F3" s="367"/>
      <c r="G3" s="367"/>
      <c r="H3" s="367"/>
      <c r="I3" s="367"/>
      <c r="J3" s="367"/>
      <c r="K3" s="367"/>
      <c r="L3" s="367"/>
      <c r="M3" s="367"/>
      <c r="N3" s="367"/>
      <c r="O3" s="367"/>
      <c r="P3" s="367"/>
      <c r="Q3" s="367"/>
      <c r="R3" s="367"/>
      <c r="S3" s="367"/>
      <c r="T3" s="367"/>
      <c r="U3" s="367"/>
      <c r="V3" s="367"/>
      <c r="W3" s="367"/>
      <c r="AC3" s="367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67" t="s">
        <v>1</v>
      </c>
      <c r="B9" s="367"/>
      <c r="C9" s="367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67"/>
      <c r="B10" s="367"/>
      <c r="C10" s="367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67" t="s">
        <v>4</v>
      </c>
      <c r="B11" s="367"/>
      <c r="C11" s="367"/>
      <c r="D11" s="245"/>
      <c r="E11" s="368">
        <v>1</v>
      </c>
      <c r="F11" s="245"/>
      <c r="G11" s="245"/>
      <c r="H11" s="245"/>
      <c r="I11" s="245"/>
      <c r="J11" s="245"/>
      <c r="K11" s="599" t="s">
        <v>103</v>
      </c>
      <c r="L11" s="599"/>
      <c r="M11" s="369"/>
      <c r="N11" s="369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67"/>
      <c r="B12" s="367"/>
      <c r="C12" s="367"/>
      <c r="D12" s="245"/>
      <c r="E12" s="247"/>
      <c r="F12" s="245"/>
      <c r="G12" s="245"/>
      <c r="H12" s="245"/>
      <c r="I12" s="245"/>
      <c r="J12" s="245"/>
      <c r="K12" s="369"/>
      <c r="L12" s="369"/>
      <c r="M12" s="369"/>
      <c r="N12" s="369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67"/>
      <c r="B13" s="367"/>
      <c r="C13" s="367"/>
      <c r="D13" s="367"/>
      <c r="E13" s="367"/>
      <c r="F13" s="367"/>
      <c r="G13" s="367"/>
      <c r="H13" s="367"/>
      <c r="I13" s="367"/>
      <c r="J13" s="367"/>
      <c r="K13" s="367"/>
      <c r="L13" s="369"/>
      <c r="M13" s="369"/>
      <c r="N13" s="369"/>
      <c r="O13" s="369"/>
      <c r="P13" s="369"/>
      <c r="Q13" s="369"/>
      <c r="R13" s="369"/>
      <c r="S13" s="369"/>
      <c r="T13" s="369"/>
      <c r="U13" s="369"/>
      <c r="V13" s="245"/>
      <c r="W13" s="245"/>
      <c r="X13" s="245"/>
    </row>
    <row r="14" spans="1:29" s="52" customFormat="1" ht="34.5" thickBot="1" x14ac:dyDescent="0.3">
      <c r="A14" s="367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491</v>
      </c>
      <c r="C17" s="226">
        <v>8.9251999999999949</v>
      </c>
      <c r="D17" s="226">
        <v>8.0877999999999961</v>
      </c>
      <c r="E17" s="226">
        <v>1.876199999999999</v>
      </c>
      <c r="F17" s="226">
        <v>8.2043999999999961</v>
      </c>
      <c r="G17" s="226">
        <v>8.1195999999999966</v>
      </c>
      <c r="H17" s="225">
        <v>485</v>
      </c>
      <c r="I17" s="226">
        <v>8.8509999999999938</v>
      </c>
      <c r="J17" s="226">
        <v>8.0241999999999951</v>
      </c>
      <c r="K17" s="226">
        <v>1.865599999999999</v>
      </c>
      <c r="L17" s="226">
        <v>7.9711999999999952</v>
      </c>
      <c r="M17" s="226">
        <v>8.0665999999999958</v>
      </c>
      <c r="N17" s="23">
        <v>134.28009497599996</v>
      </c>
      <c r="O17" s="24">
        <v>135.76650278400001</v>
      </c>
      <c r="P17" s="24">
        <v>30.957550847999993</v>
      </c>
      <c r="Q17" s="25">
        <v>136.83604377599997</v>
      </c>
      <c r="R17" s="23">
        <v>142.52669971200004</v>
      </c>
      <c r="S17" s="24">
        <v>141.66316275200001</v>
      </c>
      <c r="T17" s="24">
        <v>28.456980992000002</v>
      </c>
      <c r="U17" s="25">
        <v>143.80482687999998</v>
      </c>
      <c r="V17" s="259">
        <f t="shared" ref="V17:V24" si="0">SUM(B17:U17)</f>
        <v>1940.2836627200002</v>
      </c>
      <c r="X17" s="52"/>
      <c r="Y17" s="52"/>
    </row>
    <row r="18" spans="1:41" ht="39.950000000000003" customHeight="1" x14ac:dyDescent="0.25">
      <c r="A18" s="260" t="s">
        <v>16</v>
      </c>
      <c r="B18" s="225">
        <v>491</v>
      </c>
      <c r="C18" s="226">
        <v>8.9251999999999949</v>
      </c>
      <c r="D18" s="226">
        <v>8.0877999999999961</v>
      </c>
      <c r="E18" s="226">
        <v>1.876199999999999</v>
      </c>
      <c r="F18" s="226">
        <v>8.2043999999999961</v>
      </c>
      <c r="G18" s="226">
        <v>8.1195999999999966</v>
      </c>
      <c r="H18" s="225">
        <v>485</v>
      </c>
      <c r="I18" s="226">
        <v>8.8509999999999938</v>
      </c>
      <c r="J18" s="226">
        <v>8.0241999999999951</v>
      </c>
      <c r="K18" s="226">
        <v>1.865599999999999</v>
      </c>
      <c r="L18" s="226">
        <v>7.9711999999999952</v>
      </c>
      <c r="M18" s="226">
        <v>8.0665999999999958</v>
      </c>
      <c r="N18" s="23">
        <v>134.28009497599996</v>
      </c>
      <c r="O18" s="24">
        <v>135.76650278400001</v>
      </c>
      <c r="P18" s="24">
        <v>30.957550847999993</v>
      </c>
      <c r="Q18" s="25">
        <v>136.83604377599997</v>
      </c>
      <c r="R18" s="23">
        <v>142.52669971200004</v>
      </c>
      <c r="S18" s="24">
        <v>141.66316275200001</v>
      </c>
      <c r="T18" s="24">
        <v>28.456980992000002</v>
      </c>
      <c r="U18" s="25">
        <v>143.80482687999998</v>
      </c>
      <c r="V18" s="259">
        <f t="shared" si="0"/>
        <v>1940.2836627200002</v>
      </c>
      <c r="X18" s="52"/>
      <c r="Y18" s="52"/>
    </row>
    <row r="19" spans="1:41" ht="39.75" customHeight="1" x14ac:dyDescent="0.25">
      <c r="A19" s="258" t="s">
        <v>17</v>
      </c>
      <c r="B19" s="225">
        <v>489</v>
      </c>
      <c r="C19" s="226">
        <v>8.3800000000000008</v>
      </c>
      <c r="D19" s="226">
        <v>7.61</v>
      </c>
      <c r="E19" s="226">
        <v>1.76</v>
      </c>
      <c r="F19" s="226">
        <v>7.74</v>
      </c>
      <c r="G19" s="226">
        <v>7.65</v>
      </c>
      <c r="H19" s="225">
        <v>483</v>
      </c>
      <c r="I19" s="226">
        <v>8.32</v>
      </c>
      <c r="J19" s="226">
        <v>7.57</v>
      </c>
      <c r="K19" s="226">
        <v>1.74</v>
      </c>
      <c r="L19" s="226">
        <v>7.51</v>
      </c>
      <c r="M19" s="226">
        <v>7.58</v>
      </c>
      <c r="N19" s="23">
        <v>133.42316200960002</v>
      </c>
      <c r="O19" s="24">
        <v>134.59819888639998</v>
      </c>
      <c r="P19" s="24">
        <v>30.087379660800007</v>
      </c>
      <c r="Q19" s="25">
        <v>136.38238248959999</v>
      </c>
      <c r="R19" s="23">
        <v>141.62692011519999</v>
      </c>
      <c r="S19" s="24">
        <v>140.42393489919999</v>
      </c>
      <c r="T19" s="24">
        <v>28.212007603199993</v>
      </c>
      <c r="U19" s="25">
        <v>143.32766924800003</v>
      </c>
      <c r="V19" s="259">
        <f t="shared" si="0"/>
        <v>1925.9416549120001</v>
      </c>
      <c r="X19" s="52"/>
      <c r="Y19" s="52"/>
    </row>
    <row r="20" spans="1:41" ht="39.950000000000003" customHeight="1" x14ac:dyDescent="0.25">
      <c r="A20" s="260" t="s">
        <v>18</v>
      </c>
      <c r="B20" s="225">
        <v>489</v>
      </c>
      <c r="C20" s="226">
        <v>8.3800000000000008</v>
      </c>
      <c r="D20" s="226">
        <v>7.61</v>
      </c>
      <c r="E20" s="226">
        <v>1.76</v>
      </c>
      <c r="F20" s="226">
        <v>7.74</v>
      </c>
      <c r="G20" s="226">
        <v>7.65</v>
      </c>
      <c r="H20" s="225">
        <v>483</v>
      </c>
      <c r="I20" s="226">
        <v>8.32</v>
      </c>
      <c r="J20" s="226">
        <v>7.57</v>
      </c>
      <c r="K20" s="226">
        <v>1.74</v>
      </c>
      <c r="L20" s="226">
        <v>7.51</v>
      </c>
      <c r="M20" s="226">
        <v>7.58</v>
      </c>
      <c r="N20" s="23">
        <v>133.42316200960002</v>
      </c>
      <c r="O20" s="24">
        <v>134.59819888639998</v>
      </c>
      <c r="P20" s="24">
        <v>30.087379660800007</v>
      </c>
      <c r="Q20" s="25">
        <v>136.38238248959999</v>
      </c>
      <c r="R20" s="23">
        <v>141.62692011519999</v>
      </c>
      <c r="S20" s="24">
        <v>140.42393489919999</v>
      </c>
      <c r="T20" s="24">
        <v>28.212007603199993</v>
      </c>
      <c r="U20" s="25">
        <v>143.32766924800003</v>
      </c>
      <c r="V20" s="259">
        <f t="shared" si="0"/>
        <v>1925.9416549120001</v>
      </c>
      <c r="X20" s="52"/>
      <c r="Y20" s="52"/>
    </row>
    <row r="21" spans="1:41" ht="39.950000000000003" customHeight="1" x14ac:dyDescent="0.25">
      <c r="A21" s="258" t="s">
        <v>19</v>
      </c>
      <c r="B21" s="225">
        <v>489</v>
      </c>
      <c r="C21" s="226">
        <v>8.3800000000000008</v>
      </c>
      <c r="D21" s="226">
        <v>7.61</v>
      </c>
      <c r="E21" s="226">
        <v>1.76</v>
      </c>
      <c r="F21" s="226">
        <v>7.74</v>
      </c>
      <c r="G21" s="226">
        <v>7.65</v>
      </c>
      <c r="H21" s="225">
        <v>483</v>
      </c>
      <c r="I21" s="226">
        <v>8.32</v>
      </c>
      <c r="J21" s="226">
        <v>7.57</v>
      </c>
      <c r="K21" s="226">
        <v>1.74</v>
      </c>
      <c r="L21" s="226">
        <v>7.51</v>
      </c>
      <c r="M21" s="226">
        <v>7.58</v>
      </c>
      <c r="N21" s="23">
        <v>133.42316200960002</v>
      </c>
      <c r="O21" s="24">
        <v>134.59819888639998</v>
      </c>
      <c r="P21" s="24">
        <v>30.087379660800007</v>
      </c>
      <c r="Q21" s="25">
        <v>136.38238248959999</v>
      </c>
      <c r="R21" s="23">
        <v>141.62692011519999</v>
      </c>
      <c r="S21" s="24">
        <v>140.42393489919999</v>
      </c>
      <c r="T21" s="24">
        <v>28.212007603199993</v>
      </c>
      <c r="U21" s="25">
        <v>143.32766924800003</v>
      </c>
      <c r="V21" s="259">
        <f t="shared" si="0"/>
        <v>1925.9416549120001</v>
      </c>
      <c r="X21" s="52"/>
      <c r="Y21" s="52"/>
    </row>
    <row r="22" spans="1:41" ht="39.950000000000003" customHeight="1" x14ac:dyDescent="0.25">
      <c r="A22" s="260" t="s">
        <v>13</v>
      </c>
      <c r="B22" s="225">
        <v>489</v>
      </c>
      <c r="C22" s="226">
        <v>8.3800000000000008</v>
      </c>
      <c r="D22" s="226">
        <v>7.61</v>
      </c>
      <c r="E22" s="226">
        <v>1.76</v>
      </c>
      <c r="F22" s="226">
        <v>7.74</v>
      </c>
      <c r="G22" s="226">
        <v>7.65</v>
      </c>
      <c r="H22" s="225">
        <v>483</v>
      </c>
      <c r="I22" s="226">
        <v>8.32</v>
      </c>
      <c r="J22" s="226">
        <v>7.57</v>
      </c>
      <c r="K22" s="226">
        <v>1.74</v>
      </c>
      <c r="L22" s="226">
        <v>7.51</v>
      </c>
      <c r="M22" s="226">
        <v>7.58</v>
      </c>
      <c r="N22" s="23">
        <v>133.42316200960002</v>
      </c>
      <c r="O22" s="24">
        <v>134.59819888639998</v>
      </c>
      <c r="P22" s="24">
        <v>30.087379660800007</v>
      </c>
      <c r="Q22" s="25">
        <v>136.38238248959999</v>
      </c>
      <c r="R22" s="23">
        <v>141.62692011519999</v>
      </c>
      <c r="S22" s="24">
        <v>140.42393489919999</v>
      </c>
      <c r="T22" s="24">
        <v>28.212007603199993</v>
      </c>
      <c r="U22" s="25">
        <v>143.32766924800003</v>
      </c>
      <c r="V22" s="259">
        <f t="shared" si="0"/>
        <v>1925.9416549120001</v>
      </c>
      <c r="X22" s="52"/>
      <c r="Y22" s="52"/>
    </row>
    <row r="23" spans="1:41" ht="39.950000000000003" customHeight="1" x14ac:dyDescent="0.25">
      <c r="A23" s="258" t="s">
        <v>14</v>
      </c>
      <c r="B23" s="225">
        <v>489</v>
      </c>
      <c r="C23" s="226">
        <v>8.3800000000000008</v>
      </c>
      <c r="D23" s="226">
        <v>7.61</v>
      </c>
      <c r="E23" s="226">
        <v>1.76</v>
      </c>
      <c r="F23" s="226">
        <v>7.74</v>
      </c>
      <c r="G23" s="226">
        <v>7.65</v>
      </c>
      <c r="H23" s="225">
        <v>483</v>
      </c>
      <c r="I23" s="226">
        <v>8.32</v>
      </c>
      <c r="J23" s="226">
        <v>7.57</v>
      </c>
      <c r="K23" s="226">
        <v>1.74</v>
      </c>
      <c r="L23" s="226">
        <v>7.51</v>
      </c>
      <c r="M23" s="226">
        <v>7.58</v>
      </c>
      <c r="N23" s="23">
        <v>133.42316200960002</v>
      </c>
      <c r="O23" s="24">
        <v>134.59819888639998</v>
      </c>
      <c r="P23" s="24">
        <v>30.087379660800007</v>
      </c>
      <c r="Q23" s="25">
        <v>136.38238248959999</v>
      </c>
      <c r="R23" s="23">
        <v>141.62692011519999</v>
      </c>
      <c r="S23" s="24">
        <v>140.42393489919999</v>
      </c>
      <c r="T23" s="24">
        <v>28.212007603199993</v>
      </c>
      <c r="U23" s="25">
        <v>143.32766924800003</v>
      </c>
      <c r="V23" s="259">
        <f t="shared" si="0"/>
        <v>1925.9416549120001</v>
      </c>
      <c r="X23" s="52"/>
    </row>
    <row r="24" spans="1:41" ht="41.45" customHeight="1" thickBot="1" x14ac:dyDescent="0.3">
      <c r="A24" s="260" t="s">
        <v>11</v>
      </c>
      <c r="B24" s="227">
        <f>SUM(B17:B23)</f>
        <v>3427</v>
      </c>
      <c r="C24" s="228">
        <f t="shared" ref="C24:G24" si="1">SUM(C17:C23)</f>
        <v>59.750399999999999</v>
      </c>
      <c r="D24" s="228">
        <f t="shared" si="1"/>
        <v>54.225599999999993</v>
      </c>
      <c r="E24" s="228">
        <f t="shared" si="1"/>
        <v>12.552399999999997</v>
      </c>
      <c r="F24" s="228">
        <f t="shared" si="1"/>
        <v>55.108800000000002</v>
      </c>
      <c r="G24" s="228">
        <f t="shared" si="1"/>
        <v>54.48919999999999</v>
      </c>
      <c r="H24" s="227">
        <f>SUM(H17:H23)</f>
        <v>3385</v>
      </c>
      <c r="I24" s="228">
        <f t="shared" ref="I24:M24" si="2">SUM(I17:I23)</f>
        <v>59.301999999999985</v>
      </c>
      <c r="J24" s="228">
        <f t="shared" si="2"/>
        <v>53.898399999999995</v>
      </c>
      <c r="K24" s="228">
        <f t="shared" si="2"/>
        <v>12.431199999999999</v>
      </c>
      <c r="L24" s="228">
        <f t="shared" si="2"/>
        <v>53.492399999999982</v>
      </c>
      <c r="M24" s="228">
        <f t="shared" si="2"/>
        <v>54.033199999999987</v>
      </c>
      <c r="N24" s="261">
        <f>SUM(N17:N23)</f>
        <v>935.67599999999993</v>
      </c>
      <c r="O24" s="262">
        <f t="shared" ref="O24:Q24" si="3">SUM(O17:O23)</f>
        <v>944.52400000000011</v>
      </c>
      <c r="P24" s="262">
        <f t="shared" si="3"/>
        <v>212.352</v>
      </c>
      <c r="Q24" s="263">
        <f t="shared" si="3"/>
        <v>955.58399999999995</v>
      </c>
      <c r="R24" s="261">
        <f>SUM(R17:R23)</f>
        <v>993.18799999999987</v>
      </c>
      <c r="S24" s="262">
        <f t="shared" ref="S24:U24" si="4">SUM(S17:S23)</f>
        <v>985.44600000000014</v>
      </c>
      <c r="T24" s="262">
        <f t="shared" si="4"/>
        <v>197.97399999999996</v>
      </c>
      <c r="U24" s="263">
        <f t="shared" si="4"/>
        <v>1004.248</v>
      </c>
      <c r="V24" s="259">
        <f t="shared" si="0"/>
        <v>13510.275600000001</v>
      </c>
    </row>
    <row r="25" spans="1:41" s="52" customFormat="1" ht="36.75" customHeight="1" x14ac:dyDescent="0.25">
      <c r="A25" s="264" t="s">
        <v>20</v>
      </c>
      <c r="B25" s="229"/>
      <c r="C25" s="230">
        <v>158</v>
      </c>
      <c r="D25" s="230">
        <v>158</v>
      </c>
      <c r="E25" s="230">
        <v>158</v>
      </c>
      <c r="F25" s="230">
        <v>158</v>
      </c>
      <c r="G25" s="230">
        <v>158</v>
      </c>
      <c r="H25" s="229"/>
      <c r="I25" s="230">
        <v>158</v>
      </c>
      <c r="J25" s="335">
        <v>158</v>
      </c>
      <c r="K25" s="230">
        <v>158</v>
      </c>
      <c r="L25" s="230">
        <v>158</v>
      </c>
      <c r="M25" s="230">
        <v>158</v>
      </c>
      <c r="N25" s="265">
        <v>158</v>
      </c>
      <c r="O25" s="266">
        <v>158</v>
      </c>
      <c r="P25" s="266">
        <v>158</v>
      </c>
      <c r="Q25" s="267">
        <v>158</v>
      </c>
      <c r="R25" s="265">
        <v>158</v>
      </c>
      <c r="S25" s="266">
        <v>158</v>
      </c>
      <c r="T25" s="266">
        <v>158</v>
      </c>
      <c r="U25" s="267">
        <v>158</v>
      </c>
      <c r="V25" s="268">
        <f>+((V24/V26)/7)*1000</f>
        <v>157.96688258541263</v>
      </c>
    </row>
    <row r="26" spans="1:41" s="52" customFormat="1" ht="33" customHeight="1" x14ac:dyDescent="0.25">
      <c r="A26" s="269" t="s">
        <v>21</v>
      </c>
      <c r="B26" s="231"/>
      <c r="C26" s="232">
        <v>838</v>
      </c>
      <c r="D26" s="232">
        <v>761</v>
      </c>
      <c r="E26" s="232">
        <v>176</v>
      </c>
      <c r="F26" s="232">
        <v>774</v>
      </c>
      <c r="G26" s="232">
        <v>765</v>
      </c>
      <c r="H26" s="231"/>
      <c r="I26" s="232">
        <v>832</v>
      </c>
      <c r="J26" s="232">
        <v>757</v>
      </c>
      <c r="K26" s="232">
        <v>174</v>
      </c>
      <c r="L26" s="232">
        <v>751</v>
      </c>
      <c r="M26" s="232">
        <v>758</v>
      </c>
      <c r="N26" s="34">
        <v>846</v>
      </c>
      <c r="O26" s="35">
        <v>854</v>
      </c>
      <c r="P26" s="35">
        <v>192</v>
      </c>
      <c r="Q26" s="36">
        <v>864</v>
      </c>
      <c r="R26" s="34">
        <v>898</v>
      </c>
      <c r="S26" s="35">
        <v>891</v>
      </c>
      <c r="T26" s="35">
        <v>179</v>
      </c>
      <c r="U26" s="36">
        <v>908</v>
      </c>
      <c r="V26" s="270">
        <f>SUM(C26:U26)</f>
        <v>12218</v>
      </c>
      <c r="W26" s="52">
        <f>((V24*1000)/V26)/7</f>
        <v>157.96688258541263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794.42399999999998</v>
      </c>
      <c r="D27" s="226">
        <f t="shared" ref="D27:G27" si="5">(D26*D25/1000)*6</f>
        <v>721.428</v>
      </c>
      <c r="E27" s="226">
        <f t="shared" si="5"/>
        <v>166.84800000000001</v>
      </c>
      <c r="F27" s="226">
        <f t="shared" si="5"/>
        <v>733.75199999999995</v>
      </c>
      <c r="G27" s="226">
        <f t="shared" si="5"/>
        <v>725.22</v>
      </c>
      <c r="H27" s="233"/>
      <c r="I27" s="226">
        <f>(I26*I25/1000)*6</f>
        <v>788.73599999999988</v>
      </c>
      <c r="J27" s="226">
        <f t="shared" ref="J27:M27" si="6">(J26*J25/1000)*6</f>
        <v>717.63599999999997</v>
      </c>
      <c r="K27" s="226">
        <f t="shared" si="6"/>
        <v>164.952</v>
      </c>
      <c r="L27" s="226">
        <f t="shared" si="6"/>
        <v>711.94799999999998</v>
      </c>
      <c r="M27" s="226">
        <f t="shared" si="6"/>
        <v>718.58399999999995</v>
      </c>
      <c r="N27" s="272">
        <f t="shared" ref="N27:U27" si="7">((N26*N25)*7/1000-N17-N18)/5</f>
        <v>133.42316200960002</v>
      </c>
      <c r="O27" s="273">
        <f t="shared" si="7"/>
        <v>134.59819888639998</v>
      </c>
      <c r="P27" s="273">
        <f t="shared" si="7"/>
        <v>30.087379660800007</v>
      </c>
      <c r="Q27" s="274">
        <f t="shared" si="7"/>
        <v>136.38238248959999</v>
      </c>
      <c r="R27" s="272">
        <f t="shared" si="7"/>
        <v>141.62692011519999</v>
      </c>
      <c r="S27" s="273">
        <f t="shared" si="7"/>
        <v>140.42393489919999</v>
      </c>
      <c r="T27" s="273">
        <f t="shared" si="7"/>
        <v>28.212007603199993</v>
      </c>
      <c r="U27" s="274">
        <f t="shared" si="7"/>
        <v>143.32766924800003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8.3800000000000008</v>
      </c>
      <c r="D28" s="235">
        <f t="shared" ref="D28:G28" si="8">+(D25-$C$32)*D26/1000</f>
        <v>7.61</v>
      </c>
      <c r="E28" s="235">
        <f t="shared" si="8"/>
        <v>1.76</v>
      </c>
      <c r="F28" s="235">
        <f t="shared" si="8"/>
        <v>7.74</v>
      </c>
      <c r="G28" s="235">
        <f t="shared" si="8"/>
        <v>7.65</v>
      </c>
      <c r="H28" s="234"/>
      <c r="I28" s="235">
        <f>+(I25-$I$32)*I26/1000</f>
        <v>8.32</v>
      </c>
      <c r="J28" s="235">
        <f t="shared" ref="J28:M28" si="9">+(J25-$I$32)*J26/1000</f>
        <v>7.57</v>
      </c>
      <c r="K28" s="235">
        <f t="shared" si="9"/>
        <v>1.74</v>
      </c>
      <c r="L28" s="235">
        <f t="shared" si="9"/>
        <v>7.51</v>
      </c>
      <c r="M28" s="235">
        <f t="shared" si="9"/>
        <v>7.58</v>
      </c>
      <c r="N28" s="42">
        <f>((N26*N25)*7)/1000</f>
        <v>935.67600000000004</v>
      </c>
      <c r="O28" s="43">
        <f>((O26*O25)*7)/1000</f>
        <v>944.524</v>
      </c>
      <c r="P28" s="43">
        <f t="shared" ref="P28:U28" si="10">((P26*P25)*7)/1000</f>
        <v>212.352</v>
      </c>
      <c r="Q28" s="87">
        <f t="shared" si="10"/>
        <v>955.58399999999995</v>
      </c>
      <c r="R28" s="44">
        <f t="shared" si="10"/>
        <v>993.18799999999999</v>
      </c>
      <c r="S28" s="45">
        <f t="shared" si="10"/>
        <v>985.44600000000003</v>
      </c>
      <c r="T28" s="45">
        <f t="shared" si="10"/>
        <v>197.97399999999999</v>
      </c>
      <c r="U28" s="46">
        <f t="shared" si="10"/>
        <v>1004.248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977.66666666666947</v>
      </c>
      <c r="D29" s="237">
        <f t="shared" si="11"/>
        <v>887.83333333333587</v>
      </c>
      <c r="E29" s="237">
        <f t="shared" si="11"/>
        <v>205.33333333333394</v>
      </c>
      <c r="F29" s="237">
        <f t="shared" si="11"/>
        <v>903.00000000000261</v>
      </c>
      <c r="G29" s="237">
        <f t="shared" si="11"/>
        <v>892.50000000000261</v>
      </c>
      <c r="H29" s="236"/>
      <c r="I29" s="237">
        <f t="shared" ref="I29:M29" si="12">+I26*(1.16666666666667)</f>
        <v>970.66666666666947</v>
      </c>
      <c r="J29" s="237">
        <f t="shared" si="12"/>
        <v>883.16666666666924</v>
      </c>
      <c r="K29" s="237">
        <f t="shared" si="12"/>
        <v>203.0000000000006</v>
      </c>
      <c r="L29" s="237">
        <f t="shared" si="12"/>
        <v>876.16666666666924</v>
      </c>
      <c r="M29" s="237">
        <f t="shared" si="12"/>
        <v>884.33333333333587</v>
      </c>
      <c r="N29" s="48">
        <f>+(N24/N26)/7*1000</f>
        <v>157.99999999999997</v>
      </c>
      <c r="O29" s="49">
        <f t="shared" ref="O29:U29" si="13">+(O24/O26)/7*1000</f>
        <v>158</v>
      </c>
      <c r="P29" s="49">
        <f t="shared" si="13"/>
        <v>158</v>
      </c>
      <c r="Q29" s="50">
        <f t="shared" si="13"/>
        <v>157.99999999999997</v>
      </c>
      <c r="R29" s="48">
        <f t="shared" si="13"/>
        <v>157.99999999999997</v>
      </c>
      <c r="S29" s="49">
        <f t="shared" si="13"/>
        <v>158</v>
      </c>
      <c r="T29" s="49">
        <f t="shared" si="13"/>
        <v>157.99999999999997</v>
      </c>
      <c r="U29" s="50">
        <f t="shared" si="13"/>
        <v>158</v>
      </c>
      <c r="V29" s="276"/>
    </row>
    <row r="30" spans="1:41" ht="33.75" customHeight="1" x14ac:dyDescent="0.25">
      <c r="A30" s="52"/>
      <c r="B30" s="233"/>
      <c r="C30" s="238">
        <f>(C27/6)</f>
        <v>132.404</v>
      </c>
      <c r="D30" s="238">
        <f t="shared" ref="D30:G30" si="14">+(D27/6)</f>
        <v>120.238</v>
      </c>
      <c r="E30" s="238">
        <f t="shared" si="14"/>
        <v>27.808000000000003</v>
      </c>
      <c r="F30" s="238">
        <f t="shared" si="14"/>
        <v>122.29199999999999</v>
      </c>
      <c r="G30" s="238">
        <f t="shared" si="14"/>
        <v>120.87</v>
      </c>
      <c r="H30" s="233"/>
      <c r="I30" s="238">
        <f>(I27/6)</f>
        <v>131.45599999999999</v>
      </c>
      <c r="J30" s="238">
        <f t="shared" ref="J30:M30" si="15">+(J27/6)</f>
        <v>119.60599999999999</v>
      </c>
      <c r="K30" s="238">
        <f t="shared" si="15"/>
        <v>27.492000000000001</v>
      </c>
      <c r="L30" s="238">
        <f t="shared" si="15"/>
        <v>118.658</v>
      </c>
      <c r="M30" s="238">
        <f t="shared" si="15"/>
        <v>119.764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316.07240000000002</v>
      </c>
      <c r="D31" s="238">
        <f t="shared" ref="D31:G31" si="16">+((D27-D24)/4)+D30</f>
        <v>287.03859999999997</v>
      </c>
      <c r="E31" s="238">
        <f t="shared" si="16"/>
        <v>66.381900000000002</v>
      </c>
      <c r="F31" s="238">
        <f t="shared" si="16"/>
        <v>291.95279999999997</v>
      </c>
      <c r="G31" s="238">
        <f t="shared" si="16"/>
        <v>288.55270000000002</v>
      </c>
      <c r="H31" s="233"/>
      <c r="I31" s="238">
        <f>+((I27-I24)/4)+I30</f>
        <v>313.81449999999995</v>
      </c>
      <c r="J31" s="238">
        <f t="shared" ref="J31:M31" si="17">+((J27-J24)/4)+J30</f>
        <v>285.54039999999998</v>
      </c>
      <c r="K31" s="238">
        <f t="shared" si="17"/>
        <v>65.622200000000007</v>
      </c>
      <c r="L31" s="238">
        <f t="shared" si="17"/>
        <v>283.27190000000002</v>
      </c>
      <c r="M31" s="238">
        <f t="shared" si="17"/>
        <v>285.90170000000001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490.47199999999998</v>
      </c>
      <c r="E32" s="242">
        <f>+SUM(C26:G26)</f>
        <v>3314</v>
      </c>
      <c r="F32" s="243"/>
      <c r="G32" s="243"/>
      <c r="H32" s="239"/>
      <c r="I32" s="240">
        <v>148</v>
      </c>
      <c r="J32" s="241">
        <f>+I32*K32/1000</f>
        <v>484.25599999999997</v>
      </c>
      <c r="K32" s="242">
        <f>+SUM(I26:M26)</f>
        <v>3272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99.2</v>
      </c>
      <c r="C38" s="79">
        <v>98.8</v>
      </c>
      <c r="D38" s="79">
        <v>30.4</v>
      </c>
      <c r="E38" s="79">
        <v>111.3</v>
      </c>
      <c r="F38" s="79">
        <v>111</v>
      </c>
      <c r="G38" s="79">
        <v>111.2</v>
      </c>
      <c r="H38" s="274">
        <f t="shared" ref="H38:H45" si="18">SUM(B38:G38)</f>
        <v>561.9</v>
      </c>
      <c r="I38" s="52"/>
      <c r="J38" s="287" t="s">
        <v>15</v>
      </c>
      <c r="K38" s="79">
        <v>7.2</v>
      </c>
      <c r="L38" s="79">
        <v>7.4</v>
      </c>
      <c r="M38" s="79">
        <v>2.1</v>
      </c>
      <c r="N38" s="79">
        <v>8.4</v>
      </c>
      <c r="O38" s="79">
        <v>8.3000000000000007</v>
      </c>
      <c r="P38" s="79">
        <v>8.3000000000000007</v>
      </c>
      <c r="Q38" s="274">
        <f t="shared" ref="Q38:Q45" si="19">SUM(K38:P38)</f>
        <v>41.7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99.2</v>
      </c>
      <c r="C39" s="79">
        <v>98.8</v>
      </c>
      <c r="D39" s="79">
        <v>30.4</v>
      </c>
      <c r="E39" s="79">
        <v>111.3</v>
      </c>
      <c r="F39" s="79">
        <v>111</v>
      </c>
      <c r="G39" s="79">
        <v>111.2</v>
      </c>
      <c r="H39" s="274">
        <f t="shared" si="18"/>
        <v>561.9</v>
      </c>
      <c r="I39" s="52"/>
      <c r="J39" s="288" t="s">
        <v>16</v>
      </c>
      <c r="K39" s="79">
        <v>7.2</v>
      </c>
      <c r="L39" s="79">
        <v>7.4</v>
      </c>
      <c r="M39" s="79">
        <v>2.1</v>
      </c>
      <c r="N39" s="79">
        <v>8.4</v>
      </c>
      <c r="O39" s="79">
        <v>8.3000000000000007</v>
      </c>
      <c r="P39" s="79">
        <v>8.3000000000000007</v>
      </c>
      <c r="Q39" s="274">
        <f t="shared" si="19"/>
        <v>41.7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99.2</v>
      </c>
      <c r="C40" s="79">
        <v>98.8</v>
      </c>
      <c r="D40" s="79">
        <v>30.4</v>
      </c>
      <c r="E40" s="79">
        <v>111.3</v>
      </c>
      <c r="F40" s="79">
        <v>111</v>
      </c>
      <c r="G40" s="79">
        <v>111.2</v>
      </c>
      <c r="H40" s="274">
        <f t="shared" si="18"/>
        <v>561.9</v>
      </c>
      <c r="I40" s="52"/>
      <c r="J40" s="287" t="s">
        <v>17</v>
      </c>
      <c r="K40" s="79">
        <v>7.4</v>
      </c>
      <c r="L40" s="79">
        <v>7.4</v>
      </c>
      <c r="M40" s="79">
        <v>2.1</v>
      </c>
      <c r="N40" s="79">
        <v>8.3000000000000007</v>
      </c>
      <c r="O40" s="79">
        <v>8.3000000000000007</v>
      </c>
      <c r="P40" s="79">
        <v>8.3000000000000007</v>
      </c>
      <c r="Q40" s="274">
        <f t="shared" si="19"/>
        <v>41.8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99</v>
      </c>
      <c r="C41" s="79">
        <v>98.8</v>
      </c>
      <c r="D41" s="79">
        <v>30.4</v>
      </c>
      <c r="E41" s="79">
        <v>111.1</v>
      </c>
      <c r="F41" s="79">
        <v>110.7</v>
      </c>
      <c r="G41" s="79">
        <v>111.2</v>
      </c>
      <c r="H41" s="274">
        <f t="shared" si="18"/>
        <v>561.20000000000005</v>
      </c>
      <c r="I41" s="52"/>
      <c r="J41" s="288" t="s">
        <v>18</v>
      </c>
      <c r="K41" s="79">
        <v>7.4</v>
      </c>
      <c r="L41" s="79">
        <v>7.4</v>
      </c>
      <c r="M41" s="79">
        <v>2.1</v>
      </c>
      <c r="N41" s="79">
        <v>8.3000000000000007</v>
      </c>
      <c r="O41" s="79">
        <v>8.3000000000000007</v>
      </c>
      <c r="P41" s="79">
        <v>8.3000000000000007</v>
      </c>
      <c r="Q41" s="274">
        <f t="shared" si="19"/>
        <v>41.8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99</v>
      </c>
      <c r="C42" s="79">
        <v>98.8</v>
      </c>
      <c r="D42" s="79">
        <v>30.4</v>
      </c>
      <c r="E42" s="79">
        <v>111.1</v>
      </c>
      <c r="F42" s="79">
        <v>110.7</v>
      </c>
      <c r="G42" s="79">
        <v>111</v>
      </c>
      <c r="H42" s="274">
        <f t="shared" si="18"/>
        <v>561</v>
      </c>
      <c r="I42" s="52"/>
      <c r="J42" s="287" t="s">
        <v>19</v>
      </c>
      <c r="K42" s="79">
        <v>7.4</v>
      </c>
      <c r="L42" s="79">
        <v>7.5</v>
      </c>
      <c r="M42" s="79">
        <v>2.1</v>
      </c>
      <c r="N42" s="79">
        <v>8.4</v>
      </c>
      <c r="O42" s="79">
        <v>8.3000000000000007</v>
      </c>
      <c r="P42" s="79">
        <v>8.3000000000000007</v>
      </c>
      <c r="Q42" s="274">
        <f t="shared" si="19"/>
        <v>42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99</v>
      </c>
      <c r="C43" s="79">
        <v>98.8</v>
      </c>
      <c r="D43" s="79">
        <v>30.2</v>
      </c>
      <c r="E43" s="79">
        <v>110.9</v>
      </c>
      <c r="F43" s="79">
        <v>110.5</v>
      </c>
      <c r="G43" s="79">
        <v>110.8</v>
      </c>
      <c r="H43" s="274">
        <f t="shared" si="18"/>
        <v>560.19999999999993</v>
      </c>
      <c r="I43" s="52"/>
      <c r="J43" s="288" t="s">
        <v>13</v>
      </c>
      <c r="K43" s="79">
        <v>7.4</v>
      </c>
      <c r="L43" s="79">
        <v>7.5</v>
      </c>
      <c r="M43" s="79">
        <v>2.2000000000000002</v>
      </c>
      <c r="N43" s="79">
        <v>8.4</v>
      </c>
      <c r="O43" s="79">
        <v>8.3000000000000007</v>
      </c>
      <c r="P43" s="79">
        <v>8.3000000000000007</v>
      </c>
      <c r="Q43" s="274">
        <f t="shared" si="19"/>
        <v>42.099999999999994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99</v>
      </c>
      <c r="C44" s="79">
        <v>98.8</v>
      </c>
      <c r="D44" s="79">
        <v>30.2</v>
      </c>
      <c r="E44" s="79">
        <v>110.9</v>
      </c>
      <c r="F44" s="79">
        <v>110.3</v>
      </c>
      <c r="G44" s="79">
        <v>110.8</v>
      </c>
      <c r="H44" s="274">
        <f t="shared" si="18"/>
        <v>560</v>
      </c>
      <c r="I44" s="52"/>
      <c r="J44" s="287" t="s">
        <v>14</v>
      </c>
      <c r="K44" s="79">
        <v>7.5</v>
      </c>
      <c r="L44" s="79">
        <v>7.5</v>
      </c>
      <c r="M44" s="79">
        <v>2.2000000000000002</v>
      </c>
      <c r="N44" s="79">
        <v>8.4</v>
      </c>
      <c r="O44" s="79">
        <v>8.4</v>
      </c>
      <c r="P44" s="79">
        <v>8.4</v>
      </c>
      <c r="Q44" s="274">
        <f t="shared" si="19"/>
        <v>42.4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693.6</v>
      </c>
      <c r="C45" s="262">
        <f t="shared" si="20"/>
        <v>691.59999999999991</v>
      </c>
      <c r="D45" s="262">
        <f t="shared" si="20"/>
        <v>212.39999999999998</v>
      </c>
      <c r="E45" s="262">
        <f t="shared" si="20"/>
        <v>777.9</v>
      </c>
      <c r="F45" s="262">
        <f t="shared" si="20"/>
        <v>775.19999999999993</v>
      </c>
      <c r="G45" s="262">
        <f t="shared" si="20"/>
        <v>777.39999999999986</v>
      </c>
      <c r="H45" s="274">
        <f t="shared" si="18"/>
        <v>3928.0999999999995</v>
      </c>
      <c r="J45" s="288" t="s">
        <v>11</v>
      </c>
      <c r="K45" s="290">
        <f t="shared" ref="K45:P45" si="21">SUM(K38:K44)</f>
        <v>51.5</v>
      </c>
      <c r="L45" s="262">
        <f t="shared" si="21"/>
        <v>52.1</v>
      </c>
      <c r="M45" s="262">
        <f t="shared" si="21"/>
        <v>14.899999999999999</v>
      </c>
      <c r="N45" s="262">
        <f t="shared" si="21"/>
        <v>58.6</v>
      </c>
      <c r="O45" s="262">
        <f t="shared" si="21"/>
        <v>58.199999999999996</v>
      </c>
      <c r="P45" s="262">
        <f t="shared" si="21"/>
        <v>58.199999999999996</v>
      </c>
      <c r="Q45" s="274">
        <f t="shared" si="19"/>
        <v>293.5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157.19999999999999</v>
      </c>
      <c r="C46" s="266">
        <v>157.19999999999999</v>
      </c>
      <c r="D46" s="266">
        <v>157.19999999999999</v>
      </c>
      <c r="E46" s="266">
        <v>157.19999999999999</v>
      </c>
      <c r="F46" s="266">
        <v>157.19999999999999</v>
      </c>
      <c r="G46" s="266">
        <v>157.19999999999999</v>
      </c>
      <c r="H46" s="293">
        <f>+((H45/H47)/7)*1000</f>
        <v>156.87926834138742</v>
      </c>
      <c r="J46" s="291" t="s">
        <v>20</v>
      </c>
      <c r="K46" s="292">
        <v>141.5</v>
      </c>
      <c r="L46" s="266">
        <v>140.5</v>
      </c>
      <c r="M46" s="266">
        <v>141.5</v>
      </c>
      <c r="N46" s="266">
        <v>139.5</v>
      </c>
      <c r="O46" s="266">
        <v>138.5</v>
      </c>
      <c r="P46" s="266">
        <v>138.5</v>
      </c>
      <c r="Q46" s="293">
        <f>+((Q45/Q47)/7)*1000</f>
        <v>139.76190476190479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632</v>
      </c>
      <c r="C47" s="35">
        <v>629</v>
      </c>
      <c r="D47" s="35">
        <v>193</v>
      </c>
      <c r="E47" s="35">
        <v>708</v>
      </c>
      <c r="F47" s="35">
        <v>707</v>
      </c>
      <c r="G47" s="35">
        <v>708</v>
      </c>
      <c r="H47" s="296">
        <f>SUM(B47:G47)</f>
        <v>3577</v>
      </c>
      <c r="I47" s="52"/>
      <c r="J47" s="295" t="s">
        <v>21</v>
      </c>
      <c r="K47" s="297">
        <v>52</v>
      </c>
      <c r="L47" s="298">
        <v>53</v>
      </c>
      <c r="M47" s="298">
        <v>15</v>
      </c>
      <c r="N47" s="298">
        <v>60</v>
      </c>
      <c r="O47" s="298">
        <v>60</v>
      </c>
      <c r="P47" s="298">
        <v>60</v>
      </c>
      <c r="Q47" s="299">
        <f>SUM(K47:P47)</f>
        <v>300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99.410559999999975</v>
      </c>
      <c r="C48" s="273">
        <f t="shared" si="22"/>
        <v>98.910319999999984</v>
      </c>
      <c r="D48" s="273">
        <f t="shared" si="22"/>
        <v>30.315439999999995</v>
      </c>
      <c r="E48" s="273">
        <f t="shared" si="22"/>
        <v>111.29664</v>
      </c>
      <c r="F48" s="273">
        <f t="shared" si="22"/>
        <v>111.19655999999998</v>
      </c>
      <c r="G48" s="273">
        <f t="shared" si="22"/>
        <v>111.33663999999996</v>
      </c>
      <c r="H48" s="302">
        <f>((H45*1000)/H47)/7</f>
        <v>156.87926834138742</v>
      </c>
      <c r="J48" s="301" t="s">
        <v>22</v>
      </c>
      <c r="K48" s="289">
        <f>((K47*K46)*7/1000-K38-K39)/5</f>
        <v>7.4211999999999989</v>
      </c>
      <c r="L48" s="273">
        <f t="shared" ref="L48:P48" si="23">((L47*L46)*7/1000-L38-L39)/5</f>
        <v>7.4651000000000014</v>
      </c>
      <c r="M48" s="273">
        <f t="shared" si="23"/>
        <v>2.1315</v>
      </c>
      <c r="N48" s="273">
        <f t="shared" si="23"/>
        <v>8.3580000000000005</v>
      </c>
      <c r="O48" s="273">
        <f t="shared" si="23"/>
        <v>8.3140000000000018</v>
      </c>
      <c r="P48" s="273">
        <f t="shared" si="23"/>
        <v>8.3140000000000018</v>
      </c>
      <c r="Q48" s="303">
        <f>((Q45*1000)/Q47)/7</f>
        <v>139.76190476190476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695.45279999999991</v>
      </c>
      <c r="C49" s="43">
        <f t="shared" si="24"/>
        <v>692.15159999999992</v>
      </c>
      <c r="D49" s="43">
        <f t="shared" si="24"/>
        <v>212.37719999999999</v>
      </c>
      <c r="E49" s="43">
        <f t="shared" si="24"/>
        <v>779.08319999999992</v>
      </c>
      <c r="F49" s="43">
        <f t="shared" si="24"/>
        <v>777.98279999999988</v>
      </c>
      <c r="G49" s="43">
        <f t="shared" si="24"/>
        <v>779.08319999999992</v>
      </c>
      <c r="H49" s="87"/>
      <c r="J49" s="96" t="s">
        <v>23</v>
      </c>
      <c r="K49" s="85">
        <f t="shared" ref="K49:P49" si="25">((K47*K46)*7)/1000</f>
        <v>51.506</v>
      </c>
      <c r="L49" s="43">
        <f t="shared" si="25"/>
        <v>52.125500000000002</v>
      </c>
      <c r="M49" s="43">
        <f t="shared" si="25"/>
        <v>14.8575</v>
      </c>
      <c r="N49" s="43">
        <f t="shared" si="25"/>
        <v>58.59</v>
      </c>
      <c r="O49" s="43">
        <f t="shared" si="25"/>
        <v>58.17</v>
      </c>
      <c r="P49" s="43">
        <f t="shared" si="25"/>
        <v>58.17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156.78119349005425</v>
      </c>
      <c r="C50" s="49">
        <f t="shared" si="26"/>
        <v>157.07472178060411</v>
      </c>
      <c r="D50" s="49">
        <f t="shared" si="26"/>
        <v>157.21687638786079</v>
      </c>
      <c r="E50" s="49">
        <f t="shared" si="26"/>
        <v>156.96125907990316</v>
      </c>
      <c r="F50" s="49">
        <f t="shared" si="26"/>
        <v>156.63770458678519</v>
      </c>
      <c r="G50" s="49">
        <f t="shared" si="26"/>
        <v>156.8603712671509</v>
      </c>
      <c r="H50" s="105"/>
      <c r="I50" s="52"/>
      <c r="J50" s="97" t="s">
        <v>24</v>
      </c>
      <c r="K50" s="86">
        <f t="shared" ref="K50:P50" si="27">+(K45/K47)/7*1000</f>
        <v>141.48351648351647</v>
      </c>
      <c r="L50" s="49">
        <f t="shared" si="27"/>
        <v>140.43126684636118</v>
      </c>
      <c r="M50" s="49">
        <f t="shared" si="27"/>
        <v>141.9047619047619</v>
      </c>
      <c r="N50" s="49">
        <f t="shared" si="27"/>
        <v>139.52380952380952</v>
      </c>
      <c r="O50" s="49">
        <f t="shared" si="27"/>
        <v>138.57142857142856</v>
      </c>
      <c r="P50" s="49">
        <f t="shared" si="27"/>
        <v>138.57142857142856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10.4</v>
      </c>
      <c r="C57" s="79">
        <v>9.4</v>
      </c>
      <c r="D57" s="79">
        <v>1.9</v>
      </c>
      <c r="E57" s="79">
        <v>9.3000000000000007</v>
      </c>
      <c r="F57" s="221">
        <v>9.6</v>
      </c>
      <c r="G57" s="23">
        <v>10.5</v>
      </c>
      <c r="H57" s="289">
        <v>9</v>
      </c>
      <c r="I57" s="79">
        <v>2.1</v>
      </c>
      <c r="J57" s="79">
        <v>9.3000000000000007</v>
      </c>
      <c r="K57" s="221">
        <v>9.6</v>
      </c>
      <c r="L57" s="23">
        <v>10.3</v>
      </c>
      <c r="M57" s="79">
        <v>10.7</v>
      </c>
      <c r="N57" s="79">
        <v>2.4</v>
      </c>
      <c r="O57" s="221">
        <v>10.7</v>
      </c>
      <c r="P57" s="23">
        <v>10.9</v>
      </c>
      <c r="Q57" s="79">
        <v>11</v>
      </c>
      <c r="R57" s="79">
        <v>2.5</v>
      </c>
      <c r="S57" s="221">
        <v>11.2</v>
      </c>
      <c r="T57" s="259">
        <f t="shared" ref="T57:T64" si="28">SUM(B57:S57)</f>
        <v>150.80000000000001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10.4</v>
      </c>
      <c r="C58" s="79">
        <v>9.4</v>
      </c>
      <c r="D58" s="79">
        <v>1.9</v>
      </c>
      <c r="E58" s="79">
        <v>9.3000000000000007</v>
      </c>
      <c r="F58" s="221">
        <v>9.6</v>
      </c>
      <c r="G58" s="23">
        <v>10.5</v>
      </c>
      <c r="H58" s="289">
        <v>9</v>
      </c>
      <c r="I58" s="79">
        <v>2.1</v>
      </c>
      <c r="J58" s="79">
        <v>9.3000000000000007</v>
      </c>
      <c r="K58" s="221">
        <v>9.6</v>
      </c>
      <c r="L58" s="23">
        <v>10.3</v>
      </c>
      <c r="M58" s="79">
        <v>10.7</v>
      </c>
      <c r="N58" s="79">
        <v>2.4</v>
      </c>
      <c r="O58" s="221">
        <v>10.7</v>
      </c>
      <c r="P58" s="23">
        <v>10.9</v>
      </c>
      <c r="Q58" s="79">
        <v>11</v>
      </c>
      <c r="R58" s="79">
        <v>2.5</v>
      </c>
      <c r="S58" s="221">
        <v>11.2</v>
      </c>
      <c r="T58" s="259">
        <f t="shared" si="28"/>
        <v>150.80000000000001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10.5</v>
      </c>
      <c r="C59" s="79">
        <v>9.4</v>
      </c>
      <c r="D59" s="79">
        <v>1.9</v>
      </c>
      <c r="E59" s="79">
        <v>9.3000000000000007</v>
      </c>
      <c r="F59" s="221">
        <v>9.6</v>
      </c>
      <c r="G59" s="23">
        <v>10.5</v>
      </c>
      <c r="H59" s="289">
        <v>9.1</v>
      </c>
      <c r="I59" s="79">
        <v>2</v>
      </c>
      <c r="J59" s="79">
        <v>9.3000000000000007</v>
      </c>
      <c r="K59" s="221">
        <v>9.5</v>
      </c>
      <c r="L59" s="23">
        <v>10.4</v>
      </c>
      <c r="M59" s="79">
        <v>10.8</v>
      </c>
      <c r="N59" s="79">
        <v>2.2999999999999998</v>
      </c>
      <c r="O59" s="221">
        <v>10.8</v>
      </c>
      <c r="P59" s="23">
        <v>10.9</v>
      </c>
      <c r="Q59" s="79">
        <v>11</v>
      </c>
      <c r="R59" s="79">
        <v>2.5</v>
      </c>
      <c r="S59" s="221">
        <v>11.3</v>
      </c>
      <c r="T59" s="259">
        <f t="shared" si="28"/>
        <v>151.10000000000002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10.5</v>
      </c>
      <c r="C60" s="79">
        <v>9.4</v>
      </c>
      <c r="D60" s="79">
        <v>1.9</v>
      </c>
      <c r="E60" s="79">
        <v>9.3000000000000007</v>
      </c>
      <c r="F60" s="221">
        <v>9.6999999999999993</v>
      </c>
      <c r="G60" s="23">
        <v>10.5</v>
      </c>
      <c r="H60" s="289">
        <v>9.1</v>
      </c>
      <c r="I60" s="79">
        <v>2</v>
      </c>
      <c r="J60" s="79">
        <v>9.3000000000000007</v>
      </c>
      <c r="K60" s="221">
        <v>9.6</v>
      </c>
      <c r="L60" s="23">
        <v>10.4</v>
      </c>
      <c r="M60" s="79">
        <v>10.8</v>
      </c>
      <c r="N60" s="79">
        <v>2.2999999999999998</v>
      </c>
      <c r="O60" s="221">
        <v>10.8</v>
      </c>
      <c r="P60" s="23">
        <v>10.9</v>
      </c>
      <c r="Q60" s="79">
        <v>11</v>
      </c>
      <c r="R60" s="79">
        <v>2.5</v>
      </c>
      <c r="S60" s="221">
        <v>11.3</v>
      </c>
      <c r="T60" s="259">
        <f t="shared" si="28"/>
        <v>151.30000000000001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10.5</v>
      </c>
      <c r="C61" s="79">
        <v>9.4</v>
      </c>
      <c r="D61" s="79">
        <v>1.9</v>
      </c>
      <c r="E61" s="79">
        <v>9.3000000000000007</v>
      </c>
      <c r="F61" s="221">
        <v>9.6999999999999993</v>
      </c>
      <c r="G61" s="23">
        <v>10.5</v>
      </c>
      <c r="H61" s="289">
        <v>9.1</v>
      </c>
      <c r="I61" s="79">
        <v>2</v>
      </c>
      <c r="J61" s="79">
        <v>9.3000000000000007</v>
      </c>
      <c r="K61" s="221">
        <v>9.6</v>
      </c>
      <c r="L61" s="23">
        <v>10.4</v>
      </c>
      <c r="M61" s="79">
        <v>10.8</v>
      </c>
      <c r="N61" s="79">
        <v>2.2999999999999998</v>
      </c>
      <c r="O61" s="221">
        <v>10.8</v>
      </c>
      <c r="P61" s="23">
        <v>10.9</v>
      </c>
      <c r="Q61" s="79">
        <v>11</v>
      </c>
      <c r="R61" s="79">
        <v>2.5</v>
      </c>
      <c r="S61" s="221">
        <v>11.4</v>
      </c>
      <c r="T61" s="259">
        <f t="shared" si="28"/>
        <v>151.4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10.5</v>
      </c>
      <c r="C62" s="79">
        <v>9.5</v>
      </c>
      <c r="D62" s="79">
        <v>1.9</v>
      </c>
      <c r="E62" s="79">
        <v>9.3000000000000007</v>
      </c>
      <c r="F62" s="221">
        <v>9.6999999999999993</v>
      </c>
      <c r="G62" s="23">
        <v>10.5</v>
      </c>
      <c r="H62" s="289">
        <v>9.1</v>
      </c>
      <c r="I62" s="79">
        <v>2</v>
      </c>
      <c r="J62" s="79">
        <v>9.3000000000000007</v>
      </c>
      <c r="K62" s="221">
        <v>9.6</v>
      </c>
      <c r="L62" s="23">
        <v>10.4</v>
      </c>
      <c r="M62" s="79">
        <v>10.8</v>
      </c>
      <c r="N62" s="79">
        <v>2.4</v>
      </c>
      <c r="O62" s="221">
        <v>10.8</v>
      </c>
      <c r="P62" s="23">
        <v>10.9</v>
      </c>
      <c r="Q62" s="79">
        <v>11.1</v>
      </c>
      <c r="R62" s="79">
        <v>2.5</v>
      </c>
      <c r="S62" s="221">
        <v>11.4</v>
      </c>
      <c r="T62" s="259">
        <f t="shared" si="28"/>
        <v>151.70000000000002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10.5</v>
      </c>
      <c r="C63" s="79">
        <v>9.5</v>
      </c>
      <c r="D63" s="79">
        <v>1.9</v>
      </c>
      <c r="E63" s="79">
        <v>9.3000000000000007</v>
      </c>
      <c r="F63" s="221">
        <v>9.6999999999999993</v>
      </c>
      <c r="G63" s="23">
        <v>10.6</v>
      </c>
      <c r="H63" s="289">
        <v>9.1</v>
      </c>
      <c r="I63" s="79">
        <v>2.1</v>
      </c>
      <c r="J63" s="79">
        <v>9.3000000000000007</v>
      </c>
      <c r="K63" s="221">
        <v>9.6</v>
      </c>
      <c r="L63" s="23">
        <v>10.4</v>
      </c>
      <c r="M63" s="79">
        <v>10.8</v>
      </c>
      <c r="N63" s="79">
        <v>2.4</v>
      </c>
      <c r="O63" s="221">
        <v>10.8</v>
      </c>
      <c r="P63" s="23">
        <v>11</v>
      </c>
      <c r="Q63" s="79">
        <v>11.1</v>
      </c>
      <c r="R63" s="79">
        <v>2.5</v>
      </c>
      <c r="S63" s="221">
        <v>11.4</v>
      </c>
      <c r="T63" s="259">
        <f t="shared" si="28"/>
        <v>152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73.3</v>
      </c>
      <c r="C64" s="262">
        <f t="shared" si="29"/>
        <v>66</v>
      </c>
      <c r="D64" s="262">
        <f t="shared" si="29"/>
        <v>13.3</v>
      </c>
      <c r="E64" s="262">
        <f t="shared" si="29"/>
        <v>65.099999999999994</v>
      </c>
      <c r="F64" s="263">
        <f t="shared" si="29"/>
        <v>67.600000000000009</v>
      </c>
      <c r="G64" s="261">
        <f t="shared" si="29"/>
        <v>73.599999999999994</v>
      </c>
      <c r="H64" s="262">
        <f t="shared" si="29"/>
        <v>63.500000000000007</v>
      </c>
      <c r="I64" s="262">
        <f t="shared" si="29"/>
        <v>14.299999999999999</v>
      </c>
      <c r="J64" s="262">
        <f t="shared" si="29"/>
        <v>65.099999999999994</v>
      </c>
      <c r="K64" s="263">
        <f t="shared" si="29"/>
        <v>67.099999999999994</v>
      </c>
      <c r="L64" s="261">
        <f t="shared" si="29"/>
        <v>72.599999999999994</v>
      </c>
      <c r="M64" s="262">
        <f t="shared" si="29"/>
        <v>75.399999999999991</v>
      </c>
      <c r="N64" s="262">
        <f t="shared" si="29"/>
        <v>16.5</v>
      </c>
      <c r="O64" s="263">
        <f t="shared" si="29"/>
        <v>75.399999999999991</v>
      </c>
      <c r="P64" s="261">
        <f t="shared" si="29"/>
        <v>76.400000000000006</v>
      </c>
      <c r="Q64" s="262">
        <f t="shared" si="29"/>
        <v>77.199999999999989</v>
      </c>
      <c r="R64" s="262">
        <f t="shared" si="29"/>
        <v>17.5</v>
      </c>
      <c r="S64" s="263">
        <f t="shared" si="29"/>
        <v>79.2</v>
      </c>
      <c r="T64" s="259">
        <f t="shared" si="28"/>
        <v>1059.0999999999999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145.5</v>
      </c>
      <c r="C65" s="266">
        <v>145</v>
      </c>
      <c r="D65" s="266">
        <v>146.5</v>
      </c>
      <c r="E65" s="266">
        <v>143</v>
      </c>
      <c r="F65" s="267">
        <v>144</v>
      </c>
      <c r="G65" s="265">
        <v>146</v>
      </c>
      <c r="H65" s="266">
        <v>144</v>
      </c>
      <c r="I65" s="266">
        <v>146</v>
      </c>
      <c r="J65" s="266">
        <v>143</v>
      </c>
      <c r="K65" s="267">
        <v>143</v>
      </c>
      <c r="L65" s="265">
        <v>146</v>
      </c>
      <c r="M65" s="266">
        <v>145.5</v>
      </c>
      <c r="N65" s="266">
        <v>147</v>
      </c>
      <c r="O65" s="267">
        <v>143.5</v>
      </c>
      <c r="P65" s="265">
        <v>145.5</v>
      </c>
      <c r="Q65" s="266">
        <v>145</v>
      </c>
      <c r="R65" s="266">
        <v>146.5</v>
      </c>
      <c r="S65" s="267">
        <v>145</v>
      </c>
      <c r="T65" s="316">
        <f>+((T64/T66)/7)*1000</f>
        <v>144.7846889952153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65</v>
      </c>
      <c r="D66" s="298">
        <v>13</v>
      </c>
      <c r="E66" s="298">
        <v>65</v>
      </c>
      <c r="F66" s="318">
        <v>67</v>
      </c>
      <c r="G66" s="317">
        <v>72</v>
      </c>
      <c r="H66" s="298">
        <v>63</v>
      </c>
      <c r="I66" s="298">
        <v>14</v>
      </c>
      <c r="J66" s="298">
        <v>65</v>
      </c>
      <c r="K66" s="318">
        <v>67</v>
      </c>
      <c r="L66" s="317">
        <v>71</v>
      </c>
      <c r="M66" s="298">
        <v>74</v>
      </c>
      <c r="N66" s="298">
        <v>16</v>
      </c>
      <c r="O66" s="318">
        <v>75</v>
      </c>
      <c r="P66" s="317">
        <v>75</v>
      </c>
      <c r="Q66" s="298">
        <v>76</v>
      </c>
      <c r="R66" s="298">
        <v>17</v>
      </c>
      <c r="S66" s="318">
        <v>78</v>
      </c>
      <c r="T66" s="319">
        <f>SUM(B66:S66)</f>
        <v>1045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10.506399999999999</v>
      </c>
      <c r="C67" s="273">
        <f t="shared" si="30"/>
        <v>9.4349999999999987</v>
      </c>
      <c r="D67" s="273">
        <f t="shared" si="30"/>
        <v>1.9062999999999999</v>
      </c>
      <c r="E67" s="273">
        <f t="shared" si="30"/>
        <v>9.293000000000001</v>
      </c>
      <c r="F67" s="274">
        <f t="shared" si="30"/>
        <v>9.6671999999999993</v>
      </c>
      <c r="G67" s="272">
        <f t="shared" si="30"/>
        <v>10.5168</v>
      </c>
      <c r="H67" s="273">
        <f t="shared" si="30"/>
        <v>9.1007999999999996</v>
      </c>
      <c r="I67" s="273">
        <f t="shared" si="30"/>
        <v>2.0216000000000003</v>
      </c>
      <c r="J67" s="273">
        <f t="shared" si="30"/>
        <v>9.293000000000001</v>
      </c>
      <c r="K67" s="274">
        <f t="shared" si="30"/>
        <v>9.5733999999999977</v>
      </c>
      <c r="L67" s="272">
        <f t="shared" si="30"/>
        <v>10.3924</v>
      </c>
      <c r="M67" s="273">
        <f t="shared" si="30"/>
        <v>10.793799999999999</v>
      </c>
      <c r="N67" s="273">
        <f t="shared" si="30"/>
        <v>2.3327999999999998</v>
      </c>
      <c r="O67" s="274">
        <f t="shared" si="30"/>
        <v>10.7875</v>
      </c>
      <c r="P67" s="272">
        <f t="shared" si="30"/>
        <v>10.9175</v>
      </c>
      <c r="Q67" s="273">
        <f t="shared" si="30"/>
        <v>11.028</v>
      </c>
      <c r="R67" s="273">
        <f t="shared" si="30"/>
        <v>2.4866999999999999</v>
      </c>
      <c r="S67" s="274">
        <f t="shared" si="30"/>
        <v>11.353999999999999</v>
      </c>
      <c r="T67" s="320">
        <f>((T64*1000)/T66)/7</f>
        <v>144.7846889952153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73.331999999999994</v>
      </c>
      <c r="C68" s="43">
        <f t="shared" si="31"/>
        <v>65.974999999999994</v>
      </c>
      <c r="D68" s="43">
        <f t="shared" si="31"/>
        <v>13.3315</v>
      </c>
      <c r="E68" s="43">
        <f t="shared" si="31"/>
        <v>65.064999999999998</v>
      </c>
      <c r="F68" s="87">
        <f t="shared" si="31"/>
        <v>67.536000000000001</v>
      </c>
      <c r="G68" s="42">
        <f t="shared" si="31"/>
        <v>73.584000000000003</v>
      </c>
      <c r="H68" s="43">
        <f t="shared" si="31"/>
        <v>63.503999999999998</v>
      </c>
      <c r="I68" s="43">
        <f t="shared" si="31"/>
        <v>14.308</v>
      </c>
      <c r="J68" s="43">
        <f t="shared" si="31"/>
        <v>65.064999999999998</v>
      </c>
      <c r="K68" s="87">
        <f t="shared" si="31"/>
        <v>67.066999999999993</v>
      </c>
      <c r="L68" s="42">
        <f t="shared" si="31"/>
        <v>72.561999999999998</v>
      </c>
      <c r="M68" s="43">
        <f t="shared" si="31"/>
        <v>75.369</v>
      </c>
      <c r="N68" s="43">
        <f t="shared" si="31"/>
        <v>16.463999999999999</v>
      </c>
      <c r="O68" s="87">
        <f t="shared" si="31"/>
        <v>75.337500000000006</v>
      </c>
      <c r="P68" s="42">
        <f t="shared" si="31"/>
        <v>76.387500000000003</v>
      </c>
      <c r="Q68" s="43">
        <f t="shared" si="31"/>
        <v>77.14</v>
      </c>
      <c r="R68" s="43">
        <f t="shared" si="31"/>
        <v>17.433499999999999</v>
      </c>
      <c r="S68" s="87">
        <f t="shared" si="31"/>
        <v>79.17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145.43650793650792</v>
      </c>
      <c r="C69" s="49">
        <f t="shared" si="32"/>
        <v>145.05494505494505</v>
      </c>
      <c r="D69" s="49">
        <f t="shared" si="32"/>
        <v>146.15384615384616</v>
      </c>
      <c r="E69" s="49">
        <f t="shared" si="32"/>
        <v>143.07692307692307</v>
      </c>
      <c r="F69" s="50">
        <f t="shared" si="32"/>
        <v>144.13646055437104</v>
      </c>
      <c r="G69" s="48">
        <f t="shared" si="32"/>
        <v>146.03174603174602</v>
      </c>
      <c r="H69" s="49">
        <f t="shared" si="32"/>
        <v>143.99092970521545</v>
      </c>
      <c r="I69" s="49">
        <f t="shared" si="32"/>
        <v>145.91836734693877</v>
      </c>
      <c r="J69" s="49">
        <f t="shared" si="32"/>
        <v>143.07692307692307</v>
      </c>
      <c r="K69" s="50">
        <f t="shared" si="32"/>
        <v>143.07036247334753</v>
      </c>
      <c r="L69" s="48">
        <f t="shared" si="32"/>
        <v>146.07645875251509</v>
      </c>
      <c r="M69" s="49">
        <f t="shared" si="32"/>
        <v>145.55984555984551</v>
      </c>
      <c r="N69" s="49">
        <f t="shared" si="32"/>
        <v>147.32142857142858</v>
      </c>
      <c r="O69" s="50">
        <f t="shared" si="32"/>
        <v>143.61904761904759</v>
      </c>
      <c r="P69" s="48">
        <f t="shared" si="32"/>
        <v>145.52380952380955</v>
      </c>
      <c r="Q69" s="49">
        <f t="shared" si="32"/>
        <v>145.1127819548872</v>
      </c>
      <c r="R69" s="49">
        <f t="shared" si="32"/>
        <v>147.05882352941174</v>
      </c>
      <c r="S69" s="50">
        <f t="shared" si="32"/>
        <v>145.05494505494505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4" zoomScale="30" zoomScaleNormal="30" workbookViewId="0">
      <selection activeCell="S65" sqref="B65:S65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70"/>
      <c r="E3" s="370"/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370"/>
      <c r="Q3" s="370"/>
      <c r="R3" s="370"/>
      <c r="S3" s="370"/>
      <c r="T3" s="370"/>
      <c r="U3" s="370"/>
      <c r="V3" s="370"/>
      <c r="W3" s="370"/>
      <c r="AC3" s="370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70" t="s">
        <v>1</v>
      </c>
      <c r="B9" s="370"/>
      <c r="C9" s="370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70"/>
      <c r="B10" s="370"/>
      <c r="C10" s="370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70" t="s">
        <v>4</v>
      </c>
      <c r="B11" s="370"/>
      <c r="C11" s="370"/>
      <c r="D11" s="245"/>
      <c r="E11" s="371">
        <v>1</v>
      </c>
      <c r="F11" s="245"/>
      <c r="G11" s="245"/>
      <c r="H11" s="245"/>
      <c r="I11" s="245"/>
      <c r="J11" s="245"/>
      <c r="K11" s="599" t="s">
        <v>104</v>
      </c>
      <c r="L11" s="599"/>
      <c r="M11" s="372"/>
      <c r="N11" s="372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70"/>
      <c r="B12" s="370"/>
      <c r="C12" s="370"/>
      <c r="D12" s="245"/>
      <c r="E12" s="247"/>
      <c r="F12" s="245"/>
      <c r="G12" s="245"/>
      <c r="H12" s="245"/>
      <c r="I12" s="245"/>
      <c r="J12" s="245"/>
      <c r="K12" s="372"/>
      <c r="L12" s="372"/>
      <c r="M12" s="372"/>
      <c r="N12" s="372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70"/>
      <c r="B13" s="370"/>
      <c r="C13" s="370"/>
      <c r="D13" s="370"/>
      <c r="E13" s="370"/>
      <c r="F13" s="370"/>
      <c r="G13" s="370"/>
      <c r="H13" s="370"/>
      <c r="I13" s="370"/>
      <c r="J13" s="370"/>
      <c r="K13" s="370"/>
      <c r="L13" s="372"/>
      <c r="M13" s="372"/>
      <c r="N13" s="372"/>
      <c r="O13" s="372"/>
      <c r="P13" s="372"/>
      <c r="Q13" s="372"/>
      <c r="R13" s="372"/>
      <c r="S13" s="372"/>
      <c r="T13" s="372"/>
      <c r="U13" s="372"/>
      <c r="V13" s="245"/>
      <c r="W13" s="245"/>
      <c r="X13" s="245"/>
    </row>
    <row r="14" spans="1:29" s="52" customFormat="1" ht="34.5" thickBot="1" x14ac:dyDescent="0.3">
      <c r="A14" s="370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489</v>
      </c>
      <c r="C17" s="226">
        <v>8.3800000000000008</v>
      </c>
      <c r="D17" s="226">
        <v>7.61</v>
      </c>
      <c r="E17" s="226">
        <v>1.76</v>
      </c>
      <c r="F17" s="226">
        <v>7.74</v>
      </c>
      <c r="G17" s="226">
        <v>7.65</v>
      </c>
      <c r="H17" s="225">
        <v>483</v>
      </c>
      <c r="I17" s="226">
        <v>8.32</v>
      </c>
      <c r="J17" s="226">
        <v>7.57</v>
      </c>
      <c r="K17" s="226">
        <v>1.74</v>
      </c>
      <c r="L17" s="226">
        <v>7.51</v>
      </c>
      <c r="M17" s="226">
        <v>7.58</v>
      </c>
      <c r="N17" s="23">
        <v>133.42316200960002</v>
      </c>
      <c r="O17" s="24">
        <v>134.59819888639998</v>
      </c>
      <c r="P17" s="24">
        <v>30.087379660800007</v>
      </c>
      <c r="Q17" s="25">
        <v>136.38238248959999</v>
      </c>
      <c r="R17" s="23">
        <v>141.62692011519999</v>
      </c>
      <c r="S17" s="24">
        <v>140.42393489919999</v>
      </c>
      <c r="T17" s="24">
        <v>28.212007603199993</v>
      </c>
      <c r="U17" s="25">
        <v>143.32766924800003</v>
      </c>
      <c r="V17" s="259">
        <f t="shared" ref="V17:V24" si="0">SUM(B17:U17)</f>
        <v>1925.9416549120001</v>
      </c>
      <c r="X17" s="52"/>
      <c r="Y17" s="52"/>
    </row>
    <row r="18" spans="1:41" ht="39.950000000000003" customHeight="1" x14ac:dyDescent="0.25">
      <c r="A18" s="260" t="s">
        <v>16</v>
      </c>
      <c r="B18" s="225">
        <v>489</v>
      </c>
      <c r="C18" s="226">
        <v>8.3800000000000008</v>
      </c>
      <c r="D18" s="226">
        <v>7.61</v>
      </c>
      <c r="E18" s="226">
        <v>1.76</v>
      </c>
      <c r="F18" s="226">
        <v>7.74</v>
      </c>
      <c r="G18" s="226">
        <v>7.65</v>
      </c>
      <c r="H18" s="225">
        <v>483</v>
      </c>
      <c r="I18" s="226">
        <v>8.32</v>
      </c>
      <c r="J18" s="226">
        <v>7.57</v>
      </c>
      <c r="K18" s="226">
        <v>1.74</v>
      </c>
      <c r="L18" s="226">
        <v>7.51</v>
      </c>
      <c r="M18" s="226">
        <v>7.58</v>
      </c>
      <c r="N18" s="23">
        <v>133.42316200960002</v>
      </c>
      <c r="O18" s="24">
        <v>134.59819888639998</v>
      </c>
      <c r="P18" s="24">
        <v>30.087379660800007</v>
      </c>
      <c r="Q18" s="25">
        <v>136.38238248959999</v>
      </c>
      <c r="R18" s="23">
        <v>141.62692011519999</v>
      </c>
      <c r="S18" s="24">
        <v>140.42393489919999</v>
      </c>
      <c r="T18" s="24">
        <v>28.212007603199993</v>
      </c>
      <c r="U18" s="25">
        <v>143.32766924800003</v>
      </c>
      <c r="V18" s="259">
        <f t="shared" si="0"/>
        <v>1925.9416549120001</v>
      </c>
      <c r="X18" s="52"/>
      <c r="Y18" s="52"/>
    </row>
    <row r="19" spans="1:41" ht="39.75" customHeight="1" x14ac:dyDescent="0.25">
      <c r="A19" s="258" t="s">
        <v>17</v>
      </c>
      <c r="B19" s="225">
        <v>489</v>
      </c>
      <c r="C19" s="226">
        <v>7.8584000000000049</v>
      </c>
      <c r="D19" s="226">
        <v>7.1346000000000043</v>
      </c>
      <c r="E19" s="226">
        <v>1.654400000000001</v>
      </c>
      <c r="F19" s="226">
        <v>7.266200000000004</v>
      </c>
      <c r="G19" s="226">
        <v>7.1910000000000043</v>
      </c>
      <c r="H19" s="225">
        <v>482</v>
      </c>
      <c r="I19" s="226">
        <v>7.8020000000000049</v>
      </c>
      <c r="J19" s="226">
        <v>7.0876000000000037</v>
      </c>
      <c r="K19" s="226">
        <v>1.6356000000000011</v>
      </c>
      <c r="L19" s="226">
        <v>7.0218000000000043</v>
      </c>
      <c r="M19" s="226">
        <v>7.1158000000000046</v>
      </c>
      <c r="N19" s="23">
        <v>132.61457519616002</v>
      </c>
      <c r="O19" s="24">
        <v>134.34816044543999</v>
      </c>
      <c r="P19" s="24">
        <v>30.274168135680007</v>
      </c>
      <c r="Q19" s="25">
        <v>135.83808700416003</v>
      </c>
      <c r="R19" s="23">
        <v>141.01215195392001</v>
      </c>
      <c r="S19" s="24">
        <v>139.95082604032001</v>
      </c>
      <c r="T19" s="24">
        <v>27.939276958720001</v>
      </c>
      <c r="U19" s="25">
        <v>142.75581230080002</v>
      </c>
      <c r="V19" s="259">
        <f t="shared" si="0"/>
        <v>1917.5004580352002</v>
      </c>
      <c r="X19" s="52"/>
      <c r="Y19" s="52"/>
    </row>
    <row r="20" spans="1:41" ht="39.950000000000003" customHeight="1" x14ac:dyDescent="0.25">
      <c r="A20" s="260" t="s">
        <v>18</v>
      </c>
      <c r="B20" s="225">
        <v>489</v>
      </c>
      <c r="C20" s="226">
        <v>7.8584000000000049</v>
      </c>
      <c r="D20" s="226">
        <v>7.1346000000000043</v>
      </c>
      <c r="E20" s="226">
        <v>1.654400000000001</v>
      </c>
      <c r="F20" s="226">
        <v>7.266200000000004</v>
      </c>
      <c r="G20" s="226">
        <v>7.1910000000000043</v>
      </c>
      <c r="H20" s="225">
        <v>482</v>
      </c>
      <c r="I20" s="226">
        <v>7.8020000000000049</v>
      </c>
      <c r="J20" s="226">
        <v>7.0876000000000037</v>
      </c>
      <c r="K20" s="226">
        <v>1.6356000000000011</v>
      </c>
      <c r="L20" s="226">
        <v>7.0218000000000043</v>
      </c>
      <c r="M20" s="226">
        <v>7.1158000000000046</v>
      </c>
      <c r="N20" s="23">
        <v>132.61457519616002</v>
      </c>
      <c r="O20" s="24">
        <v>134.34816044543999</v>
      </c>
      <c r="P20" s="24">
        <v>30.274168135680007</v>
      </c>
      <c r="Q20" s="25">
        <v>135.83808700416003</v>
      </c>
      <c r="R20" s="23">
        <v>141.01215195392001</v>
      </c>
      <c r="S20" s="24">
        <v>139.95082604032001</v>
      </c>
      <c r="T20" s="24">
        <v>27.939276958720001</v>
      </c>
      <c r="U20" s="25">
        <v>142.75581230080002</v>
      </c>
      <c r="V20" s="259">
        <f t="shared" si="0"/>
        <v>1917.5004580352002</v>
      </c>
      <c r="X20" s="52"/>
      <c r="Y20" s="52"/>
    </row>
    <row r="21" spans="1:41" ht="39.950000000000003" customHeight="1" x14ac:dyDescent="0.25">
      <c r="A21" s="258" t="s">
        <v>19</v>
      </c>
      <c r="B21" s="225">
        <v>489</v>
      </c>
      <c r="C21" s="226">
        <v>7.8584000000000049</v>
      </c>
      <c r="D21" s="226">
        <v>7.1346000000000043</v>
      </c>
      <c r="E21" s="226">
        <v>1.654400000000001</v>
      </c>
      <c r="F21" s="226">
        <v>7.266200000000004</v>
      </c>
      <c r="G21" s="226">
        <v>7.1910000000000043</v>
      </c>
      <c r="H21" s="225">
        <v>482</v>
      </c>
      <c r="I21" s="226">
        <v>7.8020000000000049</v>
      </c>
      <c r="J21" s="226">
        <v>7.0876000000000037</v>
      </c>
      <c r="K21" s="226">
        <v>1.6356000000000011</v>
      </c>
      <c r="L21" s="226">
        <v>7.0218000000000043</v>
      </c>
      <c r="M21" s="226">
        <v>7.1158000000000046</v>
      </c>
      <c r="N21" s="23">
        <v>132.61457519616002</v>
      </c>
      <c r="O21" s="24">
        <v>134.34816044543999</v>
      </c>
      <c r="P21" s="24">
        <v>30.274168135680007</v>
      </c>
      <c r="Q21" s="25">
        <v>135.83808700416003</v>
      </c>
      <c r="R21" s="23">
        <v>141.01215195392001</v>
      </c>
      <c r="S21" s="24">
        <v>139.95082604032001</v>
      </c>
      <c r="T21" s="24">
        <v>27.939276958720001</v>
      </c>
      <c r="U21" s="25">
        <v>142.75581230080002</v>
      </c>
      <c r="V21" s="259">
        <f t="shared" si="0"/>
        <v>1917.5004580352002</v>
      </c>
      <c r="X21" s="52"/>
      <c r="Y21" s="52"/>
    </row>
    <row r="22" spans="1:41" ht="39.950000000000003" customHeight="1" x14ac:dyDescent="0.25">
      <c r="A22" s="260" t="s">
        <v>13</v>
      </c>
      <c r="B22" s="225">
        <v>489</v>
      </c>
      <c r="C22" s="226">
        <v>7.8584000000000049</v>
      </c>
      <c r="D22" s="226">
        <v>7.1346000000000043</v>
      </c>
      <c r="E22" s="226">
        <v>1.654400000000001</v>
      </c>
      <c r="F22" s="226">
        <v>7.266200000000004</v>
      </c>
      <c r="G22" s="226">
        <v>7.1910000000000043</v>
      </c>
      <c r="H22" s="225">
        <v>482</v>
      </c>
      <c r="I22" s="226">
        <v>7.8020000000000049</v>
      </c>
      <c r="J22" s="226">
        <v>7.0876000000000037</v>
      </c>
      <c r="K22" s="226">
        <v>1.6356000000000011</v>
      </c>
      <c r="L22" s="226">
        <v>7.0218000000000043</v>
      </c>
      <c r="M22" s="226">
        <v>7.1158000000000046</v>
      </c>
      <c r="N22" s="23">
        <v>132.61457519616002</v>
      </c>
      <c r="O22" s="24">
        <v>134.34816044543999</v>
      </c>
      <c r="P22" s="24">
        <v>30.274168135680007</v>
      </c>
      <c r="Q22" s="25">
        <v>135.83808700416003</v>
      </c>
      <c r="R22" s="23">
        <v>141.01215195392001</v>
      </c>
      <c r="S22" s="24">
        <v>139.95082604032001</v>
      </c>
      <c r="T22" s="24">
        <v>27.939276958720001</v>
      </c>
      <c r="U22" s="25">
        <v>142.75581230080002</v>
      </c>
      <c r="V22" s="259">
        <f t="shared" si="0"/>
        <v>1917.5004580352002</v>
      </c>
      <c r="X22" s="52"/>
      <c r="Y22" s="52"/>
    </row>
    <row r="23" spans="1:41" ht="39.950000000000003" customHeight="1" x14ac:dyDescent="0.25">
      <c r="A23" s="258" t="s">
        <v>14</v>
      </c>
      <c r="B23" s="225">
        <v>489</v>
      </c>
      <c r="C23" s="226">
        <v>7.8584000000000049</v>
      </c>
      <c r="D23" s="226">
        <v>7.1346000000000043</v>
      </c>
      <c r="E23" s="226">
        <v>1.654400000000001</v>
      </c>
      <c r="F23" s="226">
        <v>7.266200000000004</v>
      </c>
      <c r="G23" s="226">
        <v>7.1910000000000043</v>
      </c>
      <c r="H23" s="225">
        <v>482</v>
      </c>
      <c r="I23" s="226">
        <v>7.8020000000000049</v>
      </c>
      <c r="J23" s="226">
        <v>7.0876000000000037</v>
      </c>
      <c r="K23" s="226">
        <v>1.6356000000000011</v>
      </c>
      <c r="L23" s="226">
        <v>7.0218000000000043</v>
      </c>
      <c r="M23" s="226">
        <v>7.1158000000000046</v>
      </c>
      <c r="N23" s="23">
        <v>132.61457519616002</v>
      </c>
      <c r="O23" s="24">
        <v>134.34816044543999</v>
      </c>
      <c r="P23" s="24">
        <v>30.274168135680007</v>
      </c>
      <c r="Q23" s="25">
        <v>135.83808700416003</v>
      </c>
      <c r="R23" s="23">
        <v>141.01215195392001</v>
      </c>
      <c r="S23" s="24">
        <v>139.95082604032001</v>
      </c>
      <c r="T23" s="24">
        <v>27.939276958720001</v>
      </c>
      <c r="U23" s="25">
        <v>142.75581230080002</v>
      </c>
      <c r="V23" s="259">
        <f t="shared" si="0"/>
        <v>1917.5004580352002</v>
      </c>
      <c r="X23" s="52"/>
    </row>
    <row r="24" spans="1:41" ht="41.45" customHeight="1" thickBot="1" x14ac:dyDescent="0.3">
      <c r="A24" s="260" t="s">
        <v>11</v>
      </c>
      <c r="B24" s="227">
        <f>SUM(B17:B23)</f>
        <v>3423</v>
      </c>
      <c r="C24" s="228">
        <f t="shared" ref="C24:G24" si="1">SUM(C17:C23)</f>
        <v>56.052000000000021</v>
      </c>
      <c r="D24" s="228">
        <f t="shared" si="1"/>
        <v>50.893000000000029</v>
      </c>
      <c r="E24" s="228">
        <f t="shared" si="1"/>
        <v>11.792000000000005</v>
      </c>
      <c r="F24" s="228">
        <f t="shared" si="1"/>
        <v>51.811000000000021</v>
      </c>
      <c r="G24" s="228">
        <f t="shared" si="1"/>
        <v>51.255000000000017</v>
      </c>
      <c r="H24" s="227">
        <f>SUM(H17:H23)</f>
        <v>3376</v>
      </c>
      <c r="I24" s="228">
        <f t="shared" ref="I24:M24" si="2">SUM(I17:I23)</f>
        <v>55.650000000000034</v>
      </c>
      <c r="J24" s="228">
        <f t="shared" si="2"/>
        <v>50.57800000000001</v>
      </c>
      <c r="K24" s="228">
        <f t="shared" si="2"/>
        <v>11.658000000000005</v>
      </c>
      <c r="L24" s="228">
        <f t="shared" si="2"/>
        <v>50.129000000000026</v>
      </c>
      <c r="M24" s="228">
        <f t="shared" si="2"/>
        <v>50.739000000000026</v>
      </c>
      <c r="N24" s="261">
        <f>SUM(N17:N23)</f>
        <v>929.91920000000005</v>
      </c>
      <c r="O24" s="262">
        <f t="shared" ref="O24:Q24" si="3">SUM(O17:O23)</f>
        <v>940.93720000000008</v>
      </c>
      <c r="P24" s="262">
        <f t="shared" si="3"/>
        <v>211.54560000000006</v>
      </c>
      <c r="Q24" s="263">
        <f t="shared" si="3"/>
        <v>951.95519999999999</v>
      </c>
      <c r="R24" s="261">
        <f>SUM(R17:R23)</f>
        <v>988.31460000000004</v>
      </c>
      <c r="S24" s="262">
        <f t="shared" ref="S24:U24" si="4">SUM(S17:S23)</f>
        <v>980.60199999999986</v>
      </c>
      <c r="T24" s="262">
        <f t="shared" si="4"/>
        <v>196.12039999999999</v>
      </c>
      <c r="U24" s="263">
        <f t="shared" si="4"/>
        <v>1000.4344000000001</v>
      </c>
      <c r="V24" s="259">
        <f t="shared" si="0"/>
        <v>13439.3856</v>
      </c>
    </row>
    <row r="25" spans="1:41" s="52" customFormat="1" ht="36.75" customHeight="1" x14ac:dyDescent="0.25">
      <c r="A25" s="264" t="s">
        <v>20</v>
      </c>
      <c r="B25" s="229"/>
      <c r="C25" s="230">
        <v>157.4</v>
      </c>
      <c r="D25" s="230">
        <v>157.4</v>
      </c>
      <c r="E25" s="230">
        <v>157.4</v>
      </c>
      <c r="F25" s="230">
        <v>157.4</v>
      </c>
      <c r="G25" s="230">
        <v>157.4</v>
      </c>
      <c r="H25" s="229"/>
      <c r="I25" s="230">
        <v>157.4</v>
      </c>
      <c r="J25" s="335">
        <v>157.4</v>
      </c>
      <c r="K25" s="230">
        <v>157.4</v>
      </c>
      <c r="L25" s="230">
        <v>157.4</v>
      </c>
      <c r="M25" s="230">
        <v>157.4</v>
      </c>
      <c r="N25" s="265">
        <v>157.4</v>
      </c>
      <c r="O25" s="266">
        <v>157.4</v>
      </c>
      <c r="P25" s="266">
        <v>157.4</v>
      </c>
      <c r="Q25" s="267">
        <v>157.4</v>
      </c>
      <c r="R25" s="265">
        <v>157.4</v>
      </c>
      <c r="S25" s="266">
        <v>157.4</v>
      </c>
      <c r="T25" s="266">
        <v>157.4</v>
      </c>
      <c r="U25" s="267">
        <v>157.4</v>
      </c>
      <c r="V25" s="268">
        <f>+((V24/V26)/7)*1000</f>
        <v>157.39565736771837</v>
      </c>
    </row>
    <row r="26" spans="1:41" s="52" customFormat="1" ht="33" customHeight="1" x14ac:dyDescent="0.25">
      <c r="A26" s="269" t="s">
        <v>21</v>
      </c>
      <c r="B26" s="231"/>
      <c r="C26" s="232">
        <v>836</v>
      </c>
      <c r="D26" s="232">
        <v>759</v>
      </c>
      <c r="E26" s="232">
        <v>176</v>
      </c>
      <c r="F26" s="232">
        <v>773</v>
      </c>
      <c r="G26" s="232">
        <v>765</v>
      </c>
      <c r="H26" s="231"/>
      <c r="I26" s="232">
        <v>830</v>
      </c>
      <c r="J26" s="232">
        <v>754</v>
      </c>
      <c r="K26" s="232">
        <v>174</v>
      </c>
      <c r="L26" s="232">
        <v>747</v>
      </c>
      <c r="M26" s="232">
        <v>757</v>
      </c>
      <c r="N26" s="34">
        <v>844</v>
      </c>
      <c r="O26" s="35">
        <v>854</v>
      </c>
      <c r="P26" s="35">
        <v>192</v>
      </c>
      <c r="Q26" s="36">
        <v>864</v>
      </c>
      <c r="R26" s="34">
        <v>897</v>
      </c>
      <c r="S26" s="35">
        <v>890</v>
      </c>
      <c r="T26" s="35">
        <v>178</v>
      </c>
      <c r="U26" s="36">
        <v>908</v>
      </c>
      <c r="V26" s="270">
        <f>SUM(C26:U26)</f>
        <v>12198</v>
      </c>
      <c r="W26" s="52">
        <f>((V24*1000)/V26)/7</f>
        <v>157.39565736771834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789.51839999999993</v>
      </c>
      <c r="D27" s="226">
        <f t="shared" ref="D27:G27" si="5">(D26*D25/1000)*6</f>
        <v>716.79960000000005</v>
      </c>
      <c r="E27" s="226">
        <f t="shared" si="5"/>
        <v>166.21440000000001</v>
      </c>
      <c r="F27" s="226">
        <f t="shared" si="5"/>
        <v>730.02120000000002</v>
      </c>
      <c r="G27" s="226">
        <f t="shared" si="5"/>
        <v>722.46600000000001</v>
      </c>
      <c r="H27" s="233"/>
      <c r="I27" s="226">
        <f>(I26*I25/1000)*6</f>
        <v>783.85199999999998</v>
      </c>
      <c r="J27" s="226">
        <f t="shared" ref="J27:M27" si="6">(J26*J25/1000)*6</f>
        <v>712.07760000000007</v>
      </c>
      <c r="K27" s="226">
        <f t="shared" si="6"/>
        <v>164.32560000000001</v>
      </c>
      <c r="L27" s="226">
        <f t="shared" si="6"/>
        <v>705.46679999999992</v>
      </c>
      <c r="M27" s="226">
        <f t="shared" si="6"/>
        <v>714.91080000000011</v>
      </c>
      <c r="N27" s="272">
        <f t="shared" ref="N27:U27" si="7">((N26*N25)*7/1000-N17-N18)/5</f>
        <v>132.61457519616002</v>
      </c>
      <c r="O27" s="273">
        <f t="shared" si="7"/>
        <v>134.34816044543999</v>
      </c>
      <c r="P27" s="273">
        <f t="shared" si="7"/>
        <v>30.274168135680007</v>
      </c>
      <c r="Q27" s="274">
        <f t="shared" si="7"/>
        <v>135.83808700416003</v>
      </c>
      <c r="R27" s="272">
        <f t="shared" si="7"/>
        <v>141.01215195392001</v>
      </c>
      <c r="S27" s="273">
        <f t="shared" si="7"/>
        <v>139.95082604032001</v>
      </c>
      <c r="T27" s="273">
        <f t="shared" si="7"/>
        <v>27.939276958720001</v>
      </c>
      <c r="U27" s="274">
        <f t="shared" si="7"/>
        <v>142.75581230080002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7.8584000000000049</v>
      </c>
      <c r="D28" s="235">
        <f t="shared" ref="D28:G28" si="8">+(D25-$C$32)*D26/1000</f>
        <v>7.1346000000000043</v>
      </c>
      <c r="E28" s="235">
        <f t="shared" si="8"/>
        <v>1.654400000000001</v>
      </c>
      <c r="F28" s="235">
        <f t="shared" si="8"/>
        <v>7.266200000000004</v>
      </c>
      <c r="G28" s="235">
        <f t="shared" si="8"/>
        <v>7.1910000000000043</v>
      </c>
      <c r="H28" s="234"/>
      <c r="I28" s="235">
        <f>+(I25-$I$32)*I26/1000</f>
        <v>7.8020000000000049</v>
      </c>
      <c r="J28" s="235">
        <f t="shared" ref="J28:M28" si="9">+(J25-$I$32)*J26/1000</f>
        <v>7.0876000000000037</v>
      </c>
      <c r="K28" s="235">
        <f t="shared" si="9"/>
        <v>1.6356000000000011</v>
      </c>
      <c r="L28" s="235">
        <f t="shared" si="9"/>
        <v>7.0218000000000043</v>
      </c>
      <c r="M28" s="235">
        <f t="shared" si="9"/>
        <v>7.1158000000000046</v>
      </c>
      <c r="N28" s="42">
        <f>((N26*N25)*7)/1000</f>
        <v>929.91920000000005</v>
      </c>
      <c r="O28" s="43">
        <f>((O26*O25)*7)/1000</f>
        <v>940.93720000000008</v>
      </c>
      <c r="P28" s="43">
        <f t="shared" ref="P28:U28" si="10">((P26*P25)*7)/1000</f>
        <v>211.54560000000004</v>
      </c>
      <c r="Q28" s="87">
        <f t="shared" si="10"/>
        <v>951.9552000000001</v>
      </c>
      <c r="R28" s="44">
        <f t="shared" si="10"/>
        <v>988.31460000000004</v>
      </c>
      <c r="S28" s="45">
        <f t="shared" si="10"/>
        <v>980.60199999999998</v>
      </c>
      <c r="T28" s="45">
        <f t="shared" si="10"/>
        <v>196.12039999999999</v>
      </c>
      <c r="U28" s="46">
        <f t="shared" si="10"/>
        <v>1000.4344000000001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975.33333333333621</v>
      </c>
      <c r="D29" s="237">
        <f t="shared" si="11"/>
        <v>885.50000000000261</v>
      </c>
      <c r="E29" s="237">
        <f t="shared" si="11"/>
        <v>205.33333333333394</v>
      </c>
      <c r="F29" s="237">
        <f t="shared" si="11"/>
        <v>901.83333333333599</v>
      </c>
      <c r="G29" s="237">
        <f t="shared" si="11"/>
        <v>892.50000000000261</v>
      </c>
      <c r="H29" s="236"/>
      <c r="I29" s="237">
        <f t="shared" ref="I29:M29" si="12">+I26*(1.16666666666667)</f>
        <v>968.33333333333621</v>
      </c>
      <c r="J29" s="237">
        <f t="shared" si="12"/>
        <v>879.66666666666924</v>
      </c>
      <c r="K29" s="237">
        <f t="shared" si="12"/>
        <v>203.0000000000006</v>
      </c>
      <c r="L29" s="237">
        <f t="shared" si="12"/>
        <v>871.5000000000025</v>
      </c>
      <c r="M29" s="237">
        <f t="shared" si="12"/>
        <v>883.16666666666924</v>
      </c>
      <c r="N29" s="48">
        <f>+(N24/N26)/7*1000</f>
        <v>157.4</v>
      </c>
      <c r="O29" s="49">
        <f t="shared" ref="O29:U29" si="13">+(O24/O26)/7*1000</f>
        <v>157.4</v>
      </c>
      <c r="P29" s="49">
        <f t="shared" si="13"/>
        <v>157.40000000000003</v>
      </c>
      <c r="Q29" s="50">
        <f t="shared" si="13"/>
        <v>157.39999999999998</v>
      </c>
      <c r="R29" s="48">
        <f t="shared" si="13"/>
        <v>157.4</v>
      </c>
      <c r="S29" s="49">
        <f t="shared" si="13"/>
        <v>157.39999999999998</v>
      </c>
      <c r="T29" s="49">
        <f t="shared" si="13"/>
        <v>157.39999999999998</v>
      </c>
      <c r="U29" s="50">
        <f t="shared" si="13"/>
        <v>157.4</v>
      </c>
      <c r="V29" s="276"/>
    </row>
    <row r="30" spans="1:41" ht="33.75" customHeight="1" x14ac:dyDescent="0.25">
      <c r="A30" s="52"/>
      <c r="B30" s="233"/>
      <c r="C30" s="238">
        <f>(C27/6)</f>
        <v>131.5864</v>
      </c>
      <c r="D30" s="238">
        <f t="shared" ref="D30:G30" si="14">+(D27/6)</f>
        <v>119.46660000000001</v>
      </c>
      <c r="E30" s="238">
        <f t="shared" si="14"/>
        <v>27.702400000000001</v>
      </c>
      <c r="F30" s="238">
        <f t="shared" si="14"/>
        <v>121.67020000000001</v>
      </c>
      <c r="G30" s="238">
        <f t="shared" si="14"/>
        <v>120.411</v>
      </c>
      <c r="H30" s="233"/>
      <c r="I30" s="238">
        <f>(I27/6)</f>
        <v>130.642</v>
      </c>
      <c r="J30" s="238">
        <f t="shared" ref="J30:M30" si="15">+(J27/6)</f>
        <v>118.67960000000001</v>
      </c>
      <c r="K30" s="238">
        <f t="shared" si="15"/>
        <v>27.387600000000003</v>
      </c>
      <c r="L30" s="238">
        <f t="shared" si="15"/>
        <v>117.57779999999998</v>
      </c>
      <c r="M30" s="238">
        <f t="shared" si="15"/>
        <v>119.15180000000002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314.95299999999997</v>
      </c>
      <c r="D31" s="238">
        <f t="shared" ref="D31:G31" si="16">+((D27-D24)/4)+D30</f>
        <v>285.94325000000003</v>
      </c>
      <c r="E31" s="238">
        <f t="shared" si="16"/>
        <v>66.308000000000007</v>
      </c>
      <c r="F31" s="238">
        <f t="shared" si="16"/>
        <v>291.22275000000002</v>
      </c>
      <c r="G31" s="238">
        <f t="shared" si="16"/>
        <v>288.21375</v>
      </c>
      <c r="H31" s="233"/>
      <c r="I31" s="238">
        <f>+((I27-I24)/4)+I30</f>
        <v>312.6925</v>
      </c>
      <c r="J31" s="238">
        <f t="shared" ref="J31:M31" si="17">+((J27-J24)/4)+J30</f>
        <v>284.05450000000002</v>
      </c>
      <c r="K31" s="238">
        <f t="shared" si="17"/>
        <v>65.554500000000004</v>
      </c>
      <c r="L31" s="238">
        <f t="shared" si="17"/>
        <v>281.41224999999997</v>
      </c>
      <c r="M31" s="238">
        <f t="shared" si="17"/>
        <v>285.19475000000006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489.73200000000003</v>
      </c>
      <c r="E32" s="242">
        <f>+SUM(C26:G26)</f>
        <v>3309</v>
      </c>
      <c r="F32" s="243"/>
      <c r="G32" s="243"/>
      <c r="H32" s="239"/>
      <c r="I32" s="240">
        <v>148</v>
      </c>
      <c r="J32" s="241">
        <f>+I32*K32/1000</f>
        <v>482.77600000000001</v>
      </c>
      <c r="K32" s="242">
        <f>+SUM(I26:M26)</f>
        <v>3262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99</v>
      </c>
      <c r="C38" s="79">
        <v>98.8</v>
      </c>
      <c r="D38" s="79">
        <v>30.2</v>
      </c>
      <c r="E38" s="79">
        <v>110.9</v>
      </c>
      <c r="F38" s="79">
        <v>110.3</v>
      </c>
      <c r="G38" s="79">
        <v>110.8</v>
      </c>
      <c r="H38" s="274">
        <f t="shared" ref="H38:H45" si="18">SUM(B38:G38)</f>
        <v>560</v>
      </c>
      <c r="I38" s="52"/>
      <c r="J38" s="287" t="s">
        <v>15</v>
      </c>
      <c r="K38" s="79">
        <v>7.5</v>
      </c>
      <c r="L38" s="79">
        <v>7.5</v>
      </c>
      <c r="M38" s="79">
        <v>2.2000000000000002</v>
      </c>
      <c r="N38" s="79">
        <v>8.4</v>
      </c>
      <c r="O38" s="79">
        <v>8.4</v>
      </c>
      <c r="P38" s="79">
        <v>8.4</v>
      </c>
      <c r="Q38" s="274">
        <f t="shared" ref="Q38:Q45" si="19">SUM(K38:P38)</f>
        <v>42.4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99</v>
      </c>
      <c r="C39" s="79">
        <v>98.8</v>
      </c>
      <c r="D39" s="79">
        <v>30.2</v>
      </c>
      <c r="E39" s="79">
        <v>110.9</v>
      </c>
      <c r="F39" s="79">
        <v>110.3</v>
      </c>
      <c r="G39" s="79">
        <v>110.8</v>
      </c>
      <c r="H39" s="274">
        <f t="shared" si="18"/>
        <v>560</v>
      </c>
      <c r="I39" s="52"/>
      <c r="J39" s="288" t="s">
        <v>16</v>
      </c>
      <c r="K39" s="79">
        <v>7.5</v>
      </c>
      <c r="L39" s="79">
        <v>7.5</v>
      </c>
      <c r="M39" s="79">
        <v>2.2000000000000002</v>
      </c>
      <c r="N39" s="79">
        <v>8.4</v>
      </c>
      <c r="O39" s="79">
        <v>8.4</v>
      </c>
      <c r="P39" s="79">
        <v>8.4</v>
      </c>
      <c r="Q39" s="274">
        <f t="shared" si="19"/>
        <v>42.4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99</v>
      </c>
      <c r="C40" s="79">
        <v>98.7</v>
      </c>
      <c r="D40" s="79">
        <v>30.1</v>
      </c>
      <c r="E40" s="79">
        <v>110.8</v>
      </c>
      <c r="F40" s="79">
        <v>110.3</v>
      </c>
      <c r="G40" s="79">
        <v>110.8</v>
      </c>
      <c r="H40" s="274">
        <f t="shared" si="18"/>
        <v>559.69999999999993</v>
      </c>
      <c r="I40" s="52"/>
      <c r="J40" s="287" t="s">
        <v>17</v>
      </c>
      <c r="K40" s="79">
        <v>7.3</v>
      </c>
      <c r="L40" s="79">
        <v>7.4</v>
      </c>
      <c r="M40" s="79">
        <v>2.1</v>
      </c>
      <c r="N40" s="79">
        <v>8.3000000000000007</v>
      </c>
      <c r="O40" s="79">
        <v>8.1999999999999993</v>
      </c>
      <c r="P40" s="79">
        <v>8.1999999999999993</v>
      </c>
      <c r="Q40" s="274">
        <f t="shared" si="19"/>
        <v>41.5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99</v>
      </c>
      <c r="C41" s="79">
        <v>98.7</v>
      </c>
      <c r="D41" s="79">
        <v>30.1</v>
      </c>
      <c r="E41" s="79">
        <v>110.8</v>
      </c>
      <c r="F41" s="79">
        <v>110.3</v>
      </c>
      <c r="G41" s="79">
        <v>110.8</v>
      </c>
      <c r="H41" s="274">
        <f t="shared" si="18"/>
        <v>559.69999999999993</v>
      </c>
      <c r="I41" s="52"/>
      <c r="J41" s="288" t="s">
        <v>18</v>
      </c>
      <c r="K41" s="79">
        <v>7.3</v>
      </c>
      <c r="L41" s="79">
        <v>7.4</v>
      </c>
      <c r="M41" s="79">
        <v>2.1</v>
      </c>
      <c r="N41" s="79">
        <v>8.3000000000000007</v>
      </c>
      <c r="O41" s="79">
        <v>8.3000000000000007</v>
      </c>
      <c r="P41" s="79">
        <v>8.3000000000000007</v>
      </c>
      <c r="Q41" s="274">
        <f t="shared" si="19"/>
        <v>41.7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99</v>
      </c>
      <c r="C42" s="79">
        <v>98.7</v>
      </c>
      <c r="D42" s="79">
        <v>30.1</v>
      </c>
      <c r="E42" s="79">
        <v>110.8</v>
      </c>
      <c r="F42" s="79">
        <v>110.3</v>
      </c>
      <c r="G42" s="79">
        <v>110.8</v>
      </c>
      <c r="H42" s="274">
        <f t="shared" si="18"/>
        <v>559.69999999999993</v>
      </c>
      <c r="I42" s="52"/>
      <c r="J42" s="287" t="s">
        <v>19</v>
      </c>
      <c r="K42" s="79">
        <v>7.3</v>
      </c>
      <c r="L42" s="79">
        <v>7.4</v>
      </c>
      <c r="M42" s="79">
        <v>2.1</v>
      </c>
      <c r="N42" s="79">
        <v>8.4</v>
      </c>
      <c r="O42" s="79">
        <v>8.3000000000000007</v>
      </c>
      <c r="P42" s="79">
        <v>8.3000000000000007</v>
      </c>
      <c r="Q42" s="274">
        <f t="shared" si="19"/>
        <v>41.8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99</v>
      </c>
      <c r="C43" s="79">
        <v>98.7</v>
      </c>
      <c r="D43" s="79">
        <v>30.1</v>
      </c>
      <c r="E43" s="79">
        <v>110.8</v>
      </c>
      <c r="F43" s="79">
        <v>110.3</v>
      </c>
      <c r="G43" s="79">
        <v>110.8</v>
      </c>
      <c r="H43" s="274">
        <f t="shared" si="18"/>
        <v>559.69999999999993</v>
      </c>
      <c r="I43" s="52"/>
      <c r="J43" s="288" t="s">
        <v>13</v>
      </c>
      <c r="K43" s="79">
        <v>7.3</v>
      </c>
      <c r="L43" s="79">
        <v>7.4</v>
      </c>
      <c r="M43" s="79">
        <v>2.1</v>
      </c>
      <c r="N43" s="79">
        <v>8.4</v>
      </c>
      <c r="O43" s="79">
        <v>8.3000000000000007</v>
      </c>
      <c r="P43" s="79">
        <v>8.3000000000000007</v>
      </c>
      <c r="Q43" s="274">
        <f t="shared" si="19"/>
        <v>41.8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99</v>
      </c>
      <c r="C44" s="79">
        <v>98.7</v>
      </c>
      <c r="D44" s="79">
        <v>30.1</v>
      </c>
      <c r="E44" s="79">
        <v>110.8</v>
      </c>
      <c r="F44" s="79">
        <v>110.3</v>
      </c>
      <c r="G44" s="79">
        <v>110.8</v>
      </c>
      <c r="H44" s="274">
        <f t="shared" si="18"/>
        <v>559.69999999999993</v>
      </c>
      <c r="I44" s="52"/>
      <c r="J44" s="287" t="s">
        <v>14</v>
      </c>
      <c r="K44" s="79">
        <v>7.3</v>
      </c>
      <c r="L44" s="79">
        <v>7.5</v>
      </c>
      <c r="M44" s="79">
        <v>2.1</v>
      </c>
      <c r="N44" s="79">
        <v>8.4</v>
      </c>
      <c r="O44" s="79">
        <v>8.3000000000000007</v>
      </c>
      <c r="P44" s="79">
        <v>8.3000000000000007</v>
      </c>
      <c r="Q44" s="274">
        <f t="shared" si="19"/>
        <v>41.900000000000006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693</v>
      </c>
      <c r="C45" s="262">
        <f t="shared" si="20"/>
        <v>691.1</v>
      </c>
      <c r="D45" s="262">
        <f t="shared" si="20"/>
        <v>210.89999999999998</v>
      </c>
      <c r="E45" s="262">
        <f t="shared" si="20"/>
        <v>775.8</v>
      </c>
      <c r="F45" s="262">
        <f t="shared" si="20"/>
        <v>772.09999999999991</v>
      </c>
      <c r="G45" s="262">
        <f t="shared" si="20"/>
        <v>775.59999999999991</v>
      </c>
      <c r="H45" s="274">
        <f t="shared" si="18"/>
        <v>3918.5</v>
      </c>
      <c r="J45" s="288" t="s">
        <v>11</v>
      </c>
      <c r="K45" s="290">
        <f t="shared" ref="K45:P45" si="21">SUM(K38:K44)</f>
        <v>51.499999999999993</v>
      </c>
      <c r="L45" s="262">
        <f t="shared" si="21"/>
        <v>52.099999999999994</v>
      </c>
      <c r="M45" s="262">
        <f t="shared" si="21"/>
        <v>14.899999999999999</v>
      </c>
      <c r="N45" s="262">
        <f t="shared" si="21"/>
        <v>58.6</v>
      </c>
      <c r="O45" s="262">
        <f t="shared" si="21"/>
        <v>58.199999999999989</v>
      </c>
      <c r="P45" s="262">
        <f t="shared" si="21"/>
        <v>58.199999999999989</v>
      </c>
      <c r="Q45" s="274">
        <f t="shared" si="19"/>
        <v>293.5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157</v>
      </c>
      <c r="C46" s="266">
        <v>157</v>
      </c>
      <c r="D46" s="266">
        <v>157</v>
      </c>
      <c r="E46" s="266">
        <v>157</v>
      </c>
      <c r="F46" s="266">
        <v>157</v>
      </c>
      <c r="G46" s="266">
        <v>157</v>
      </c>
      <c r="H46" s="293">
        <f>+((H45/H47)/7)*1000</f>
        <v>156.93459890263924</v>
      </c>
      <c r="J46" s="291" t="s">
        <v>20</v>
      </c>
      <c r="K46" s="292">
        <v>141.5</v>
      </c>
      <c r="L46" s="266">
        <v>140.5</v>
      </c>
      <c r="M46" s="266">
        <v>141.5</v>
      </c>
      <c r="N46" s="266">
        <v>139.5</v>
      </c>
      <c r="O46" s="266">
        <v>138.5</v>
      </c>
      <c r="P46" s="266">
        <v>138.5</v>
      </c>
      <c r="Q46" s="293">
        <f>+((Q45/Q47)/7)*1000</f>
        <v>139.76190476190479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631</v>
      </c>
      <c r="C47" s="35">
        <v>629</v>
      </c>
      <c r="D47" s="35">
        <v>192</v>
      </c>
      <c r="E47" s="35">
        <v>706</v>
      </c>
      <c r="F47" s="35">
        <v>703</v>
      </c>
      <c r="G47" s="35">
        <v>706</v>
      </c>
      <c r="H47" s="296">
        <f>SUM(B47:G47)</f>
        <v>3567</v>
      </c>
      <c r="I47" s="52"/>
      <c r="J47" s="295" t="s">
        <v>21</v>
      </c>
      <c r="K47" s="297">
        <v>52</v>
      </c>
      <c r="L47" s="298">
        <v>53</v>
      </c>
      <c r="M47" s="298">
        <v>15</v>
      </c>
      <c r="N47" s="298">
        <v>60</v>
      </c>
      <c r="O47" s="298">
        <v>60</v>
      </c>
      <c r="P47" s="298">
        <v>60</v>
      </c>
      <c r="Q47" s="299">
        <f>SUM(K47:P47)</f>
        <v>300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99.093800000000016</v>
      </c>
      <c r="C48" s="273">
        <f t="shared" si="22"/>
        <v>98.734200000000001</v>
      </c>
      <c r="D48" s="273">
        <f t="shared" si="22"/>
        <v>30.121600000000008</v>
      </c>
      <c r="E48" s="273">
        <f t="shared" si="22"/>
        <v>110.81880000000001</v>
      </c>
      <c r="F48" s="273">
        <f t="shared" si="22"/>
        <v>110.39940000000001</v>
      </c>
      <c r="G48" s="273">
        <f t="shared" si="22"/>
        <v>110.85880000000002</v>
      </c>
      <c r="H48" s="302">
        <f>((H45*1000)/H47)/7</f>
        <v>156.93459890263927</v>
      </c>
      <c r="J48" s="301" t="s">
        <v>22</v>
      </c>
      <c r="K48" s="289">
        <f>((K47*K46)*7/1000-K38-K39)/5</f>
        <v>7.3011999999999997</v>
      </c>
      <c r="L48" s="273">
        <f t="shared" ref="L48:P48" si="23">((L47*L46)*7/1000-L38-L39)/5</f>
        <v>7.4251000000000005</v>
      </c>
      <c r="M48" s="273">
        <f t="shared" si="23"/>
        <v>2.0914999999999999</v>
      </c>
      <c r="N48" s="273">
        <f t="shared" si="23"/>
        <v>8.3580000000000005</v>
      </c>
      <c r="O48" s="273">
        <f t="shared" si="23"/>
        <v>8.2740000000000009</v>
      </c>
      <c r="P48" s="273">
        <f t="shared" si="23"/>
        <v>8.2740000000000009</v>
      </c>
      <c r="Q48" s="303">
        <f>((Q45*1000)/Q47)/7</f>
        <v>139.76190476190476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693.46900000000005</v>
      </c>
      <c r="C49" s="43">
        <f t="shared" si="24"/>
        <v>691.27099999999996</v>
      </c>
      <c r="D49" s="43">
        <f t="shared" si="24"/>
        <v>211.00800000000001</v>
      </c>
      <c r="E49" s="43">
        <f t="shared" si="24"/>
        <v>775.89400000000001</v>
      </c>
      <c r="F49" s="43">
        <f t="shared" si="24"/>
        <v>772.59699999999998</v>
      </c>
      <c r="G49" s="43">
        <f t="shared" si="24"/>
        <v>775.89400000000001</v>
      </c>
      <c r="H49" s="87"/>
      <c r="J49" s="96" t="s">
        <v>23</v>
      </c>
      <c r="K49" s="85">
        <f t="shared" ref="K49:P49" si="25">((K47*K46)*7)/1000</f>
        <v>51.506</v>
      </c>
      <c r="L49" s="43">
        <f t="shared" si="25"/>
        <v>52.125500000000002</v>
      </c>
      <c r="M49" s="43">
        <f t="shared" si="25"/>
        <v>14.8575</v>
      </c>
      <c r="N49" s="43">
        <f t="shared" si="25"/>
        <v>58.59</v>
      </c>
      <c r="O49" s="43">
        <f t="shared" si="25"/>
        <v>58.17</v>
      </c>
      <c r="P49" s="43">
        <f t="shared" si="25"/>
        <v>58.17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156.89381933438986</v>
      </c>
      <c r="C50" s="49">
        <f t="shared" si="26"/>
        <v>156.96116284351578</v>
      </c>
      <c r="D50" s="49">
        <f t="shared" si="26"/>
        <v>156.91964285714286</v>
      </c>
      <c r="E50" s="49">
        <f t="shared" si="26"/>
        <v>156.98097936058275</v>
      </c>
      <c r="F50" s="49">
        <f t="shared" si="26"/>
        <v>156.89900426742528</v>
      </c>
      <c r="G50" s="49">
        <f t="shared" si="26"/>
        <v>156.94050991501413</v>
      </c>
      <c r="H50" s="105"/>
      <c r="I50" s="52"/>
      <c r="J50" s="97" t="s">
        <v>24</v>
      </c>
      <c r="K50" s="86">
        <f t="shared" ref="K50:P50" si="27">+(K45/K47)/7*1000</f>
        <v>141.48351648351644</v>
      </c>
      <c r="L50" s="49">
        <f t="shared" si="27"/>
        <v>140.43126684636118</v>
      </c>
      <c r="M50" s="49">
        <f t="shared" si="27"/>
        <v>141.9047619047619</v>
      </c>
      <c r="N50" s="49">
        <f t="shared" si="27"/>
        <v>139.52380952380952</v>
      </c>
      <c r="O50" s="49">
        <f t="shared" si="27"/>
        <v>138.57142857142853</v>
      </c>
      <c r="P50" s="49">
        <f t="shared" si="27"/>
        <v>138.57142857142853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10.5</v>
      </c>
      <c r="C57" s="79">
        <v>9.5</v>
      </c>
      <c r="D57" s="79">
        <v>1.9</v>
      </c>
      <c r="E57" s="79">
        <v>9.3000000000000007</v>
      </c>
      <c r="F57" s="221">
        <v>9.6999999999999993</v>
      </c>
      <c r="G57" s="23">
        <v>10.6</v>
      </c>
      <c r="H57" s="289">
        <v>9.1</v>
      </c>
      <c r="I57" s="79">
        <v>2.1</v>
      </c>
      <c r="J57" s="79">
        <v>9.3000000000000007</v>
      </c>
      <c r="K57" s="221">
        <v>9.6</v>
      </c>
      <c r="L57" s="23">
        <v>10.4</v>
      </c>
      <c r="M57" s="79">
        <v>10.8</v>
      </c>
      <c r="N57" s="79">
        <v>2.4</v>
      </c>
      <c r="O57" s="221">
        <v>10.8</v>
      </c>
      <c r="P57" s="23">
        <v>11</v>
      </c>
      <c r="Q57" s="79">
        <v>11.1</v>
      </c>
      <c r="R57" s="79">
        <v>2.5</v>
      </c>
      <c r="S57" s="221">
        <v>11.4</v>
      </c>
      <c r="T57" s="259">
        <f t="shared" ref="T57:T64" si="28">SUM(B57:S57)</f>
        <v>152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10.5</v>
      </c>
      <c r="C58" s="79">
        <v>9.5</v>
      </c>
      <c r="D58" s="79">
        <v>1.9</v>
      </c>
      <c r="E58" s="79">
        <v>9.3000000000000007</v>
      </c>
      <c r="F58" s="221">
        <v>9.6999999999999993</v>
      </c>
      <c r="G58" s="23">
        <v>10.6</v>
      </c>
      <c r="H58" s="289">
        <v>9.1</v>
      </c>
      <c r="I58" s="79">
        <v>2.1</v>
      </c>
      <c r="J58" s="79">
        <v>9.3000000000000007</v>
      </c>
      <c r="K58" s="221">
        <v>9.6</v>
      </c>
      <c r="L58" s="23">
        <v>10.4</v>
      </c>
      <c r="M58" s="79">
        <v>10.8</v>
      </c>
      <c r="N58" s="79">
        <v>2.4</v>
      </c>
      <c r="O58" s="221">
        <v>10.8</v>
      </c>
      <c r="P58" s="23">
        <v>11</v>
      </c>
      <c r="Q58" s="79">
        <v>11.1</v>
      </c>
      <c r="R58" s="79">
        <v>2.5</v>
      </c>
      <c r="S58" s="221">
        <v>11.4</v>
      </c>
      <c r="T58" s="259">
        <f t="shared" si="28"/>
        <v>152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10.4</v>
      </c>
      <c r="C59" s="79">
        <v>9.4</v>
      </c>
      <c r="D59" s="79">
        <v>1.9</v>
      </c>
      <c r="E59" s="79">
        <v>9.3000000000000007</v>
      </c>
      <c r="F59" s="221">
        <v>9.6</v>
      </c>
      <c r="G59" s="23">
        <v>10.4</v>
      </c>
      <c r="H59" s="289">
        <v>9</v>
      </c>
      <c r="I59" s="79">
        <v>2</v>
      </c>
      <c r="J59" s="79">
        <v>9.3000000000000007</v>
      </c>
      <c r="K59" s="221">
        <v>9.5</v>
      </c>
      <c r="L59" s="23">
        <v>10.3</v>
      </c>
      <c r="M59" s="79">
        <v>10.7</v>
      </c>
      <c r="N59" s="79">
        <v>2.2999999999999998</v>
      </c>
      <c r="O59" s="221">
        <v>10.7</v>
      </c>
      <c r="P59" s="23">
        <v>10.8</v>
      </c>
      <c r="Q59" s="79">
        <v>11</v>
      </c>
      <c r="R59" s="79">
        <v>2.4</v>
      </c>
      <c r="S59" s="221">
        <v>11.2</v>
      </c>
      <c r="T59" s="259">
        <f t="shared" si="28"/>
        <v>150.19999999999999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10.4</v>
      </c>
      <c r="C60" s="79">
        <v>9.4</v>
      </c>
      <c r="D60" s="79">
        <v>1.9</v>
      </c>
      <c r="E60" s="79">
        <v>9.3000000000000007</v>
      </c>
      <c r="F60" s="221">
        <v>9.6</v>
      </c>
      <c r="G60" s="23">
        <v>10.5</v>
      </c>
      <c r="H60" s="289">
        <v>9</v>
      </c>
      <c r="I60" s="79">
        <v>2</v>
      </c>
      <c r="J60" s="79">
        <v>9.3000000000000007</v>
      </c>
      <c r="K60" s="221">
        <v>9.6</v>
      </c>
      <c r="L60" s="23">
        <v>10.3</v>
      </c>
      <c r="M60" s="79">
        <v>10.7</v>
      </c>
      <c r="N60" s="79">
        <v>2.2999999999999998</v>
      </c>
      <c r="O60" s="221">
        <v>10.7</v>
      </c>
      <c r="P60" s="23">
        <v>10.9</v>
      </c>
      <c r="Q60" s="79">
        <v>11</v>
      </c>
      <c r="R60" s="79">
        <v>2.5</v>
      </c>
      <c r="S60" s="221">
        <v>11.3</v>
      </c>
      <c r="T60" s="259">
        <f t="shared" si="28"/>
        <v>150.70000000000002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10.5</v>
      </c>
      <c r="C61" s="79">
        <v>9.4</v>
      </c>
      <c r="D61" s="79">
        <v>1.9</v>
      </c>
      <c r="E61" s="79">
        <v>9.3000000000000007</v>
      </c>
      <c r="F61" s="221">
        <v>9.6</v>
      </c>
      <c r="G61" s="23">
        <v>10.5</v>
      </c>
      <c r="H61" s="289">
        <v>9.1</v>
      </c>
      <c r="I61" s="79">
        <v>2</v>
      </c>
      <c r="J61" s="79">
        <v>9.3000000000000007</v>
      </c>
      <c r="K61" s="221">
        <v>9.6</v>
      </c>
      <c r="L61" s="23">
        <v>10.4</v>
      </c>
      <c r="M61" s="79">
        <v>10.8</v>
      </c>
      <c r="N61" s="79">
        <v>2.2999999999999998</v>
      </c>
      <c r="O61" s="221">
        <v>10.7</v>
      </c>
      <c r="P61" s="23">
        <v>10.9</v>
      </c>
      <c r="Q61" s="79">
        <v>11</v>
      </c>
      <c r="R61" s="79">
        <v>2.5</v>
      </c>
      <c r="S61" s="221">
        <v>11.3</v>
      </c>
      <c r="T61" s="259">
        <f t="shared" si="28"/>
        <v>151.10000000000002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10.5</v>
      </c>
      <c r="C62" s="79">
        <v>9.4</v>
      </c>
      <c r="D62" s="79">
        <v>1.9</v>
      </c>
      <c r="E62" s="79">
        <v>9.3000000000000007</v>
      </c>
      <c r="F62" s="221">
        <v>9.6</v>
      </c>
      <c r="G62" s="23">
        <v>10.5</v>
      </c>
      <c r="H62" s="289">
        <v>9.1</v>
      </c>
      <c r="I62" s="79">
        <v>2</v>
      </c>
      <c r="J62" s="79">
        <v>9.3000000000000007</v>
      </c>
      <c r="K62" s="221">
        <v>9.6</v>
      </c>
      <c r="L62" s="23">
        <v>10.4</v>
      </c>
      <c r="M62" s="79">
        <v>10.8</v>
      </c>
      <c r="N62" s="79">
        <v>2.4</v>
      </c>
      <c r="O62" s="221">
        <v>10.8</v>
      </c>
      <c r="P62" s="23">
        <v>10.9</v>
      </c>
      <c r="Q62" s="79">
        <v>11</v>
      </c>
      <c r="R62" s="79">
        <v>2.5</v>
      </c>
      <c r="S62" s="221">
        <v>11.3</v>
      </c>
      <c r="T62" s="259">
        <f t="shared" si="28"/>
        <v>151.30000000000001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10.5</v>
      </c>
      <c r="C63" s="79">
        <v>9.4</v>
      </c>
      <c r="D63" s="79">
        <v>1.9</v>
      </c>
      <c r="E63" s="79">
        <v>9.3000000000000007</v>
      </c>
      <c r="F63" s="221">
        <v>9.6999999999999993</v>
      </c>
      <c r="G63" s="23">
        <v>10.5</v>
      </c>
      <c r="H63" s="289">
        <v>9.1</v>
      </c>
      <c r="I63" s="79">
        <v>2.1</v>
      </c>
      <c r="J63" s="79">
        <v>9.3000000000000007</v>
      </c>
      <c r="K63" s="221">
        <v>9.6</v>
      </c>
      <c r="L63" s="23">
        <v>10.4</v>
      </c>
      <c r="M63" s="79">
        <v>10.8</v>
      </c>
      <c r="N63" s="79">
        <v>2.4</v>
      </c>
      <c r="O63" s="221">
        <v>10.8</v>
      </c>
      <c r="P63" s="23">
        <v>10.9</v>
      </c>
      <c r="Q63" s="79">
        <v>11</v>
      </c>
      <c r="R63" s="79">
        <v>2.5</v>
      </c>
      <c r="S63" s="221">
        <v>11.3</v>
      </c>
      <c r="T63" s="259">
        <f t="shared" si="28"/>
        <v>151.5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73.3</v>
      </c>
      <c r="C64" s="262">
        <f t="shared" si="29"/>
        <v>66</v>
      </c>
      <c r="D64" s="262">
        <f t="shared" si="29"/>
        <v>13.3</v>
      </c>
      <c r="E64" s="262">
        <f t="shared" si="29"/>
        <v>65.099999999999994</v>
      </c>
      <c r="F64" s="263">
        <f t="shared" si="29"/>
        <v>67.5</v>
      </c>
      <c r="G64" s="261">
        <f t="shared" si="29"/>
        <v>73.599999999999994</v>
      </c>
      <c r="H64" s="262">
        <f t="shared" si="29"/>
        <v>63.500000000000007</v>
      </c>
      <c r="I64" s="262">
        <f t="shared" si="29"/>
        <v>14.299999999999999</v>
      </c>
      <c r="J64" s="262">
        <f t="shared" si="29"/>
        <v>65.099999999999994</v>
      </c>
      <c r="K64" s="263">
        <f t="shared" si="29"/>
        <v>67.099999999999994</v>
      </c>
      <c r="L64" s="261">
        <f t="shared" si="29"/>
        <v>72.600000000000009</v>
      </c>
      <c r="M64" s="262">
        <f t="shared" si="29"/>
        <v>75.399999999999991</v>
      </c>
      <c r="N64" s="262">
        <f t="shared" si="29"/>
        <v>16.5</v>
      </c>
      <c r="O64" s="263">
        <f t="shared" si="29"/>
        <v>75.3</v>
      </c>
      <c r="P64" s="261">
        <f t="shared" si="29"/>
        <v>76.400000000000006</v>
      </c>
      <c r="Q64" s="262">
        <f t="shared" si="29"/>
        <v>77.2</v>
      </c>
      <c r="R64" s="262">
        <f t="shared" si="29"/>
        <v>17.399999999999999</v>
      </c>
      <c r="S64" s="263">
        <f t="shared" si="29"/>
        <v>79.199999999999989</v>
      </c>
      <c r="T64" s="259">
        <f t="shared" si="28"/>
        <v>1058.8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145.5</v>
      </c>
      <c r="C65" s="266">
        <v>145</v>
      </c>
      <c r="D65" s="266">
        <v>146.5</v>
      </c>
      <c r="E65" s="266">
        <v>143</v>
      </c>
      <c r="F65" s="267">
        <v>144</v>
      </c>
      <c r="G65" s="265">
        <v>146</v>
      </c>
      <c r="H65" s="266">
        <v>144</v>
      </c>
      <c r="I65" s="266">
        <v>146</v>
      </c>
      <c r="J65" s="266">
        <v>143</v>
      </c>
      <c r="K65" s="267">
        <v>143</v>
      </c>
      <c r="L65" s="265">
        <v>146</v>
      </c>
      <c r="M65" s="266">
        <v>145.5</v>
      </c>
      <c r="N65" s="266">
        <v>147</v>
      </c>
      <c r="O65" s="267">
        <v>143.5</v>
      </c>
      <c r="P65" s="265">
        <v>145.5</v>
      </c>
      <c r="Q65" s="266">
        <v>145</v>
      </c>
      <c r="R65" s="266">
        <v>146.5</v>
      </c>
      <c r="S65" s="267">
        <v>145</v>
      </c>
      <c r="T65" s="316">
        <f>+((T64/T66)/7)*1000</f>
        <v>144.74367737525631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65</v>
      </c>
      <c r="D66" s="298">
        <v>13</v>
      </c>
      <c r="E66" s="298">
        <v>65</v>
      </c>
      <c r="F66" s="318">
        <v>67</v>
      </c>
      <c r="G66" s="317">
        <v>72</v>
      </c>
      <c r="H66" s="298">
        <v>63</v>
      </c>
      <c r="I66" s="298">
        <v>14</v>
      </c>
      <c r="J66" s="298">
        <v>65</v>
      </c>
      <c r="K66" s="318">
        <v>67</v>
      </c>
      <c r="L66" s="317">
        <v>71</v>
      </c>
      <c r="M66" s="298">
        <v>74</v>
      </c>
      <c r="N66" s="298">
        <v>16</v>
      </c>
      <c r="O66" s="318">
        <v>75</v>
      </c>
      <c r="P66" s="317">
        <v>75</v>
      </c>
      <c r="Q66" s="298">
        <v>76</v>
      </c>
      <c r="R66" s="298">
        <v>17</v>
      </c>
      <c r="S66" s="318">
        <v>78</v>
      </c>
      <c r="T66" s="319">
        <f>SUM(B66:S66)</f>
        <v>1045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10.466399999999998</v>
      </c>
      <c r="C67" s="273">
        <f t="shared" si="30"/>
        <v>9.3949999999999996</v>
      </c>
      <c r="D67" s="273">
        <f t="shared" si="30"/>
        <v>1.9062999999999999</v>
      </c>
      <c r="E67" s="273">
        <f t="shared" si="30"/>
        <v>9.293000000000001</v>
      </c>
      <c r="F67" s="274">
        <f t="shared" si="30"/>
        <v>9.6271999999999984</v>
      </c>
      <c r="G67" s="272">
        <f t="shared" si="30"/>
        <v>10.476800000000001</v>
      </c>
      <c r="H67" s="273">
        <f t="shared" si="30"/>
        <v>9.0607999999999986</v>
      </c>
      <c r="I67" s="273">
        <f t="shared" si="30"/>
        <v>2.0216000000000003</v>
      </c>
      <c r="J67" s="273">
        <f t="shared" si="30"/>
        <v>9.293000000000001</v>
      </c>
      <c r="K67" s="274">
        <f t="shared" si="30"/>
        <v>9.5733999999999977</v>
      </c>
      <c r="L67" s="272">
        <f t="shared" si="30"/>
        <v>10.352399999999999</v>
      </c>
      <c r="M67" s="273">
        <f t="shared" si="30"/>
        <v>10.753800000000002</v>
      </c>
      <c r="N67" s="273">
        <f t="shared" si="30"/>
        <v>2.3327999999999998</v>
      </c>
      <c r="O67" s="274">
        <f t="shared" si="30"/>
        <v>10.747500000000002</v>
      </c>
      <c r="P67" s="272">
        <f t="shared" si="30"/>
        <v>10.877500000000001</v>
      </c>
      <c r="Q67" s="273">
        <f t="shared" si="30"/>
        <v>10.988000000000001</v>
      </c>
      <c r="R67" s="273">
        <f t="shared" si="30"/>
        <v>2.4866999999999999</v>
      </c>
      <c r="S67" s="274">
        <f t="shared" si="30"/>
        <v>11.273999999999999</v>
      </c>
      <c r="T67" s="320">
        <f>((T64*1000)/T66)/7</f>
        <v>144.74367737525634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73.331999999999994</v>
      </c>
      <c r="C68" s="43">
        <f t="shared" si="31"/>
        <v>65.974999999999994</v>
      </c>
      <c r="D68" s="43">
        <f t="shared" si="31"/>
        <v>13.3315</v>
      </c>
      <c r="E68" s="43">
        <f t="shared" si="31"/>
        <v>65.064999999999998</v>
      </c>
      <c r="F68" s="87">
        <f t="shared" si="31"/>
        <v>67.536000000000001</v>
      </c>
      <c r="G68" s="42">
        <f t="shared" si="31"/>
        <v>73.584000000000003</v>
      </c>
      <c r="H68" s="43">
        <f t="shared" si="31"/>
        <v>63.503999999999998</v>
      </c>
      <c r="I68" s="43">
        <f t="shared" si="31"/>
        <v>14.308</v>
      </c>
      <c r="J68" s="43">
        <f t="shared" si="31"/>
        <v>65.064999999999998</v>
      </c>
      <c r="K68" s="87">
        <f t="shared" si="31"/>
        <v>67.066999999999993</v>
      </c>
      <c r="L68" s="42">
        <f t="shared" si="31"/>
        <v>72.561999999999998</v>
      </c>
      <c r="M68" s="43">
        <f t="shared" si="31"/>
        <v>75.369</v>
      </c>
      <c r="N68" s="43">
        <f t="shared" si="31"/>
        <v>16.463999999999999</v>
      </c>
      <c r="O68" s="87">
        <f t="shared" si="31"/>
        <v>75.337500000000006</v>
      </c>
      <c r="P68" s="42">
        <f t="shared" si="31"/>
        <v>76.387500000000003</v>
      </c>
      <c r="Q68" s="43">
        <f t="shared" si="31"/>
        <v>77.14</v>
      </c>
      <c r="R68" s="43">
        <f t="shared" si="31"/>
        <v>17.433499999999999</v>
      </c>
      <c r="S68" s="87">
        <f t="shared" si="31"/>
        <v>79.17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145.43650793650792</v>
      </c>
      <c r="C69" s="49">
        <f t="shared" si="32"/>
        <v>145.05494505494505</v>
      </c>
      <c r="D69" s="49">
        <f t="shared" si="32"/>
        <v>146.15384615384616</v>
      </c>
      <c r="E69" s="49">
        <f t="shared" si="32"/>
        <v>143.07692307692307</v>
      </c>
      <c r="F69" s="50">
        <f t="shared" si="32"/>
        <v>143.92324093816632</v>
      </c>
      <c r="G69" s="48">
        <f t="shared" si="32"/>
        <v>146.03174603174602</v>
      </c>
      <c r="H69" s="49">
        <f t="shared" si="32"/>
        <v>143.99092970521545</v>
      </c>
      <c r="I69" s="49">
        <f t="shared" si="32"/>
        <v>145.91836734693877</v>
      </c>
      <c r="J69" s="49">
        <f t="shared" si="32"/>
        <v>143.07692307692307</v>
      </c>
      <c r="K69" s="50">
        <f t="shared" si="32"/>
        <v>143.07036247334753</v>
      </c>
      <c r="L69" s="48">
        <f t="shared" si="32"/>
        <v>146.07645875251512</v>
      </c>
      <c r="M69" s="49">
        <f t="shared" si="32"/>
        <v>145.55984555984551</v>
      </c>
      <c r="N69" s="49">
        <f t="shared" si="32"/>
        <v>147.32142857142858</v>
      </c>
      <c r="O69" s="50">
        <f t="shared" si="32"/>
        <v>143.42857142857144</v>
      </c>
      <c r="P69" s="48">
        <f t="shared" si="32"/>
        <v>145.52380952380955</v>
      </c>
      <c r="Q69" s="49">
        <f t="shared" si="32"/>
        <v>145.11278195488723</v>
      </c>
      <c r="R69" s="49">
        <f t="shared" si="32"/>
        <v>146.21848739495798</v>
      </c>
      <c r="S69" s="50">
        <f t="shared" si="32"/>
        <v>145.05494505494505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7" zoomScale="30" zoomScaleNormal="30" workbookViewId="0">
      <selection activeCell="T49" sqref="T49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373"/>
      <c r="P3" s="373"/>
      <c r="Q3" s="373"/>
      <c r="R3" s="373"/>
      <c r="S3" s="373"/>
      <c r="T3" s="373"/>
      <c r="U3" s="373"/>
      <c r="V3" s="373"/>
      <c r="W3" s="373"/>
      <c r="AC3" s="373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73" t="s">
        <v>1</v>
      </c>
      <c r="B9" s="373"/>
      <c r="C9" s="373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73"/>
      <c r="B10" s="373"/>
      <c r="C10" s="373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73" t="s">
        <v>4</v>
      </c>
      <c r="B11" s="373"/>
      <c r="C11" s="373"/>
      <c r="D11" s="245"/>
      <c r="E11" s="374">
        <v>1</v>
      </c>
      <c r="F11" s="245"/>
      <c r="G11" s="245"/>
      <c r="H11" s="245"/>
      <c r="I11" s="245"/>
      <c r="J11" s="245"/>
      <c r="K11" s="599" t="s">
        <v>105</v>
      </c>
      <c r="L11" s="599"/>
      <c r="M11" s="375"/>
      <c r="N11" s="375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73"/>
      <c r="B12" s="373"/>
      <c r="C12" s="373"/>
      <c r="D12" s="245"/>
      <c r="E12" s="247"/>
      <c r="F12" s="245"/>
      <c r="G12" s="245"/>
      <c r="H12" s="245"/>
      <c r="I12" s="245"/>
      <c r="J12" s="245"/>
      <c r="K12" s="375"/>
      <c r="L12" s="375"/>
      <c r="M12" s="375"/>
      <c r="N12" s="375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73"/>
      <c r="B13" s="373"/>
      <c r="C13" s="373"/>
      <c r="D13" s="373"/>
      <c r="E13" s="373"/>
      <c r="F13" s="373"/>
      <c r="G13" s="373"/>
      <c r="H13" s="373"/>
      <c r="I13" s="373"/>
      <c r="J13" s="373"/>
      <c r="K13" s="373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245"/>
      <c r="W13" s="245"/>
      <c r="X13" s="245"/>
    </row>
    <row r="14" spans="1:29" s="52" customFormat="1" ht="34.5" thickBot="1" x14ac:dyDescent="0.3">
      <c r="A14" s="373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489</v>
      </c>
      <c r="C17" s="226">
        <v>7.8584000000000049</v>
      </c>
      <c r="D17" s="226">
        <v>7.1346000000000043</v>
      </c>
      <c r="E17" s="226">
        <v>1.654400000000001</v>
      </c>
      <c r="F17" s="226">
        <v>7.266200000000004</v>
      </c>
      <c r="G17" s="226">
        <v>7.1910000000000043</v>
      </c>
      <c r="H17" s="225">
        <v>482</v>
      </c>
      <c r="I17" s="226">
        <v>7.8020000000000049</v>
      </c>
      <c r="J17" s="226">
        <v>7.0876000000000037</v>
      </c>
      <c r="K17" s="226">
        <v>1.6356000000000011</v>
      </c>
      <c r="L17" s="226">
        <v>7.0218000000000043</v>
      </c>
      <c r="M17" s="226">
        <v>7.1158000000000046</v>
      </c>
      <c r="N17" s="23">
        <v>132.61457519616002</v>
      </c>
      <c r="O17" s="24">
        <v>134.34816044543999</v>
      </c>
      <c r="P17" s="24">
        <v>30.274168135680007</v>
      </c>
      <c r="Q17" s="25">
        <v>135.83808700416003</v>
      </c>
      <c r="R17" s="23">
        <v>141.01215195392001</v>
      </c>
      <c r="S17" s="24">
        <v>139.95082604032001</v>
      </c>
      <c r="T17" s="24">
        <v>27.939276958720001</v>
      </c>
      <c r="U17" s="25">
        <v>142.75581230080002</v>
      </c>
      <c r="V17" s="259">
        <f t="shared" ref="V17:V24" si="0">SUM(B17:U17)</f>
        <v>1917.5004580352002</v>
      </c>
      <c r="X17" s="52"/>
      <c r="Y17" s="52"/>
    </row>
    <row r="18" spans="1:41" ht="39.950000000000003" customHeight="1" x14ac:dyDescent="0.25">
      <c r="A18" s="260" t="s">
        <v>16</v>
      </c>
      <c r="B18" s="225">
        <v>489</v>
      </c>
      <c r="C18" s="226">
        <v>7.8584000000000049</v>
      </c>
      <c r="D18" s="226">
        <v>7.1346000000000043</v>
      </c>
      <c r="E18" s="226">
        <v>1.654400000000001</v>
      </c>
      <c r="F18" s="226">
        <v>7.266200000000004</v>
      </c>
      <c r="G18" s="226">
        <v>7.1910000000000043</v>
      </c>
      <c r="H18" s="225">
        <v>482</v>
      </c>
      <c r="I18" s="226">
        <v>7.8020000000000049</v>
      </c>
      <c r="J18" s="226">
        <v>7.0876000000000037</v>
      </c>
      <c r="K18" s="226">
        <v>1.6356000000000011</v>
      </c>
      <c r="L18" s="226">
        <v>7.0218000000000043</v>
      </c>
      <c r="M18" s="226">
        <v>7.1158000000000046</v>
      </c>
      <c r="N18" s="23">
        <v>132.61457519616002</v>
      </c>
      <c r="O18" s="24">
        <v>134.34816044543999</v>
      </c>
      <c r="P18" s="24">
        <v>30.274168135680007</v>
      </c>
      <c r="Q18" s="25">
        <v>135.83808700416003</v>
      </c>
      <c r="R18" s="23">
        <v>141.01215195392001</v>
      </c>
      <c r="S18" s="24">
        <v>139.95082604032001</v>
      </c>
      <c r="T18" s="24">
        <v>27.939276958720001</v>
      </c>
      <c r="U18" s="25">
        <v>142.75581230080002</v>
      </c>
      <c r="V18" s="259">
        <f t="shared" si="0"/>
        <v>1917.5004580352002</v>
      </c>
      <c r="X18" s="52"/>
      <c r="Y18" s="52"/>
    </row>
    <row r="19" spans="1:41" ht="39.75" customHeight="1" x14ac:dyDescent="0.25">
      <c r="A19" s="258" t="s">
        <v>17</v>
      </c>
      <c r="B19" s="225">
        <v>488</v>
      </c>
      <c r="C19" s="226">
        <v>7.3392000000000097</v>
      </c>
      <c r="D19" s="226">
        <v>6.6704000000000088</v>
      </c>
      <c r="E19" s="226">
        <v>1.5312000000000021</v>
      </c>
      <c r="F19" s="226">
        <v>6.8024000000000084</v>
      </c>
      <c r="G19" s="226">
        <v>6.7144000000000084</v>
      </c>
      <c r="H19" s="225">
        <v>480</v>
      </c>
      <c r="I19" s="226">
        <v>7.2864000000000093</v>
      </c>
      <c r="J19" s="226">
        <v>6.6176000000000084</v>
      </c>
      <c r="K19" s="226">
        <v>1.4784000000000019</v>
      </c>
      <c r="L19" s="226">
        <v>6.5736000000000088</v>
      </c>
      <c r="M19" s="226">
        <v>6.6264000000000092</v>
      </c>
      <c r="N19" s="23">
        <v>130.91192992153603</v>
      </c>
      <c r="O19" s="24">
        <v>133.072255821824</v>
      </c>
      <c r="P19" s="24">
        <v>29.599132745728003</v>
      </c>
      <c r="Q19" s="25">
        <v>134.89100519833602</v>
      </c>
      <c r="R19" s="23">
        <v>139.40697921843201</v>
      </c>
      <c r="S19" s="24">
        <v>139.39246958387201</v>
      </c>
      <c r="T19" s="24">
        <v>27.020769216511997</v>
      </c>
      <c r="U19" s="25">
        <v>142.00231507968002</v>
      </c>
      <c r="V19" s="259">
        <f t="shared" si="0"/>
        <v>1901.9368567859203</v>
      </c>
      <c r="X19" s="52"/>
      <c r="Y19" s="52"/>
    </row>
    <row r="20" spans="1:41" ht="39.950000000000003" customHeight="1" x14ac:dyDescent="0.25">
      <c r="A20" s="260" t="s">
        <v>18</v>
      </c>
      <c r="B20" s="225">
        <v>488</v>
      </c>
      <c r="C20" s="226">
        <v>7.3392000000000097</v>
      </c>
      <c r="D20" s="226">
        <v>6.6704000000000088</v>
      </c>
      <c r="E20" s="226">
        <v>1.5312000000000021</v>
      </c>
      <c r="F20" s="226">
        <v>6.8024000000000084</v>
      </c>
      <c r="G20" s="226">
        <v>6.7144000000000084</v>
      </c>
      <c r="H20" s="225">
        <v>480</v>
      </c>
      <c r="I20" s="226">
        <v>7.2864000000000093</v>
      </c>
      <c r="J20" s="226">
        <v>6.6176000000000084</v>
      </c>
      <c r="K20" s="226">
        <v>1.4784000000000019</v>
      </c>
      <c r="L20" s="226">
        <v>6.5736000000000088</v>
      </c>
      <c r="M20" s="226">
        <v>6.6264000000000092</v>
      </c>
      <c r="N20" s="23">
        <v>130.91192992153603</v>
      </c>
      <c r="O20" s="24">
        <v>133.072255821824</v>
      </c>
      <c r="P20" s="24">
        <v>29.599132745728003</v>
      </c>
      <c r="Q20" s="25">
        <v>134.89100519833602</v>
      </c>
      <c r="R20" s="23">
        <v>139.40697921843201</v>
      </c>
      <c r="S20" s="24">
        <v>139.39246958387201</v>
      </c>
      <c r="T20" s="24">
        <v>27.020769216511997</v>
      </c>
      <c r="U20" s="25">
        <v>142.00231507968002</v>
      </c>
      <c r="V20" s="259">
        <f t="shared" si="0"/>
        <v>1901.9368567859203</v>
      </c>
      <c r="X20" s="52"/>
      <c r="Y20" s="52"/>
    </row>
    <row r="21" spans="1:41" ht="39.950000000000003" customHeight="1" x14ac:dyDescent="0.25">
      <c r="A21" s="258" t="s">
        <v>19</v>
      </c>
      <c r="B21" s="225">
        <v>488</v>
      </c>
      <c r="C21" s="226">
        <v>7.3392000000000097</v>
      </c>
      <c r="D21" s="226">
        <v>6.6704000000000088</v>
      </c>
      <c r="E21" s="226">
        <v>1.5312000000000021</v>
      </c>
      <c r="F21" s="226">
        <v>6.8024000000000084</v>
      </c>
      <c r="G21" s="226">
        <v>6.7144000000000084</v>
      </c>
      <c r="H21" s="225">
        <v>480</v>
      </c>
      <c r="I21" s="226">
        <v>7.2864000000000093</v>
      </c>
      <c r="J21" s="226">
        <v>6.6176000000000084</v>
      </c>
      <c r="K21" s="226">
        <v>1.4784000000000019</v>
      </c>
      <c r="L21" s="226">
        <v>6.5736000000000088</v>
      </c>
      <c r="M21" s="226">
        <v>6.6264000000000092</v>
      </c>
      <c r="N21" s="23">
        <v>130.91192992153603</v>
      </c>
      <c r="O21" s="24">
        <v>133.072255821824</v>
      </c>
      <c r="P21" s="24">
        <v>29.599132745728003</v>
      </c>
      <c r="Q21" s="25">
        <v>134.89100519833602</v>
      </c>
      <c r="R21" s="23">
        <v>139.40697921843201</v>
      </c>
      <c r="S21" s="24">
        <v>139.39246958387201</v>
      </c>
      <c r="T21" s="24">
        <v>27.020769216511997</v>
      </c>
      <c r="U21" s="25">
        <v>142.00231507968002</v>
      </c>
      <c r="V21" s="259">
        <f t="shared" si="0"/>
        <v>1901.9368567859203</v>
      </c>
      <c r="X21" s="52"/>
      <c r="Y21" s="52"/>
    </row>
    <row r="22" spans="1:41" ht="39.950000000000003" customHeight="1" x14ac:dyDescent="0.25">
      <c r="A22" s="260" t="s">
        <v>13</v>
      </c>
      <c r="B22" s="225">
        <v>488</v>
      </c>
      <c r="C22" s="226">
        <v>7.3392000000000097</v>
      </c>
      <c r="D22" s="226">
        <v>6.6704000000000088</v>
      </c>
      <c r="E22" s="226">
        <v>1.5312000000000021</v>
      </c>
      <c r="F22" s="226">
        <v>6.8024000000000084</v>
      </c>
      <c r="G22" s="226">
        <v>6.7144000000000084</v>
      </c>
      <c r="H22" s="225">
        <v>480</v>
      </c>
      <c r="I22" s="226">
        <v>7.2864000000000093</v>
      </c>
      <c r="J22" s="226">
        <v>6.6176000000000084</v>
      </c>
      <c r="K22" s="226">
        <v>1.4784000000000019</v>
      </c>
      <c r="L22" s="226">
        <v>6.5736000000000088</v>
      </c>
      <c r="M22" s="226">
        <v>6.6264000000000092</v>
      </c>
      <c r="N22" s="23">
        <v>130.91192992153603</v>
      </c>
      <c r="O22" s="24">
        <v>133.072255821824</v>
      </c>
      <c r="P22" s="24">
        <v>29.599132745728003</v>
      </c>
      <c r="Q22" s="25">
        <v>134.89100519833602</v>
      </c>
      <c r="R22" s="23">
        <v>139.40697921843201</v>
      </c>
      <c r="S22" s="24">
        <v>139.39246958387201</v>
      </c>
      <c r="T22" s="24">
        <v>27.020769216511997</v>
      </c>
      <c r="U22" s="25">
        <v>142.00231507968002</v>
      </c>
      <c r="V22" s="259">
        <f t="shared" si="0"/>
        <v>1901.9368567859203</v>
      </c>
      <c r="X22" s="52"/>
      <c r="Y22" s="52"/>
    </row>
    <row r="23" spans="1:41" ht="39.950000000000003" customHeight="1" x14ac:dyDescent="0.25">
      <c r="A23" s="258" t="s">
        <v>14</v>
      </c>
      <c r="B23" s="225">
        <v>488</v>
      </c>
      <c r="C23" s="226">
        <v>7.3392000000000097</v>
      </c>
      <c r="D23" s="226">
        <v>6.6704000000000088</v>
      </c>
      <c r="E23" s="226">
        <v>1.5312000000000021</v>
      </c>
      <c r="F23" s="226">
        <v>6.8024000000000084</v>
      </c>
      <c r="G23" s="226">
        <v>6.7144000000000084</v>
      </c>
      <c r="H23" s="225">
        <v>480</v>
      </c>
      <c r="I23" s="226">
        <v>7.2864000000000093</v>
      </c>
      <c r="J23" s="226">
        <v>6.6176000000000084</v>
      </c>
      <c r="K23" s="226">
        <v>1.4784000000000019</v>
      </c>
      <c r="L23" s="226">
        <v>6.5736000000000088</v>
      </c>
      <c r="M23" s="226">
        <v>6.6264000000000092</v>
      </c>
      <c r="N23" s="23">
        <v>130.91192992153603</v>
      </c>
      <c r="O23" s="24">
        <v>133.072255821824</v>
      </c>
      <c r="P23" s="24">
        <v>29.599132745728003</v>
      </c>
      <c r="Q23" s="25">
        <v>134.89100519833602</v>
      </c>
      <c r="R23" s="23">
        <v>139.40697921843201</v>
      </c>
      <c r="S23" s="24">
        <v>139.39246958387201</v>
      </c>
      <c r="T23" s="24">
        <v>27.020769216511997</v>
      </c>
      <c r="U23" s="25">
        <v>142.00231507968002</v>
      </c>
      <c r="V23" s="259">
        <f t="shared" si="0"/>
        <v>1901.9368567859203</v>
      </c>
      <c r="X23" s="52"/>
    </row>
    <row r="24" spans="1:41" ht="41.45" customHeight="1" thickBot="1" x14ac:dyDescent="0.3">
      <c r="A24" s="260" t="s">
        <v>11</v>
      </c>
      <c r="B24" s="227">
        <f>SUM(B17:B23)</f>
        <v>3418</v>
      </c>
      <c r="C24" s="228">
        <f t="shared" ref="C24:G24" si="1">SUM(C17:C23)</f>
        <v>52.412800000000061</v>
      </c>
      <c r="D24" s="228">
        <f t="shared" si="1"/>
        <v>47.621200000000051</v>
      </c>
      <c r="E24" s="228">
        <f t="shared" si="1"/>
        <v>10.964800000000013</v>
      </c>
      <c r="F24" s="228">
        <f t="shared" si="1"/>
        <v>48.544400000000046</v>
      </c>
      <c r="G24" s="228">
        <f t="shared" si="1"/>
        <v>47.95400000000005</v>
      </c>
      <c r="H24" s="227">
        <f>SUM(H17:H23)</f>
        <v>3364</v>
      </c>
      <c r="I24" s="228">
        <f t="shared" ref="I24:M24" si="2">SUM(I17:I23)</f>
        <v>52.036000000000051</v>
      </c>
      <c r="J24" s="228">
        <f t="shared" si="2"/>
        <v>47.263200000000055</v>
      </c>
      <c r="K24" s="228">
        <f t="shared" si="2"/>
        <v>10.663200000000014</v>
      </c>
      <c r="L24" s="228">
        <f t="shared" si="2"/>
        <v>46.91160000000005</v>
      </c>
      <c r="M24" s="228">
        <f t="shared" si="2"/>
        <v>47.363600000000062</v>
      </c>
      <c r="N24" s="261">
        <f>SUM(N17:N23)</f>
        <v>919.78880000000026</v>
      </c>
      <c r="O24" s="262">
        <f t="shared" ref="O24:Q24" si="3">SUM(O17:O23)</f>
        <v>934.05759999999998</v>
      </c>
      <c r="P24" s="262">
        <f t="shared" si="3"/>
        <v>208.54400000000004</v>
      </c>
      <c r="Q24" s="263">
        <f t="shared" si="3"/>
        <v>946.13120000000004</v>
      </c>
      <c r="R24" s="261">
        <f>SUM(R17:R23)</f>
        <v>979.05920000000015</v>
      </c>
      <c r="S24" s="262">
        <f t="shared" ref="S24:U24" si="4">SUM(S17:S23)</f>
        <v>976.86400000000026</v>
      </c>
      <c r="T24" s="262">
        <f t="shared" si="4"/>
        <v>190.98240000000001</v>
      </c>
      <c r="U24" s="263">
        <f t="shared" si="4"/>
        <v>995.52319999999997</v>
      </c>
      <c r="V24" s="259">
        <f t="shared" si="0"/>
        <v>13344.6852</v>
      </c>
    </row>
    <row r="25" spans="1:41" s="52" customFormat="1" ht="36.75" customHeight="1" x14ac:dyDescent="0.25">
      <c r="A25" s="264" t="s">
        <v>20</v>
      </c>
      <c r="B25" s="229"/>
      <c r="C25" s="230">
        <v>156.80000000000001</v>
      </c>
      <c r="D25" s="230">
        <v>156.80000000000001</v>
      </c>
      <c r="E25" s="230">
        <v>156.80000000000001</v>
      </c>
      <c r="F25" s="230">
        <v>156.80000000000001</v>
      </c>
      <c r="G25" s="230">
        <v>156.80000000000001</v>
      </c>
      <c r="H25" s="229"/>
      <c r="I25" s="230">
        <v>156.80000000000001</v>
      </c>
      <c r="J25" s="335">
        <v>156.80000000000001</v>
      </c>
      <c r="K25" s="230">
        <v>156.80000000000001</v>
      </c>
      <c r="L25" s="230">
        <v>156.80000000000001</v>
      </c>
      <c r="M25" s="230">
        <v>156.80000000000001</v>
      </c>
      <c r="N25" s="265">
        <v>156.80000000000001</v>
      </c>
      <c r="O25" s="266">
        <v>156.80000000000001</v>
      </c>
      <c r="P25" s="266">
        <v>156.80000000000001</v>
      </c>
      <c r="Q25" s="267">
        <v>156.80000000000001</v>
      </c>
      <c r="R25" s="265">
        <v>156.80000000000001</v>
      </c>
      <c r="S25" s="266">
        <v>156.80000000000001</v>
      </c>
      <c r="T25" s="266">
        <v>156.80000000000001</v>
      </c>
      <c r="U25" s="267">
        <v>156.80000000000001</v>
      </c>
      <c r="V25" s="268">
        <f>+((V24/V26)/7)*1000</f>
        <v>156.85236136251442</v>
      </c>
    </row>
    <row r="26" spans="1:41" s="52" customFormat="1" ht="33" customHeight="1" x14ac:dyDescent="0.25">
      <c r="A26" s="269" t="s">
        <v>21</v>
      </c>
      <c r="B26" s="231"/>
      <c r="C26" s="232">
        <v>834</v>
      </c>
      <c r="D26" s="232">
        <v>758</v>
      </c>
      <c r="E26" s="232">
        <v>174</v>
      </c>
      <c r="F26" s="232">
        <v>773</v>
      </c>
      <c r="G26" s="232">
        <v>763</v>
      </c>
      <c r="H26" s="231"/>
      <c r="I26" s="232">
        <v>828</v>
      </c>
      <c r="J26" s="232">
        <v>752</v>
      </c>
      <c r="K26" s="232">
        <v>168</v>
      </c>
      <c r="L26" s="232">
        <v>747</v>
      </c>
      <c r="M26" s="232">
        <v>753</v>
      </c>
      <c r="N26" s="34">
        <v>838</v>
      </c>
      <c r="O26" s="35">
        <v>851</v>
      </c>
      <c r="P26" s="35">
        <v>190</v>
      </c>
      <c r="Q26" s="36">
        <v>862</v>
      </c>
      <c r="R26" s="34">
        <v>892</v>
      </c>
      <c r="S26" s="35">
        <v>890</v>
      </c>
      <c r="T26" s="35">
        <v>174</v>
      </c>
      <c r="U26" s="36">
        <v>907</v>
      </c>
      <c r="V26" s="270">
        <f>SUM(C26:U26)</f>
        <v>12154</v>
      </c>
      <c r="W26" s="52">
        <f>((V24*1000)/V26)/7</f>
        <v>156.85236136251439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784.62720000000013</v>
      </c>
      <c r="D27" s="226">
        <f t="shared" ref="D27:G27" si="5">(D26*D25/1000)*6</f>
        <v>713.1264000000001</v>
      </c>
      <c r="E27" s="226">
        <f t="shared" si="5"/>
        <v>163.69920000000002</v>
      </c>
      <c r="F27" s="226">
        <f t="shared" si="5"/>
        <v>727.23839999999996</v>
      </c>
      <c r="G27" s="226">
        <f t="shared" si="5"/>
        <v>717.83040000000005</v>
      </c>
      <c r="H27" s="233"/>
      <c r="I27" s="226">
        <f>(I26*I25/1000)*6</f>
        <v>778.98239999999998</v>
      </c>
      <c r="J27" s="226">
        <f t="shared" ref="J27:M27" si="6">(J26*J25/1000)*6</f>
        <v>707.48160000000007</v>
      </c>
      <c r="K27" s="226">
        <f t="shared" si="6"/>
        <v>158.05440000000002</v>
      </c>
      <c r="L27" s="226">
        <f t="shared" si="6"/>
        <v>702.77760000000012</v>
      </c>
      <c r="M27" s="226">
        <f t="shared" si="6"/>
        <v>708.42240000000004</v>
      </c>
      <c r="N27" s="272">
        <f t="shared" ref="N27:U27" si="7">((N26*N25)*7/1000-N17-N18)/5</f>
        <v>130.91192992153603</v>
      </c>
      <c r="O27" s="273">
        <f t="shared" si="7"/>
        <v>133.072255821824</v>
      </c>
      <c r="P27" s="273">
        <f t="shared" si="7"/>
        <v>29.599132745728003</v>
      </c>
      <c r="Q27" s="274">
        <f t="shared" si="7"/>
        <v>134.89100519833602</v>
      </c>
      <c r="R27" s="272">
        <f t="shared" si="7"/>
        <v>139.40697921843201</v>
      </c>
      <c r="S27" s="273">
        <f t="shared" si="7"/>
        <v>139.39246958387201</v>
      </c>
      <c r="T27" s="273">
        <f t="shared" si="7"/>
        <v>27.020769216511997</v>
      </c>
      <c r="U27" s="274">
        <f t="shared" si="7"/>
        <v>142.00231507968002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7.3392000000000097</v>
      </c>
      <c r="D28" s="235">
        <f t="shared" ref="D28:G28" si="8">+(D25-$C$32)*D26/1000</f>
        <v>6.6704000000000088</v>
      </c>
      <c r="E28" s="235">
        <f t="shared" si="8"/>
        <v>1.5312000000000021</v>
      </c>
      <c r="F28" s="235">
        <f t="shared" si="8"/>
        <v>6.8024000000000084</v>
      </c>
      <c r="G28" s="235">
        <f t="shared" si="8"/>
        <v>6.7144000000000084</v>
      </c>
      <c r="H28" s="234"/>
      <c r="I28" s="235">
        <f>+(I25-$I$32)*I26/1000</f>
        <v>7.2864000000000093</v>
      </c>
      <c r="J28" s="235">
        <f t="shared" ref="J28:M28" si="9">+(J25-$I$32)*J26/1000</f>
        <v>6.6176000000000084</v>
      </c>
      <c r="K28" s="235">
        <f t="shared" si="9"/>
        <v>1.4784000000000019</v>
      </c>
      <c r="L28" s="235">
        <f t="shared" si="9"/>
        <v>6.5736000000000088</v>
      </c>
      <c r="M28" s="235">
        <f t="shared" si="9"/>
        <v>6.6264000000000092</v>
      </c>
      <c r="N28" s="42">
        <f>((N26*N25)*7)/1000</f>
        <v>919.78880000000015</v>
      </c>
      <c r="O28" s="43">
        <f>((O26*O25)*7)/1000</f>
        <v>934.05760000000009</v>
      </c>
      <c r="P28" s="43">
        <f t="shared" ref="P28:U28" si="10">((P26*P25)*7)/1000</f>
        <v>208.54400000000004</v>
      </c>
      <c r="Q28" s="87">
        <f t="shared" si="10"/>
        <v>946.13120000000004</v>
      </c>
      <c r="R28" s="44">
        <f t="shared" si="10"/>
        <v>979.05920000000003</v>
      </c>
      <c r="S28" s="45">
        <f t="shared" si="10"/>
        <v>976.86400000000003</v>
      </c>
      <c r="T28" s="45">
        <f t="shared" si="10"/>
        <v>190.98239999999998</v>
      </c>
      <c r="U28" s="46">
        <f t="shared" si="10"/>
        <v>995.52320000000009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973.00000000000284</v>
      </c>
      <c r="D29" s="237">
        <f t="shared" si="11"/>
        <v>884.33333333333587</v>
      </c>
      <c r="E29" s="237">
        <f t="shared" si="11"/>
        <v>203.0000000000006</v>
      </c>
      <c r="F29" s="237">
        <f t="shared" si="11"/>
        <v>901.83333333333599</v>
      </c>
      <c r="G29" s="237">
        <f t="shared" si="11"/>
        <v>890.16666666666924</v>
      </c>
      <c r="H29" s="236"/>
      <c r="I29" s="237">
        <f t="shared" ref="I29:M29" si="12">+I26*(1.16666666666667)</f>
        <v>966.00000000000284</v>
      </c>
      <c r="J29" s="237">
        <f t="shared" si="12"/>
        <v>877.33333333333587</v>
      </c>
      <c r="K29" s="237">
        <f t="shared" si="12"/>
        <v>196.00000000000057</v>
      </c>
      <c r="L29" s="237">
        <f t="shared" si="12"/>
        <v>871.5000000000025</v>
      </c>
      <c r="M29" s="237">
        <f t="shared" si="12"/>
        <v>878.50000000000261</v>
      </c>
      <c r="N29" s="48">
        <f>+(N24/N26)/7*1000</f>
        <v>156.80000000000004</v>
      </c>
      <c r="O29" s="49">
        <f t="shared" ref="O29:U29" si="13">+(O24/O26)/7*1000</f>
        <v>156.79999999999998</v>
      </c>
      <c r="P29" s="49">
        <f t="shared" si="13"/>
        <v>156.80000000000001</v>
      </c>
      <c r="Q29" s="50">
        <f t="shared" si="13"/>
        <v>156.80000000000001</v>
      </c>
      <c r="R29" s="48">
        <f t="shared" si="13"/>
        <v>156.80000000000001</v>
      </c>
      <c r="S29" s="49">
        <f t="shared" si="13"/>
        <v>156.80000000000004</v>
      </c>
      <c r="T29" s="49">
        <f t="shared" si="13"/>
        <v>156.80000000000001</v>
      </c>
      <c r="U29" s="50">
        <f t="shared" si="13"/>
        <v>156.79999999999998</v>
      </c>
      <c r="V29" s="276"/>
    </row>
    <row r="30" spans="1:41" ht="33.75" customHeight="1" x14ac:dyDescent="0.25">
      <c r="A30" s="52"/>
      <c r="B30" s="233"/>
      <c r="C30" s="238">
        <f>(C27/6)</f>
        <v>130.77120000000002</v>
      </c>
      <c r="D30" s="238">
        <f t="shared" ref="D30:G30" si="14">+(D27/6)</f>
        <v>118.85440000000001</v>
      </c>
      <c r="E30" s="238">
        <f t="shared" si="14"/>
        <v>27.283200000000004</v>
      </c>
      <c r="F30" s="238">
        <f t="shared" si="14"/>
        <v>121.20639999999999</v>
      </c>
      <c r="G30" s="238">
        <f t="shared" si="14"/>
        <v>119.6384</v>
      </c>
      <c r="H30" s="233"/>
      <c r="I30" s="238">
        <f>(I27/6)</f>
        <v>129.8304</v>
      </c>
      <c r="J30" s="238">
        <f t="shared" ref="J30:M30" si="15">+(J27/6)</f>
        <v>117.91360000000002</v>
      </c>
      <c r="K30" s="238">
        <f t="shared" si="15"/>
        <v>26.342400000000001</v>
      </c>
      <c r="L30" s="238">
        <f t="shared" si="15"/>
        <v>117.12960000000002</v>
      </c>
      <c r="M30" s="238">
        <f t="shared" si="15"/>
        <v>118.07040000000001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313.82480000000004</v>
      </c>
      <c r="D31" s="238">
        <f t="shared" ref="D31:G31" si="16">+((D27-D24)/4)+D30</f>
        <v>285.23070000000001</v>
      </c>
      <c r="E31" s="238">
        <f t="shared" si="16"/>
        <v>65.466800000000006</v>
      </c>
      <c r="F31" s="238">
        <f t="shared" si="16"/>
        <v>290.87989999999996</v>
      </c>
      <c r="G31" s="238">
        <f t="shared" si="16"/>
        <v>287.10750000000002</v>
      </c>
      <c r="H31" s="233"/>
      <c r="I31" s="238">
        <f>+((I27-I24)/4)+I30</f>
        <v>311.56700000000001</v>
      </c>
      <c r="J31" s="238">
        <f t="shared" ref="J31:M31" si="17">+((J27-J24)/4)+J30</f>
        <v>282.96820000000002</v>
      </c>
      <c r="K31" s="238">
        <f t="shared" si="17"/>
        <v>63.190200000000004</v>
      </c>
      <c r="L31" s="238">
        <f t="shared" si="17"/>
        <v>281.09610000000004</v>
      </c>
      <c r="M31" s="238">
        <f t="shared" si="17"/>
        <v>283.33510000000001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488.69600000000003</v>
      </c>
      <c r="E32" s="242">
        <f>+SUM(C26:G26)</f>
        <v>3302</v>
      </c>
      <c r="F32" s="243"/>
      <c r="G32" s="243"/>
      <c r="H32" s="239"/>
      <c r="I32" s="240">
        <v>148</v>
      </c>
      <c r="J32" s="241">
        <f>+I32*K32/1000</f>
        <v>480.70400000000001</v>
      </c>
      <c r="K32" s="242">
        <f>+SUM(I26:M26)</f>
        <v>3248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98.6</v>
      </c>
      <c r="C38" s="79">
        <v>98.5</v>
      </c>
      <c r="D38" s="79">
        <v>29.7</v>
      </c>
      <c r="E38" s="79">
        <v>110.5</v>
      </c>
      <c r="F38" s="79">
        <v>109.8</v>
      </c>
      <c r="G38" s="79">
        <v>110.6</v>
      </c>
      <c r="H38" s="274">
        <f t="shared" ref="H38:H45" si="18">SUM(B38:G38)</f>
        <v>557.69999999999993</v>
      </c>
      <c r="I38" s="52"/>
      <c r="J38" s="287" t="s">
        <v>15</v>
      </c>
      <c r="K38" s="79">
        <v>7.1</v>
      </c>
      <c r="L38" s="79">
        <v>7.5</v>
      </c>
      <c r="M38" s="79">
        <v>2.1</v>
      </c>
      <c r="N38" s="79">
        <v>8.4</v>
      </c>
      <c r="O38" s="79">
        <v>8.3000000000000007</v>
      </c>
      <c r="P38" s="79">
        <v>8.1</v>
      </c>
      <c r="Q38" s="274">
        <f t="shared" ref="Q38:Q45" si="19">SUM(K38:P38)</f>
        <v>41.500000000000007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98.6</v>
      </c>
      <c r="C39" s="79">
        <v>98.5</v>
      </c>
      <c r="D39" s="79">
        <v>29.7</v>
      </c>
      <c r="E39" s="79">
        <v>110.5</v>
      </c>
      <c r="F39" s="79">
        <v>109.8</v>
      </c>
      <c r="G39" s="79">
        <v>110.6</v>
      </c>
      <c r="H39" s="274">
        <f t="shared" si="18"/>
        <v>557.69999999999993</v>
      </c>
      <c r="I39" s="52"/>
      <c r="J39" s="288" t="s">
        <v>16</v>
      </c>
      <c r="K39" s="79">
        <v>7.1</v>
      </c>
      <c r="L39" s="79">
        <v>7.5</v>
      </c>
      <c r="M39" s="79">
        <v>2.1</v>
      </c>
      <c r="N39" s="79">
        <v>8.4</v>
      </c>
      <c r="O39" s="79">
        <v>8.3000000000000007</v>
      </c>
      <c r="P39" s="79">
        <v>8.1</v>
      </c>
      <c r="Q39" s="274">
        <f t="shared" si="19"/>
        <v>41.500000000000007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98.330639999999974</v>
      </c>
      <c r="C40" s="79">
        <v>98.37063999999998</v>
      </c>
      <c r="D40" s="79">
        <v>29.802199999999999</v>
      </c>
      <c r="E40" s="79">
        <v>110.24351999999996</v>
      </c>
      <c r="F40" s="79">
        <v>109.646</v>
      </c>
      <c r="G40" s="79">
        <v>110.42289999999996</v>
      </c>
      <c r="H40" s="274">
        <f t="shared" si="18"/>
        <v>556.81589999999983</v>
      </c>
      <c r="I40" s="52"/>
      <c r="J40" s="287" t="s">
        <v>17</v>
      </c>
      <c r="K40" s="79">
        <v>7.2</v>
      </c>
      <c r="L40" s="79">
        <v>7.4</v>
      </c>
      <c r="M40" s="79">
        <v>2.1</v>
      </c>
      <c r="N40" s="79">
        <v>8.3000000000000007</v>
      </c>
      <c r="O40" s="79">
        <v>8.3000000000000007</v>
      </c>
      <c r="P40" s="79">
        <v>8.1999999999999993</v>
      </c>
      <c r="Q40" s="274">
        <f t="shared" si="19"/>
        <v>41.5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97.8</v>
      </c>
      <c r="C41" s="79">
        <v>98.4</v>
      </c>
      <c r="D41" s="79">
        <v>29.8</v>
      </c>
      <c r="E41" s="79">
        <v>110.24351999999996</v>
      </c>
      <c r="F41" s="79">
        <v>109.4</v>
      </c>
      <c r="G41" s="79">
        <v>110.42289999999996</v>
      </c>
      <c r="H41" s="274">
        <f t="shared" si="18"/>
        <v>556.06641999999988</v>
      </c>
      <c r="I41" s="52"/>
      <c r="J41" s="288" t="s">
        <v>18</v>
      </c>
      <c r="K41" s="79">
        <v>7.2</v>
      </c>
      <c r="L41" s="79">
        <v>7.4</v>
      </c>
      <c r="M41" s="79">
        <v>2.1</v>
      </c>
      <c r="N41" s="79">
        <v>8.3000000000000007</v>
      </c>
      <c r="O41" s="79">
        <v>8.3000000000000007</v>
      </c>
      <c r="P41" s="79">
        <v>8.1999999999999993</v>
      </c>
      <c r="Q41" s="274">
        <f t="shared" si="19"/>
        <v>41.5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97.8</v>
      </c>
      <c r="C42" s="79">
        <v>98.4</v>
      </c>
      <c r="D42" s="79">
        <v>29.6</v>
      </c>
      <c r="E42" s="79">
        <v>110</v>
      </c>
      <c r="F42" s="79">
        <v>109.4</v>
      </c>
      <c r="G42" s="79">
        <v>110.4</v>
      </c>
      <c r="H42" s="274">
        <f t="shared" si="18"/>
        <v>555.59999999999991</v>
      </c>
      <c r="I42" s="52"/>
      <c r="J42" s="287" t="s">
        <v>19</v>
      </c>
      <c r="K42" s="79">
        <v>7.3</v>
      </c>
      <c r="L42" s="79">
        <v>7.4</v>
      </c>
      <c r="M42" s="79">
        <v>2.1</v>
      </c>
      <c r="N42" s="79">
        <v>8.4</v>
      </c>
      <c r="O42" s="79">
        <v>8.3000000000000007</v>
      </c>
      <c r="P42" s="79">
        <v>8.1999999999999993</v>
      </c>
      <c r="Q42" s="274">
        <f t="shared" si="19"/>
        <v>41.7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97.8</v>
      </c>
      <c r="C43" s="79">
        <v>98.4</v>
      </c>
      <c r="D43" s="79">
        <v>29.4</v>
      </c>
      <c r="E43" s="79">
        <v>110</v>
      </c>
      <c r="F43" s="79">
        <v>109.4</v>
      </c>
      <c r="G43" s="79">
        <v>110.4</v>
      </c>
      <c r="H43" s="274">
        <f t="shared" si="18"/>
        <v>555.4</v>
      </c>
      <c r="I43" s="52"/>
      <c r="J43" s="288" t="s">
        <v>13</v>
      </c>
      <c r="K43" s="79">
        <v>7.3</v>
      </c>
      <c r="L43" s="79">
        <v>7.5</v>
      </c>
      <c r="M43" s="79">
        <v>2.1</v>
      </c>
      <c r="N43" s="79">
        <v>8.4</v>
      </c>
      <c r="O43" s="79">
        <v>8.3000000000000007</v>
      </c>
      <c r="P43" s="79">
        <v>8.1999999999999993</v>
      </c>
      <c r="Q43" s="274">
        <f t="shared" si="19"/>
        <v>41.800000000000011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97.8</v>
      </c>
      <c r="C44" s="79">
        <v>98.4</v>
      </c>
      <c r="D44" s="79">
        <v>29.4</v>
      </c>
      <c r="E44" s="79">
        <v>110</v>
      </c>
      <c r="F44" s="79">
        <v>109.4</v>
      </c>
      <c r="G44" s="79">
        <v>110.4</v>
      </c>
      <c r="H44" s="274">
        <f t="shared" si="18"/>
        <v>555.4</v>
      </c>
      <c r="I44" s="52"/>
      <c r="J44" s="287" t="s">
        <v>14</v>
      </c>
      <c r="K44" s="79">
        <v>7.3</v>
      </c>
      <c r="L44" s="79">
        <v>7.5</v>
      </c>
      <c r="M44" s="79">
        <v>2.2000000000000002</v>
      </c>
      <c r="N44" s="79">
        <v>8.4</v>
      </c>
      <c r="O44" s="79">
        <v>8.4</v>
      </c>
      <c r="P44" s="79">
        <v>8.1999999999999993</v>
      </c>
      <c r="Q44" s="274">
        <f t="shared" si="19"/>
        <v>42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686.73063999999988</v>
      </c>
      <c r="C45" s="262">
        <f t="shared" si="20"/>
        <v>688.97063999999989</v>
      </c>
      <c r="D45" s="262">
        <f t="shared" si="20"/>
        <v>207.40220000000002</v>
      </c>
      <c r="E45" s="262">
        <f t="shared" si="20"/>
        <v>771.48703999999998</v>
      </c>
      <c r="F45" s="262">
        <f t="shared" si="20"/>
        <v>766.84599999999989</v>
      </c>
      <c r="G45" s="262">
        <f t="shared" si="20"/>
        <v>773.24579999999992</v>
      </c>
      <c r="H45" s="274">
        <f t="shared" si="18"/>
        <v>3894.6823199999999</v>
      </c>
      <c r="J45" s="288" t="s">
        <v>11</v>
      </c>
      <c r="K45" s="290">
        <f t="shared" ref="K45:P45" si="21">SUM(K38:K44)</f>
        <v>50.499999999999993</v>
      </c>
      <c r="L45" s="262">
        <f t="shared" si="21"/>
        <v>52.199999999999996</v>
      </c>
      <c r="M45" s="262">
        <f t="shared" si="21"/>
        <v>14.8</v>
      </c>
      <c r="N45" s="262">
        <f t="shared" si="21"/>
        <v>58.6</v>
      </c>
      <c r="O45" s="262">
        <f t="shared" si="21"/>
        <v>58.199999999999996</v>
      </c>
      <c r="P45" s="262">
        <f t="shared" si="21"/>
        <v>57.2</v>
      </c>
      <c r="Q45" s="274">
        <f t="shared" si="19"/>
        <v>291.5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156.69999999999999</v>
      </c>
      <c r="C46" s="266">
        <v>156.69999999999999</v>
      </c>
      <c r="D46" s="266">
        <v>156.69999999999999</v>
      </c>
      <c r="E46" s="266">
        <v>156.69999999999999</v>
      </c>
      <c r="F46" s="266">
        <v>156.69999999999999</v>
      </c>
      <c r="G46" s="266">
        <v>156.69999999999999</v>
      </c>
      <c r="H46" s="293">
        <f>+((H45/H47)/7)*1000</f>
        <v>156.50722603978301</v>
      </c>
      <c r="J46" s="291" t="s">
        <v>20</v>
      </c>
      <c r="K46" s="292">
        <v>141.5</v>
      </c>
      <c r="L46" s="266">
        <v>140.5</v>
      </c>
      <c r="M46" s="266">
        <v>141.5</v>
      </c>
      <c r="N46" s="266">
        <v>139.5</v>
      </c>
      <c r="O46" s="266">
        <v>138.5</v>
      </c>
      <c r="P46" s="266">
        <v>138.5</v>
      </c>
      <c r="Q46" s="293">
        <f>+((Q45/Q47)/7)*1000</f>
        <v>139.7411313518696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628</v>
      </c>
      <c r="C47" s="35">
        <v>628</v>
      </c>
      <c r="D47" s="35">
        <v>190</v>
      </c>
      <c r="E47" s="35">
        <v>704</v>
      </c>
      <c r="F47" s="35">
        <v>700</v>
      </c>
      <c r="G47" s="35">
        <v>705</v>
      </c>
      <c r="H47" s="296">
        <f>SUM(B47:G47)</f>
        <v>3555</v>
      </c>
      <c r="I47" s="52"/>
      <c r="J47" s="295" t="s">
        <v>21</v>
      </c>
      <c r="K47" s="297">
        <v>51</v>
      </c>
      <c r="L47" s="298">
        <v>53</v>
      </c>
      <c r="M47" s="298">
        <v>15</v>
      </c>
      <c r="N47" s="298">
        <v>60</v>
      </c>
      <c r="O47" s="298">
        <v>60</v>
      </c>
      <c r="P47" s="298">
        <v>59</v>
      </c>
      <c r="Q47" s="299">
        <f>SUM(K47:P47)</f>
        <v>298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98.330639999999974</v>
      </c>
      <c r="C48" s="273">
        <f t="shared" si="22"/>
        <v>98.37063999999998</v>
      </c>
      <c r="D48" s="273">
        <f t="shared" si="22"/>
        <v>29.802199999999999</v>
      </c>
      <c r="E48" s="273">
        <f t="shared" si="22"/>
        <v>110.24351999999996</v>
      </c>
      <c r="F48" s="273">
        <f t="shared" si="22"/>
        <v>109.646</v>
      </c>
      <c r="G48" s="273">
        <f t="shared" si="22"/>
        <v>110.42289999999996</v>
      </c>
      <c r="H48" s="302">
        <f>((H45*1000)/H47)/7</f>
        <v>156.50722603978301</v>
      </c>
      <c r="J48" s="301" t="s">
        <v>22</v>
      </c>
      <c r="K48" s="289">
        <f>((K47*K46)*7/1000-K38-K39)/5</f>
        <v>7.2630999999999997</v>
      </c>
      <c r="L48" s="273">
        <f t="shared" ref="L48:P48" si="23">((L47*L46)*7/1000-L38-L39)/5</f>
        <v>7.4251000000000005</v>
      </c>
      <c r="M48" s="273">
        <f t="shared" si="23"/>
        <v>2.1315</v>
      </c>
      <c r="N48" s="273">
        <f t="shared" si="23"/>
        <v>8.3580000000000005</v>
      </c>
      <c r="O48" s="273">
        <f t="shared" si="23"/>
        <v>8.3140000000000018</v>
      </c>
      <c r="P48" s="273">
        <f t="shared" si="23"/>
        <v>8.2000999999999991</v>
      </c>
      <c r="Q48" s="303">
        <f>((Q45*1000)/Q47)/7</f>
        <v>139.7411313518696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688.8531999999999</v>
      </c>
      <c r="C49" s="43">
        <f t="shared" si="24"/>
        <v>688.8531999999999</v>
      </c>
      <c r="D49" s="43">
        <f t="shared" si="24"/>
        <v>208.41099999999997</v>
      </c>
      <c r="E49" s="43">
        <f t="shared" si="24"/>
        <v>772.21759999999983</v>
      </c>
      <c r="F49" s="43">
        <f t="shared" si="24"/>
        <v>767.82999999999993</v>
      </c>
      <c r="G49" s="43">
        <f t="shared" si="24"/>
        <v>773.31449999999984</v>
      </c>
      <c r="H49" s="87"/>
      <c r="J49" s="96" t="s">
        <v>23</v>
      </c>
      <c r="K49" s="85">
        <f t="shared" ref="K49:P49" si="25">((K47*K46)*7)/1000</f>
        <v>50.515500000000003</v>
      </c>
      <c r="L49" s="43">
        <f t="shared" si="25"/>
        <v>52.125500000000002</v>
      </c>
      <c r="M49" s="43">
        <f t="shared" si="25"/>
        <v>14.8575</v>
      </c>
      <c r="N49" s="43">
        <f t="shared" si="25"/>
        <v>58.59</v>
      </c>
      <c r="O49" s="43">
        <f t="shared" si="25"/>
        <v>58.17</v>
      </c>
      <c r="P49" s="43">
        <f t="shared" si="25"/>
        <v>57.200499999999998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156.21716105550499</v>
      </c>
      <c r="C50" s="49">
        <f t="shared" si="26"/>
        <v>156.72671519563235</v>
      </c>
      <c r="D50" s="49">
        <f t="shared" si="26"/>
        <v>155.94150375939853</v>
      </c>
      <c r="E50" s="49">
        <f t="shared" si="26"/>
        <v>156.55175324675324</v>
      </c>
      <c r="F50" s="49">
        <f t="shared" si="26"/>
        <v>156.49918367346936</v>
      </c>
      <c r="G50" s="49">
        <f t="shared" si="26"/>
        <v>156.68607902735562</v>
      </c>
      <c r="H50" s="105"/>
      <c r="I50" s="52"/>
      <c r="J50" s="97" t="s">
        <v>24</v>
      </c>
      <c r="K50" s="86">
        <f t="shared" ref="K50:P50" si="27">+(K45/K47)/7*1000</f>
        <v>141.45658263305319</v>
      </c>
      <c r="L50" s="49">
        <f t="shared" si="27"/>
        <v>140.70080862533689</v>
      </c>
      <c r="M50" s="49">
        <f t="shared" si="27"/>
        <v>140.95238095238096</v>
      </c>
      <c r="N50" s="49">
        <f t="shared" si="27"/>
        <v>139.52380952380952</v>
      </c>
      <c r="O50" s="49">
        <f t="shared" si="27"/>
        <v>138.57142857142856</v>
      </c>
      <c r="P50" s="49">
        <f t="shared" si="27"/>
        <v>138.49878934624698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10.5</v>
      </c>
      <c r="C57" s="79">
        <v>9.1999999999999993</v>
      </c>
      <c r="D57" s="79">
        <v>1.9</v>
      </c>
      <c r="E57" s="79">
        <v>9.1</v>
      </c>
      <c r="F57" s="221">
        <v>9.6999999999999993</v>
      </c>
      <c r="G57" s="23">
        <v>10.5</v>
      </c>
      <c r="H57" s="289">
        <v>9.1</v>
      </c>
      <c r="I57" s="79">
        <v>2.1</v>
      </c>
      <c r="J57" s="79">
        <v>9.3000000000000007</v>
      </c>
      <c r="K57" s="221">
        <v>9.4</v>
      </c>
      <c r="L57" s="23">
        <v>10.4</v>
      </c>
      <c r="M57" s="79">
        <v>10.8</v>
      </c>
      <c r="N57" s="79">
        <v>2.4</v>
      </c>
      <c r="O57" s="221">
        <v>10.8</v>
      </c>
      <c r="P57" s="23">
        <v>10.9</v>
      </c>
      <c r="Q57" s="79">
        <v>11</v>
      </c>
      <c r="R57" s="79">
        <v>2.5</v>
      </c>
      <c r="S57" s="221">
        <v>11.1</v>
      </c>
      <c r="T57" s="259">
        <f t="shared" ref="T57:T64" si="28">SUM(B57:S57)</f>
        <v>150.70000000000002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10.5</v>
      </c>
      <c r="C58" s="79">
        <v>9.1999999999999993</v>
      </c>
      <c r="D58" s="79">
        <v>1.9</v>
      </c>
      <c r="E58" s="79">
        <v>9.1</v>
      </c>
      <c r="F58" s="221">
        <v>9.6999999999999993</v>
      </c>
      <c r="G58" s="23">
        <v>10.5</v>
      </c>
      <c r="H58" s="289">
        <v>9.1</v>
      </c>
      <c r="I58" s="79">
        <v>2.1</v>
      </c>
      <c r="J58" s="79">
        <v>9.3000000000000007</v>
      </c>
      <c r="K58" s="221">
        <v>9.4</v>
      </c>
      <c r="L58" s="23">
        <v>10.4</v>
      </c>
      <c r="M58" s="79">
        <v>10.8</v>
      </c>
      <c r="N58" s="79">
        <v>2.4</v>
      </c>
      <c r="O58" s="221">
        <v>10.8</v>
      </c>
      <c r="P58" s="23">
        <v>10.9</v>
      </c>
      <c r="Q58" s="79">
        <v>11</v>
      </c>
      <c r="R58" s="79">
        <v>2.5</v>
      </c>
      <c r="S58" s="221">
        <v>11.1</v>
      </c>
      <c r="T58" s="259">
        <f t="shared" si="28"/>
        <v>150.70000000000002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10.4</v>
      </c>
      <c r="C59" s="79">
        <v>9.3000000000000007</v>
      </c>
      <c r="D59" s="79">
        <v>1.9</v>
      </c>
      <c r="E59" s="79">
        <v>9.1</v>
      </c>
      <c r="F59" s="221">
        <v>9.6</v>
      </c>
      <c r="G59" s="23">
        <v>10.5</v>
      </c>
      <c r="H59" s="289">
        <v>9</v>
      </c>
      <c r="I59" s="79">
        <v>2</v>
      </c>
      <c r="J59" s="79">
        <v>9.3000000000000007</v>
      </c>
      <c r="K59" s="221">
        <v>9.4</v>
      </c>
      <c r="L59" s="23">
        <v>10.3</v>
      </c>
      <c r="M59" s="79">
        <v>10.7</v>
      </c>
      <c r="N59" s="79">
        <v>2.2999999999999998</v>
      </c>
      <c r="O59" s="221">
        <v>10.7</v>
      </c>
      <c r="P59" s="23">
        <v>10.9</v>
      </c>
      <c r="Q59" s="79">
        <v>11</v>
      </c>
      <c r="R59" s="79">
        <v>2.4</v>
      </c>
      <c r="S59" s="221">
        <v>11.2</v>
      </c>
      <c r="T59" s="259">
        <f t="shared" si="28"/>
        <v>150.00000000000003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10.4</v>
      </c>
      <c r="C60" s="79">
        <v>9.3000000000000007</v>
      </c>
      <c r="D60" s="79">
        <v>1.9</v>
      </c>
      <c r="E60" s="79">
        <v>9.1999999999999993</v>
      </c>
      <c r="F60" s="221">
        <v>9.6</v>
      </c>
      <c r="G60" s="23">
        <v>10.3</v>
      </c>
      <c r="H60" s="289">
        <v>9</v>
      </c>
      <c r="I60" s="79">
        <v>2</v>
      </c>
      <c r="J60" s="79">
        <v>9.3000000000000007</v>
      </c>
      <c r="K60" s="221">
        <v>9.4</v>
      </c>
      <c r="L60" s="23">
        <v>10.3</v>
      </c>
      <c r="M60" s="79">
        <v>10.7</v>
      </c>
      <c r="N60" s="79">
        <v>2.2999999999999998</v>
      </c>
      <c r="O60" s="221">
        <v>10.5</v>
      </c>
      <c r="P60" s="23">
        <v>10.9</v>
      </c>
      <c r="Q60" s="79">
        <v>11</v>
      </c>
      <c r="R60" s="79">
        <v>2.5</v>
      </c>
      <c r="S60" s="221">
        <v>11.2</v>
      </c>
      <c r="T60" s="259">
        <f t="shared" si="28"/>
        <v>149.80000000000001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10.5</v>
      </c>
      <c r="C61" s="79">
        <v>9.3000000000000007</v>
      </c>
      <c r="D61" s="79">
        <v>1.9</v>
      </c>
      <c r="E61" s="79">
        <v>9.1999999999999993</v>
      </c>
      <c r="F61" s="221">
        <v>9.6</v>
      </c>
      <c r="G61" s="23">
        <v>10.3</v>
      </c>
      <c r="H61" s="289">
        <v>9.1</v>
      </c>
      <c r="I61" s="79">
        <v>2</v>
      </c>
      <c r="J61" s="79">
        <v>9.3000000000000007</v>
      </c>
      <c r="K61" s="221">
        <v>9.4</v>
      </c>
      <c r="L61" s="23">
        <v>10.4</v>
      </c>
      <c r="M61" s="79">
        <v>10.8</v>
      </c>
      <c r="N61" s="79">
        <v>2.2999999999999998</v>
      </c>
      <c r="O61" s="221">
        <v>10.5</v>
      </c>
      <c r="P61" s="23">
        <v>10.9</v>
      </c>
      <c r="Q61" s="79">
        <v>11</v>
      </c>
      <c r="R61" s="79">
        <v>2.5</v>
      </c>
      <c r="S61" s="221">
        <v>11.2</v>
      </c>
      <c r="T61" s="259">
        <f t="shared" si="28"/>
        <v>150.19999999999999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10.5</v>
      </c>
      <c r="C62" s="79">
        <v>9.3000000000000007</v>
      </c>
      <c r="D62" s="79">
        <v>1.9</v>
      </c>
      <c r="E62" s="79">
        <v>9.1999999999999993</v>
      </c>
      <c r="F62" s="221">
        <v>9.6</v>
      </c>
      <c r="G62" s="23">
        <v>10.3</v>
      </c>
      <c r="H62" s="289">
        <v>9.1</v>
      </c>
      <c r="I62" s="79">
        <v>2</v>
      </c>
      <c r="J62" s="79">
        <v>9.3000000000000007</v>
      </c>
      <c r="K62" s="221">
        <v>9.5</v>
      </c>
      <c r="L62" s="23">
        <v>10.4</v>
      </c>
      <c r="M62" s="79">
        <v>10.8</v>
      </c>
      <c r="N62" s="79">
        <v>2.4</v>
      </c>
      <c r="O62" s="221">
        <v>10.6</v>
      </c>
      <c r="P62" s="23">
        <v>10.9</v>
      </c>
      <c r="Q62" s="79">
        <v>11</v>
      </c>
      <c r="R62" s="79">
        <v>2.5</v>
      </c>
      <c r="S62" s="221">
        <v>11.2</v>
      </c>
      <c r="T62" s="259">
        <f t="shared" si="28"/>
        <v>150.5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10.5</v>
      </c>
      <c r="C63" s="79">
        <v>9.3000000000000007</v>
      </c>
      <c r="D63" s="79">
        <v>1.9</v>
      </c>
      <c r="E63" s="79">
        <v>9.1999999999999993</v>
      </c>
      <c r="F63" s="221">
        <v>9.6999999999999993</v>
      </c>
      <c r="G63" s="23">
        <v>10.4</v>
      </c>
      <c r="H63" s="289">
        <v>9.1</v>
      </c>
      <c r="I63" s="79">
        <v>2.1</v>
      </c>
      <c r="J63" s="79">
        <v>9.3000000000000007</v>
      </c>
      <c r="K63" s="221">
        <v>9.5</v>
      </c>
      <c r="L63" s="23">
        <v>10.4</v>
      </c>
      <c r="M63" s="79">
        <v>10.8</v>
      </c>
      <c r="N63" s="79">
        <v>2.4</v>
      </c>
      <c r="O63" s="221">
        <v>10.6</v>
      </c>
      <c r="P63" s="23">
        <v>11</v>
      </c>
      <c r="Q63" s="79">
        <v>11.1</v>
      </c>
      <c r="R63" s="79">
        <v>2.5</v>
      </c>
      <c r="S63" s="221">
        <v>11.2</v>
      </c>
      <c r="T63" s="259">
        <f t="shared" si="28"/>
        <v>151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73.3</v>
      </c>
      <c r="C64" s="262">
        <f t="shared" si="29"/>
        <v>64.899999999999991</v>
      </c>
      <c r="D64" s="262">
        <f t="shared" si="29"/>
        <v>13.3</v>
      </c>
      <c r="E64" s="262">
        <f t="shared" si="29"/>
        <v>64.100000000000009</v>
      </c>
      <c r="F64" s="263">
        <f t="shared" si="29"/>
        <v>67.5</v>
      </c>
      <c r="G64" s="261">
        <f t="shared" si="29"/>
        <v>72.8</v>
      </c>
      <c r="H64" s="262">
        <f t="shared" si="29"/>
        <v>63.500000000000007</v>
      </c>
      <c r="I64" s="262">
        <f t="shared" si="29"/>
        <v>14.299999999999999</v>
      </c>
      <c r="J64" s="262">
        <f t="shared" si="29"/>
        <v>65.099999999999994</v>
      </c>
      <c r="K64" s="263">
        <f t="shared" si="29"/>
        <v>66</v>
      </c>
      <c r="L64" s="261">
        <f t="shared" si="29"/>
        <v>72.600000000000009</v>
      </c>
      <c r="M64" s="262">
        <f t="shared" si="29"/>
        <v>75.399999999999991</v>
      </c>
      <c r="N64" s="262">
        <f t="shared" si="29"/>
        <v>16.5</v>
      </c>
      <c r="O64" s="263">
        <f t="shared" si="29"/>
        <v>74.5</v>
      </c>
      <c r="P64" s="261">
        <f t="shared" si="29"/>
        <v>76.400000000000006</v>
      </c>
      <c r="Q64" s="262">
        <f t="shared" si="29"/>
        <v>77.099999999999994</v>
      </c>
      <c r="R64" s="262">
        <f t="shared" si="29"/>
        <v>17.399999999999999</v>
      </c>
      <c r="S64" s="263">
        <f t="shared" si="29"/>
        <v>78.2</v>
      </c>
      <c r="T64" s="259">
        <f t="shared" si="28"/>
        <v>1052.9000000000001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145.5</v>
      </c>
      <c r="C65" s="266">
        <v>145</v>
      </c>
      <c r="D65" s="266">
        <v>146.5</v>
      </c>
      <c r="E65" s="266">
        <v>143</v>
      </c>
      <c r="F65" s="267">
        <v>144</v>
      </c>
      <c r="G65" s="265">
        <v>146</v>
      </c>
      <c r="H65" s="266">
        <v>144</v>
      </c>
      <c r="I65" s="266">
        <v>146</v>
      </c>
      <c r="J65" s="266">
        <v>143</v>
      </c>
      <c r="K65" s="267">
        <v>143</v>
      </c>
      <c r="L65" s="265">
        <v>146</v>
      </c>
      <c r="M65" s="266">
        <v>145.5</v>
      </c>
      <c r="N65" s="266">
        <v>147</v>
      </c>
      <c r="O65" s="267">
        <v>143.5</v>
      </c>
      <c r="P65" s="265">
        <v>145.5</v>
      </c>
      <c r="Q65" s="266">
        <v>145</v>
      </c>
      <c r="R65" s="266">
        <v>146.5</v>
      </c>
      <c r="S65" s="267">
        <v>145</v>
      </c>
      <c r="T65" s="316">
        <f>+((T64/T66)/7)*1000</f>
        <v>144.49018800603815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64</v>
      </c>
      <c r="D66" s="298">
        <v>13</v>
      </c>
      <c r="E66" s="298">
        <v>64</v>
      </c>
      <c r="F66" s="318">
        <v>67</v>
      </c>
      <c r="G66" s="317">
        <v>72</v>
      </c>
      <c r="H66" s="298">
        <v>63</v>
      </c>
      <c r="I66" s="298">
        <v>14</v>
      </c>
      <c r="J66" s="298">
        <v>65</v>
      </c>
      <c r="K66" s="318">
        <v>66</v>
      </c>
      <c r="L66" s="317">
        <v>71</v>
      </c>
      <c r="M66" s="298">
        <v>74</v>
      </c>
      <c r="N66" s="298">
        <v>16</v>
      </c>
      <c r="O66" s="318">
        <v>75</v>
      </c>
      <c r="P66" s="317">
        <v>75</v>
      </c>
      <c r="Q66" s="298">
        <v>76</v>
      </c>
      <c r="R66" s="298">
        <v>17</v>
      </c>
      <c r="S66" s="318">
        <v>77</v>
      </c>
      <c r="T66" s="319">
        <f>SUM(B66:S66)</f>
        <v>1041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10.466399999999998</v>
      </c>
      <c r="C67" s="273">
        <f t="shared" si="30"/>
        <v>9.3119999999999976</v>
      </c>
      <c r="D67" s="273">
        <f t="shared" si="30"/>
        <v>1.9062999999999999</v>
      </c>
      <c r="E67" s="273">
        <f t="shared" si="30"/>
        <v>9.1727999999999987</v>
      </c>
      <c r="F67" s="274">
        <f t="shared" si="30"/>
        <v>9.6271999999999984</v>
      </c>
      <c r="G67" s="272">
        <f t="shared" si="30"/>
        <v>10.5168</v>
      </c>
      <c r="H67" s="273">
        <f t="shared" si="30"/>
        <v>9.0607999999999986</v>
      </c>
      <c r="I67" s="273">
        <f t="shared" si="30"/>
        <v>2.0216000000000003</v>
      </c>
      <c r="J67" s="273">
        <f t="shared" si="30"/>
        <v>9.293000000000001</v>
      </c>
      <c r="K67" s="274">
        <f t="shared" si="30"/>
        <v>9.4532000000000007</v>
      </c>
      <c r="L67" s="272">
        <f t="shared" si="30"/>
        <v>10.352399999999999</v>
      </c>
      <c r="M67" s="273">
        <f t="shared" si="30"/>
        <v>10.753800000000002</v>
      </c>
      <c r="N67" s="273">
        <f t="shared" si="30"/>
        <v>2.3327999999999998</v>
      </c>
      <c r="O67" s="274">
        <f t="shared" si="30"/>
        <v>10.747500000000002</v>
      </c>
      <c r="P67" s="272">
        <f t="shared" si="30"/>
        <v>10.9175</v>
      </c>
      <c r="Q67" s="273">
        <f t="shared" si="30"/>
        <v>11.028</v>
      </c>
      <c r="R67" s="273">
        <f t="shared" si="30"/>
        <v>2.4866999999999999</v>
      </c>
      <c r="S67" s="274">
        <f t="shared" si="30"/>
        <v>11.191000000000001</v>
      </c>
      <c r="T67" s="320">
        <f>((T64*1000)/T66)/7</f>
        <v>144.49018800603815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73.331999999999994</v>
      </c>
      <c r="C68" s="43">
        <f t="shared" si="31"/>
        <v>64.959999999999994</v>
      </c>
      <c r="D68" s="43">
        <f t="shared" si="31"/>
        <v>13.3315</v>
      </c>
      <c r="E68" s="43">
        <f t="shared" si="31"/>
        <v>64.063999999999993</v>
      </c>
      <c r="F68" s="87">
        <f t="shared" si="31"/>
        <v>67.536000000000001</v>
      </c>
      <c r="G68" s="42">
        <f t="shared" si="31"/>
        <v>73.584000000000003</v>
      </c>
      <c r="H68" s="43">
        <f t="shared" si="31"/>
        <v>63.503999999999998</v>
      </c>
      <c r="I68" s="43">
        <f t="shared" si="31"/>
        <v>14.308</v>
      </c>
      <c r="J68" s="43">
        <f t="shared" si="31"/>
        <v>65.064999999999998</v>
      </c>
      <c r="K68" s="87">
        <f t="shared" si="31"/>
        <v>66.066000000000003</v>
      </c>
      <c r="L68" s="42">
        <f t="shared" si="31"/>
        <v>72.561999999999998</v>
      </c>
      <c r="M68" s="43">
        <f t="shared" si="31"/>
        <v>75.369</v>
      </c>
      <c r="N68" s="43">
        <f t="shared" si="31"/>
        <v>16.463999999999999</v>
      </c>
      <c r="O68" s="87">
        <f t="shared" si="31"/>
        <v>75.337500000000006</v>
      </c>
      <c r="P68" s="42">
        <f t="shared" si="31"/>
        <v>76.387500000000003</v>
      </c>
      <c r="Q68" s="43">
        <f t="shared" si="31"/>
        <v>77.14</v>
      </c>
      <c r="R68" s="43">
        <f t="shared" si="31"/>
        <v>17.433499999999999</v>
      </c>
      <c r="S68" s="87">
        <f t="shared" si="31"/>
        <v>78.155000000000001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145.43650793650792</v>
      </c>
      <c r="C69" s="49">
        <f t="shared" si="32"/>
        <v>144.86607142857142</v>
      </c>
      <c r="D69" s="49">
        <f t="shared" si="32"/>
        <v>146.15384615384616</v>
      </c>
      <c r="E69" s="49">
        <f t="shared" si="32"/>
        <v>143.08035714285717</v>
      </c>
      <c r="F69" s="50">
        <f t="shared" si="32"/>
        <v>143.92324093816632</v>
      </c>
      <c r="G69" s="48">
        <f t="shared" si="32"/>
        <v>144.44444444444443</v>
      </c>
      <c r="H69" s="49">
        <f t="shared" si="32"/>
        <v>143.99092970521545</v>
      </c>
      <c r="I69" s="49">
        <f t="shared" si="32"/>
        <v>145.91836734693877</v>
      </c>
      <c r="J69" s="49">
        <f t="shared" si="32"/>
        <v>143.07692307692307</v>
      </c>
      <c r="K69" s="50">
        <f t="shared" si="32"/>
        <v>142.85714285714286</v>
      </c>
      <c r="L69" s="48">
        <f t="shared" si="32"/>
        <v>146.07645875251512</v>
      </c>
      <c r="M69" s="49">
        <f t="shared" si="32"/>
        <v>145.55984555984551</v>
      </c>
      <c r="N69" s="49">
        <f t="shared" si="32"/>
        <v>147.32142857142858</v>
      </c>
      <c r="O69" s="50">
        <f t="shared" si="32"/>
        <v>141.9047619047619</v>
      </c>
      <c r="P69" s="48">
        <f t="shared" si="32"/>
        <v>145.52380952380955</v>
      </c>
      <c r="Q69" s="49">
        <f t="shared" si="32"/>
        <v>144.92481203007517</v>
      </c>
      <c r="R69" s="49">
        <f t="shared" si="32"/>
        <v>146.21848739495798</v>
      </c>
      <c r="S69" s="50">
        <f t="shared" si="32"/>
        <v>145.08348794063082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3" zoomScale="30" zoomScaleNormal="30" workbookViewId="0">
      <selection activeCell="B65" sqref="B65:S65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AC3" s="376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76" t="s">
        <v>1</v>
      </c>
      <c r="B9" s="376"/>
      <c r="C9" s="376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76"/>
      <c r="B10" s="376"/>
      <c r="C10" s="376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76" t="s">
        <v>4</v>
      </c>
      <c r="B11" s="376"/>
      <c r="C11" s="376"/>
      <c r="D11" s="245"/>
      <c r="E11" s="377">
        <v>1</v>
      </c>
      <c r="F11" s="245"/>
      <c r="G11" s="245"/>
      <c r="H11" s="245"/>
      <c r="I11" s="245"/>
      <c r="J11" s="245"/>
      <c r="K11" s="599" t="s">
        <v>106</v>
      </c>
      <c r="L11" s="599"/>
      <c r="M11" s="378"/>
      <c r="N11" s="378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76"/>
      <c r="B12" s="376"/>
      <c r="C12" s="376"/>
      <c r="D12" s="245"/>
      <c r="E12" s="247"/>
      <c r="F12" s="245"/>
      <c r="G12" s="245"/>
      <c r="H12" s="245"/>
      <c r="I12" s="245"/>
      <c r="J12" s="245"/>
      <c r="K12" s="378"/>
      <c r="L12" s="378"/>
      <c r="M12" s="378"/>
      <c r="N12" s="378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245"/>
      <c r="W13" s="245"/>
      <c r="X13" s="245"/>
    </row>
    <row r="14" spans="1:29" s="52" customFormat="1" ht="34.5" thickBot="1" x14ac:dyDescent="0.3">
      <c r="A14" s="376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488</v>
      </c>
      <c r="C17" s="226">
        <v>7.3392000000000097</v>
      </c>
      <c r="D17" s="226">
        <v>6.6704000000000088</v>
      </c>
      <c r="E17" s="226">
        <v>1.5312000000000021</v>
      </c>
      <c r="F17" s="226">
        <v>6.8024000000000084</v>
      </c>
      <c r="G17" s="226">
        <v>6.7144000000000084</v>
      </c>
      <c r="H17" s="225">
        <v>480</v>
      </c>
      <c r="I17" s="226">
        <v>7.2864000000000093</v>
      </c>
      <c r="J17" s="226">
        <v>6.6176000000000084</v>
      </c>
      <c r="K17" s="226">
        <v>1.4784000000000019</v>
      </c>
      <c r="L17" s="226">
        <v>6.5736000000000088</v>
      </c>
      <c r="M17" s="226">
        <v>6.6264000000000092</v>
      </c>
      <c r="N17" s="23">
        <v>130.91192992153603</v>
      </c>
      <c r="O17" s="24">
        <v>133.072255821824</v>
      </c>
      <c r="P17" s="24">
        <v>29.599132745728003</v>
      </c>
      <c r="Q17" s="25">
        <v>134.89100519833602</v>
      </c>
      <c r="R17" s="23">
        <v>139.40697921843201</v>
      </c>
      <c r="S17" s="24">
        <v>139.39246958387201</v>
      </c>
      <c r="T17" s="24">
        <v>27.020769216511997</v>
      </c>
      <c r="U17" s="25">
        <v>142.00231507968002</v>
      </c>
      <c r="V17" s="259">
        <f t="shared" ref="V17:V24" si="0">SUM(B17:U17)</f>
        <v>1901.9368567859203</v>
      </c>
      <c r="X17" s="52"/>
      <c r="Y17" s="52"/>
    </row>
    <row r="18" spans="1:41" ht="39.950000000000003" customHeight="1" x14ac:dyDescent="0.25">
      <c r="A18" s="260" t="s">
        <v>16</v>
      </c>
      <c r="B18" s="225">
        <v>488</v>
      </c>
      <c r="C18" s="226">
        <v>7.3392000000000097</v>
      </c>
      <c r="D18" s="226">
        <v>6.6704000000000088</v>
      </c>
      <c r="E18" s="226">
        <v>1.5312000000000021</v>
      </c>
      <c r="F18" s="226">
        <v>6.8024000000000084</v>
      </c>
      <c r="G18" s="226">
        <v>6.7144000000000084</v>
      </c>
      <c r="H18" s="225">
        <v>480</v>
      </c>
      <c r="I18" s="226">
        <v>7.2864000000000093</v>
      </c>
      <c r="J18" s="226">
        <v>6.6176000000000084</v>
      </c>
      <c r="K18" s="226">
        <v>1.4784000000000019</v>
      </c>
      <c r="L18" s="226">
        <v>6.5736000000000088</v>
      </c>
      <c r="M18" s="226">
        <v>6.6264000000000092</v>
      </c>
      <c r="N18" s="23">
        <v>130.91192992153603</v>
      </c>
      <c r="O18" s="24">
        <v>133.072255821824</v>
      </c>
      <c r="P18" s="24">
        <v>29.599132745728003</v>
      </c>
      <c r="Q18" s="25">
        <v>134.89100519833602</v>
      </c>
      <c r="R18" s="23">
        <v>139.40697921843201</v>
      </c>
      <c r="S18" s="24">
        <v>139.39246958387201</v>
      </c>
      <c r="T18" s="24">
        <v>27.020769216511997</v>
      </c>
      <c r="U18" s="25">
        <v>142.00231507968002</v>
      </c>
      <c r="V18" s="259">
        <f t="shared" si="0"/>
        <v>1901.9368567859203</v>
      </c>
      <c r="X18" s="52"/>
      <c r="Y18" s="52"/>
    </row>
    <row r="19" spans="1:41" ht="39.75" customHeight="1" x14ac:dyDescent="0.25">
      <c r="A19" s="258" t="s">
        <v>17</v>
      </c>
      <c r="B19" s="225">
        <v>487</v>
      </c>
      <c r="C19" s="226">
        <v>6.8223999999999902</v>
      </c>
      <c r="D19" s="226">
        <v>6.1909999999999918</v>
      </c>
      <c r="E19" s="226">
        <v>1.4103999999999981</v>
      </c>
      <c r="F19" s="226">
        <v>6.3221999999999916</v>
      </c>
      <c r="G19" s="226">
        <v>6.2565999999999908</v>
      </c>
      <c r="H19" s="225">
        <v>479</v>
      </c>
      <c r="I19" s="226">
        <v>6.7813999999999908</v>
      </c>
      <c r="J19" s="226">
        <v>6.1663999999999914</v>
      </c>
      <c r="K19" s="226">
        <v>1.3447999999999982</v>
      </c>
      <c r="L19" s="226">
        <v>6.0925999999999911</v>
      </c>
      <c r="M19" s="226">
        <v>6.1663999999999914</v>
      </c>
      <c r="N19" s="23">
        <v>130.67038803138558</v>
      </c>
      <c r="O19" s="24">
        <v>131.99305767127038</v>
      </c>
      <c r="P19" s="24">
        <v>29.709546901708791</v>
      </c>
      <c r="Q19" s="25">
        <v>134.32707792066557</v>
      </c>
      <c r="R19" s="23">
        <v>138.86240831262717</v>
      </c>
      <c r="S19" s="24">
        <v>138.21217216645118</v>
      </c>
      <c r="T19" s="24">
        <v>26.585972313395189</v>
      </c>
      <c r="U19" s="25">
        <v>141.323153968128</v>
      </c>
      <c r="V19" s="259">
        <f t="shared" si="0"/>
        <v>1891.2379772856316</v>
      </c>
      <c r="X19" s="52"/>
      <c r="Y19" s="52"/>
    </row>
    <row r="20" spans="1:41" ht="39.950000000000003" customHeight="1" x14ac:dyDescent="0.25">
      <c r="A20" s="260" t="s">
        <v>18</v>
      </c>
      <c r="B20" s="225">
        <v>487</v>
      </c>
      <c r="C20" s="226">
        <v>6.8223999999999902</v>
      </c>
      <c r="D20" s="226">
        <v>6.1909999999999918</v>
      </c>
      <c r="E20" s="226">
        <v>1.4103999999999981</v>
      </c>
      <c r="F20" s="226">
        <v>6.3221999999999916</v>
      </c>
      <c r="G20" s="226">
        <v>6.2565999999999908</v>
      </c>
      <c r="H20" s="225">
        <v>479</v>
      </c>
      <c r="I20" s="226">
        <v>6.7813999999999908</v>
      </c>
      <c r="J20" s="226">
        <v>6.1663999999999914</v>
      </c>
      <c r="K20" s="226">
        <v>1.3447999999999982</v>
      </c>
      <c r="L20" s="226">
        <v>6.0925999999999911</v>
      </c>
      <c r="M20" s="226">
        <v>6.1663999999999914</v>
      </c>
      <c r="N20" s="23">
        <v>130.67038803138558</v>
      </c>
      <c r="O20" s="24">
        <v>131.99305767127038</v>
      </c>
      <c r="P20" s="24">
        <v>29.709546901708791</v>
      </c>
      <c r="Q20" s="25">
        <v>134.32707792066557</v>
      </c>
      <c r="R20" s="23">
        <v>138.86240831262717</v>
      </c>
      <c r="S20" s="24">
        <v>138.21217216645118</v>
      </c>
      <c r="T20" s="24">
        <v>26.585972313395189</v>
      </c>
      <c r="U20" s="25">
        <v>141.323153968128</v>
      </c>
      <c r="V20" s="259">
        <f t="shared" si="0"/>
        <v>1891.2379772856316</v>
      </c>
      <c r="X20" s="52"/>
      <c r="Y20" s="52"/>
    </row>
    <row r="21" spans="1:41" ht="39.950000000000003" customHeight="1" x14ac:dyDescent="0.25">
      <c r="A21" s="258" t="s">
        <v>19</v>
      </c>
      <c r="B21" s="225">
        <v>487</v>
      </c>
      <c r="C21" s="226">
        <v>6.8223999999999902</v>
      </c>
      <c r="D21" s="226">
        <v>6.1909999999999918</v>
      </c>
      <c r="E21" s="226">
        <v>1.4103999999999981</v>
      </c>
      <c r="F21" s="226">
        <v>6.3221999999999916</v>
      </c>
      <c r="G21" s="226">
        <v>6.2565999999999908</v>
      </c>
      <c r="H21" s="225">
        <v>479</v>
      </c>
      <c r="I21" s="226">
        <v>6.7813999999999908</v>
      </c>
      <c r="J21" s="226">
        <v>6.1663999999999914</v>
      </c>
      <c r="K21" s="226">
        <v>1.3447999999999982</v>
      </c>
      <c r="L21" s="226">
        <v>6.0925999999999911</v>
      </c>
      <c r="M21" s="226">
        <v>6.1663999999999914</v>
      </c>
      <c r="N21" s="23">
        <v>130.67038803138558</v>
      </c>
      <c r="O21" s="24">
        <v>131.99305767127038</v>
      </c>
      <c r="P21" s="24">
        <v>29.709546901708791</v>
      </c>
      <c r="Q21" s="25">
        <v>134.32707792066557</v>
      </c>
      <c r="R21" s="23">
        <v>138.86240831262717</v>
      </c>
      <c r="S21" s="24">
        <v>138.21217216645118</v>
      </c>
      <c r="T21" s="24">
        <v>26.585972313395189</v>
      </c>
      <c r="U21" s="25">
        <v>141.323153968128</v>
      </c>
      <c r="V21" s="259">
        <f t="shared" si="0"/>
        <v>1891.2379772856316</v>
      </c>
      <c r="X21" s="52"/>
      <c r="Y21" s="52"/>
    </row>
    <row r="22" spans="1:41" ht="39.950000000000003" customHeight="1" x14ac:dyDescent="0.25">
      <c r="A22" s="260" t="s">
        <v>13</v>
      </c>
      <c r="B22" s="225">
        <v>487</v>
      </c>
      <c r="C22" s="226">
        <v>6.8223999999999902</v>
      </c>
      <c r="D22" s="226">
        <v>6.1909999999999918</v>
      </c>
      <c r="E22" s="226">
        <v>1.4103999999999981</v>
      </c>
      <c r="F22" s="226">
        <v>6.3221999999999916</v>
      </c>
      <c r="G22" s="226">
        <v>6.2565999999999908</v>
      </c>
      <c r="H22" s="225">
        <v>479</v>
      </c>
      <c r="I22" s="226">
        <v>6.7813999999999908</v>
      </c>
      <c r="J22" s="226">
        <v>6.1663999999999914</v>
      </c>
      <c r="K22" s="226">
        <v>1.3447999999999982</v>
      </c>
      <c r="L22" s="226">
        <v>6.0925999999999911</v>
      </c>
      <c r="M22" s="226">
        <v>6.1663999999999914</v>
      </c>
      <c r="N22" s="23">
        <v>130.67038803138558</v>
      </c>
      <c r="O22" s="24">
        <v>131.99305767127038</v>
      </c>
      <c r="P22" s="24">
        <v>29.709546901708791</v>
      </c>
      <c r="Q22" s="25">
        <v>134.32707792066557</v>
      </c>
      <c r="R22" s="23">
        <v>138.86240831262717</v>
      </c>
      <c r="S22" s="24">
        <v>138.21217216645118</v>
      </c>
      <c r="T22" s="24">
        <v>26.585972313395189</v>
      </c>
      <c r="U22" s="25">
        <v>141.323153968128</v>
      </c>
      <c r="V22" s="259">
        <f t="shared" si="0"/>
        <v>1891.2379772856316</v>
      </c>
      <c r="X22" s="52"/>
      <c r="Y22" s="52"/>
    </row>
    <row r="23" spans="1:41" ht="39.950000000000003" customHeight="1" x14ac:dyDescent="0.25">
      <c r="A23" s="258" t="s">
        <v>14</v>
      </c>
      <c r="B23" s="225">
        <v>487</v>
      </c>
      <c r="C23" s="226">
        <v>6.8223999999999902</v>
      </c>
      <c r="D23" s="226">
        <v>6.1909999999999918</v>
      </c>
      <c r="E23" s="226">
        <v>1.4103999999999981</v>
      </c>
      <c r="F23" s="226">
        <v>6.3221999999999916</v>
      </c>
      <c r="G23" s="226">
        <v>6.2565999999999908</v>
      </c>
      <c r="H23" s="225">
        <v>479</v>
      </c>
      <c r="I23" s="226">
        <v>6.7813999999999908</v>
      </c>
      <c r="J23" s="226">
        <v>6.1663999999999914</v>
      </c>
      <c r="K23" s="226">
        <v>1.3447999999999982</v>
      </c>
      <c r="L23" s="226">
        <v>6.0925999999999911</v>
      </c>
      <c r="M23" s="226">
        <v>6.1663999999999914</v>
      </c>
      <c r="N23" s="23">
        <v>130.67038803138558</v>
      </c>
      <c r="O23" s="24">
        <v>131.99305767127038</v>
      </c>
      <c r="P23" s="24">
        <v>29.709546901708791</v>
      </c>
      <c r="Q23" s="25">
        <v>134.32707792066557</v>
      </c>
      <c r="R23" s="23">
        <v>138.86240831262717</v>
      </c>
      <c r="S23" s="24">
        <v>138.21217216645118</v>
      </c>
      <c r="T23" s="24">
        <v>26.585972313395189</v>
      </c>
      <c r="U23" s="25">
        <v>141.323153968128</v>
      </c>
      <c r="V23" s="259">
        <f t="shared" si="0"/>
        <v>1891.2379772856316</v>
      </c>
      <c r="X23" s="52"/>
    </row>
    <row r="24" spans="1:41" ht="41.45" customHeight="1" thickBot="1" x14ac:dyDescent="0.3">
      <c r="A24" s="260" t="s">
        <v>11</v>
      </c>
      <c r="B24" s="227">
        <f>SUM(B17:B23)</f>
        <v>3411</v>
      </c>
      <c r="C24" s="228">
        <f t="shared" ref="C24:G24" si="1">SUM(C17:C23)</f>
        <v>48.790399999999963</v>
      </c>
      <c r="D24" s="228">
        <f t="shared" si="1"/>
        <v>44.295799999999971</v>
      </c>
      <c r="E24" s="228">
        <f t="shared" si="1"/>
        <v>10.114399999999995</v>
      </c>
      <c r="F24" s="228">
        <f t="shared" si="1"/>
        <v>45.215799999999973</v>
      </c>
      <c r="G24" s="228">
        <f t="shared" si="1"/>
        <v>44.711799999999975</v>
      </c>
      <c r="H24" s="227">
        <f>SUM(H17:H23)</f>
        <v>3355</v>
      </c>
      <c r="I24" s="228">
        <f t="shared" ref="I24:M24" si="2">SUM(I17:I23)</f>
        <v>48.479799999999969</v>
      </c>
      <c r="J24" s="228">
        <f t="shared" si="2"/>
        <v>44.067199999999971</v>
      </c>
      <c r="K24" s="228">
        <f t="shared" si="2"/>
        <v>9.6807999999999943</v>
      </c>
      <c r="L24" s="228">
        <f t="shared" si="2"/>
        <v>43.610199999999971</v>
      </c>
      <c r="M24" s="228">
        <f t="shared" si="2"/>
        <v>44.084799999999973</v>
      </c>
      <c r="N24" s="261">
        <f>SUM(N17:N23)</f>
        <v>915.17579999999975</v>
      </c>
      <c r="O24" s="262">
        <f t="shared" ref="O24:Q24" si="3">SUM(O17:O23)</f>
        <v>926.10979999999995</v>
      </c>
      <c r="P24" s="262">
        <f t="shared" si="3"/>
        <v>207.74599999999995</v>
      </c>
      <c r="Q24" s="263">
        <f t="shared" si="3"/>
        <v>941.41740000000004</v>
      </c>
      <c r="R24" s="261">
        <f>SUM(R17:R23)</f>
        <v>973.12599999999986</v>
      </c>
      <c r="S24" s="262">
        <f t="shared" ref="S24:U24" si="4">SUM(S17:S23)</f>
        <v>969.84579999999994</v>
      </c>
      <c r="T24" s="262">
        <f t="shared" si="4"/>
        <v>186.97139999999993</v>
      </c>
      <c r="U24" s="263">
        <f t="shared" si="4"/>
        <v>990.62040000000025</v>
      </c>
      <c r="V24" s="259">
        <f t="shared" si="0"/>
        <v>13260.063599999998</v>
      </c>
    </row>
    <row r="25" spans="1:41" s="52" customFormat="1" ht="36.75" customHeight="1" x14ac:dyDescent="0.25">
      <c r="A25" s="264" t="s">
        <v>20</v>
      </c>
      <c r="B25" s="229"/>
      <c r="C25" s="230">
        <v>156.19999999999999</v>
      </c>
      <c r="D25" s="230">
        <v>156.19999999999999</v>
      </c>
      <c r="E25" s="230">
        <v>156.19999999999999</v>
      </c>
      <c r="F25" s="230">
        <v>156.19999999999999</v>
      </c>
      <c r="G25" s="230">
        <v>156.19999999999999</v>
      </c>
      <c r="H25" s="229"/>
      <c r="I25" s="230">
        <v>156.19999999999999</v>
      </c>
      <c r="J25" s="335">
        <v>156.19999999999999</v>
      </c>
      <c r="K25" s="230">
        <v>156.19999999999999</v>
      </c>
      <c r="L25" s="230">
        <v>156.19999999999999</v>
      </c>
      <c r="M25" s="230">
        <v>156.19999999999999</v>
      </c>
      <c r="N25" s="265">
        <v>156.19999999999999</v>
      </c>
      <c r="O25" s="266">
        <v>156.19999999999999</v>
      </c>
      <c r="P25" s="266">
        <v>156.19999999999999</v>
      </c>
      <c r="Q25" s="267">
        <v>156.19999999999999</v>
      </c>
      <c r="R25" s="265">
        <v>156.19999999999999</v>
      </c>
      <c r="S25" s="266">
        <v>156.19999999999999</v>
      </c>
      <c r="T25" s="266">
        <v>156.19999999999999</v>
      </c>
      <c r="U25" s="267">
        <v>156.19999999999999</v>
      </c>
      <c r="V25" s="268">
        <f>+((V24/V26)/7)*1000</f>
        <v>156.29495049504948</v>
      </c>
    </row>
    <row r="26" spans="1:41" s="52" customFormat="1" ht="33" customHeight="1" x14ac:dyDescent="0.25">
      <c r="A26" s="269" t="s">
        <v>21</v>
      </c>
      <c r="B26" s="231"/>
      <c r="C26" s="232">
        <v>832</v>
      </c>
      <c r="D26" s="232">
        <v>755</v>
      </c>
      <c r="E26" s="232">
        <v>172</v>
      </c>
      <c r="F26" s="232">
        <v>771</v>
      </c>
      <c r="G26" s="232">
        <v>763</v>
      </c>
      <c r="H26" s="231"/>
      <c r="I26" s="232">
        <v>827</v>
      </c>
      <c r="J26" s="232">
        <v>752</v>
      </c>
      <c r="K26" s="232">
        <v>164</v>
      </c>
      <c r="L26" s="232">
        <v>743</v>
      </c>
      <c r="M26" s="232">
        <v>752</v>
      </c>
      <c r="N26" s="34">
        <v>837</v>
      </c>
      <c r="O26" s="35">
        <v>847</v>
      </c>
      <c r="P26" s="35">
        <v>190</v>
      </c>
      <c r="Q26" s="36">
        <v>861</v>
      </c>
      <c r="R26" s="34">
        <v>890</v>
      </c>
      <c r="S26" s="35">
        <v>887</v>
      </c>
      <c r="T26" s="35">
        <v>171</v>
      </c>
      <c r="U26" s="36">
        <v>906</v>
      </c>
      <c r="V26" s="270">
        <f>SUM(C26:U26)</f>
        <v>12120</v>
      </c>
      <c r="W26" s="52">
        <f>((V24*1000)/V26)/7</f>
        <v>156.29495049504948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779.7503999999999</v>
      </c>
      <c r="D27" s="226">
        <f t="shared" ref="D27:G27" si="5">(D26*D25/1000)*6</f>
        <v>707.5859999999999</v>
      </c>
      <c r="E27" s="226">
        <f t="shared" si="5"/>
        <v>161.19839999999999</v>
      </c>
      <c r="F27" s="226">
        <f t="shared" si="5"/>
        <v>722.58119999999997</v>
      </c>
      <c r="G27" s="226">
        <f t="shared" si="5"/>
        <v>715.08359999999993</v>
      </c>
      <c r="H27" s="233"/>
      <c r="I27" s="226">
        <f>(I26*I25/1000)*6</f>
        <v>775.06439999999998</v>
      </c>
      <c r="J27" s="226">
        <f t="shared" ref="J27:M27" si="6">(J26*J25/1000)*6</f>
        <v>704.7743999999999</v>
      </c>
      <c r="K27" s="226">
        <f t="shared" si="6"/>
        <v>153.70079999999999</v>
      </c>
      <c r="L27" s="226">
        <f t="shared" si="6"/>
        <v>696.3395999999999</v>
      </c>
      <c r="M27" s="226">
        <f t="shared" si="6"/>
        <v>704.7743999999999</v>
      </c>
      <c r="N27" s="272">
        <f t="shared" ref="N27:U27" si="7">((N26*N25)*7/1000-N17-N18)/5</f>
        <v>130.67038803138558</v>
      </c>
      <c r="O27" s="273">
        <f t="shared" si="7"/>
        <v>131.99305767127038</v>
      </c>
      <c r="P27" s="273">
        <f t="shared" si="7"/>
        <v>29.709546901708791</v>
      </c>
      <c r="Q27" s="274">
        <f t="shared" si="7"/>
        <v>134.32707792066557</v>
      </c>
      <c r="R27" s="272">
        <f t="shared" si="7"/>
        <v>138.86240831262717</v>
      </c>
      <c r="S27" s="273">
        <f t="shared" si="7"/>
        <v>138.21217216645118</v>
      </c>
      <c r="T27" s="273">
        <f t="shared" si="7"/>
        <v>26.585972313395189</v>
      </c>
      <c r="U27" s="274">
        <f t="shared" si="7"/>
        <v>141.323153968128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6.8223999999999902</v>
      </c>
      <c r="D28" s="235">
        <f t="shared" ref="D28:G28" si="8">+(D25-$C$32)*D26/1000</f>
        <v>6.1909999999999918</v>
      </c>
      <c r="E28" s="235">
        <f t="shared" si="8"/>
        <v>1.4103999999999981</v>
      </c>
      <c r="F28" s="235">
        <f t="shared" si="8"/>
        <v>6.3221999999999916</v>
      </c>
      <c r="G28" s="235">
        <f t="shared" si="8"/>
        <v>6.2565999999999908</v>
      </c>
      <c r="H28" s="234"/>
      <c r="I28" s="235">
        <f>+(I25-$I$32)*I26/1000</f>
        <v>6.7813999999999908</v>
      </c>
      <c r="J28" s="235">
        <f t="shared" ref="J28:M28" si="9">+(J25-$I$32)*J26/1000</f>
        <v>6.1663999999999914</v>
      </c>
      <c r="K28" s="235">
        <f t="shared" si="9"/>
        <v>1.3447999999999982</v>
      </c>
      <c r="L28" s="235">
        <f t="shared" si="9"/>
        <v>6.0925999999999911</v>
      </c>
      <c r="M28" s="235">
        <f t="shared" si="9"/>
        <v>6.1663999999999914</v>
      </c>
      <c r="N28" s="42">
        <f>((N26*N25)*7)/1000</f>
        <v>915.17579999999998</v>
      </c>
      <c r="O28" s="43">
        <f>((O26*O25)*7)/1000</f>
        <v>926.10979999999995</v>
      </c>
      <c r="P28" s="43">
        <f t="shared" ref="P28:U28" si="10">((P26*P25)*7)/1000</f>
        <v>207.74599999999998</v>
      </c>
      <c r="Q28" s="87">
        <f t="shared" si="10"/>
        <v>941.41739999999993</v>
      </c>
      <c r="R28" s="44">
        <f t="shared" si="10"/>
        <v>973.12599999999998</v>
      </c>
      <c r="S28" s="45">
        <f t="shared" si="10"/>
        <v>969.84579999999994</v>
      </c>
      <c r="T28" s="45">
        <f t="shared" si="10"/>
        <v>186.97139999999996</v>
      </c>
      <c r="U28" s="46">
        <f t="shared" si="10"/>
        <v>990.6203999999999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970.66666666666947</v>
      </c>
      <c r="D29" s="237">
        <f t="shared" si="11"/>
        <v>880.83333333333587</v>
      </c>
      <c r="E29" s="237">
        <f t="shared" si="11"/>
        <v>200.66666666666725</v>
      </c>
      <c r="F29" s="237">
        <f t="shared" si="11"/>
        <v>899.50000000000261</v>
      </c>
      <c r="G29" s="237">
        <f t="shared" si="11"/>
        <v>890.16666666666924</v>
      </c>
      <c r="H29" s="236"/>
      <c r="I29" s="237">
        <f t="shared" ref="I29:M29" si="12">+I26*(1.16666666666667)</f>
        <v>964.8333333333361</v>
      </c>
      <c r="J29" s="237">
        <f t="shared" si="12"/>
        <v>877.33333333333587</v>
      </c>
      <c r="K29" s="237">
        <f t="shared" si="12"/>
        <v>191.33333333333388</v>
      </c>
      <c r="L29" s="237">
        <f t="shared" si="12"/>
        <v>866.83333333333587</v>
      </c>
      <c r="M29" s="237">
        <f t="shared" si="12"/>
        <v>877.33333333333587</v>
      </c>
      <c r="N29" s="48">
        <f>+(N24/N26)/7*1000</f>
        <v>156.19999999999996</v>
      </c>
      <c r="O29" s="49">
        <f t="shared" ref="O29:U29" si="13">+(O24/O26)/7*1000</f>
        <v>156.19999999999999</v>
      </c>
      <c r="P29" s="49">
        <f t="shared" si="13"/>
        <v>156.19999999999996</v>
      </c>
      <c r="Q29" s="50">
        <f t="shared" si="13"/>
        <v>156.20000000000005</v>
      </c>
      <c r="R29" s="48">
        <f t="shared" si="13"/>
        <v>156.19999999999999</v>
      </c>
      <c r="S29" s="49">
        <f t="shared" si="13"/>
        <v>156.19999999999999</v>
      </c>
      <c r="T29" s="49">
        <f t="shared" si="13"/>
        <v>156.19999999999996</v>
      </c>
      <c r="U29" s="50">
        <f t="shared" si="13"/>
        <v>156.20000000000007</v>
      </c>
      <c r="V29" s="276"/>
    </row>
    <row r="30" spans="1:41" ht="33.75" customHeight="1" x14ac:dyDescent="0.25">
      <c r="A30" s="52"/>
      <c r="B30" s="233"/>
      <c r="C30" s="238">
        <f>(C27/6)</f>
        <v>129.95839999999998</v>
      </c>
      <c r="D30" s="238">
        <f t="shared" ref="D30:G30" si="14">+(D27/6)</f>
        <v>117.93099999999998</v>
      </c>
      <c r="E30" s="238">
        <f t="shared" si="14"/>
        <v>26.866399999999999</v>
      </c>
      <c r="F30" s="238">
        <f t="shared" si="14"/>
        <v>120.4302</v>
      </c>
      <c r="G30" s="238">
        <f t="shared" si="14"/>
        <v>119.18059999999998</v>
      </c>
      <c r="H30" s="233"/>
      <c r="I30" s="238">
        <f>(I27/6)</f>
        <v>129.17740000000001</v>
      </c>
      <c r="J30" s="238">
        <f t="shared" ref="J30:M30" si="15">+(J27/6)</f>
        <v>117.46239999999999</v>
      </c>
      <c r="K30" s="238">
        <f t="shared" si="15"/>
        <v>25.616799999999998</v>
      </c>
      <c r="L30" s="238">
        <f t="shared" si="15"/>
        <v>116.05659999999999</v>
      </c>
      <c r="M30" s="238">
        <f t="shared" si="15"/>
        <v>117.46239999999999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312.69839999999999</v>
      </c>
      <c r="D31" s="238">
        <f t="shared" ref="D31:G31" si="16">+((D27-D24)/4)+D30</f>
        <v>283.75354999999996</v>
      </c>
      <c r="E31" s="238">
        <f t="shared" si="16"/>
        <v>64.6374</v>
      </c>
      <c r="F31" s="238">
        <f t="shared" si="16"/>
        <v>289.77154999999999</v>
      </c>
      <c r="G31" s="238">
        <f t="shared" si="16"/>
        <v>286.77355</v>
      </c>
      <c r="H31" s="233"/>
      <c r="I31" s="238">
        <f>+((I27-I24)/4)+I30</f>
        <v>310.82355000000001</v>
      </c>
      <c r="J31" s="238">
        <f t="shared" ref="J31:M31" si="17">+((J27-J24)/4)+J30</f>
        <v>282.63919999999996</v>
      </c>
      <c r="K31" s="238">
        <f t="shared" si="17"/>
        <v>61.621799999999993</v>
      </c>
      <c r="L31" s="238">
        <f t="shared" si="17"/>
        <v>279.23894999999999</v>
      </c>
      <c r="M31" s="238">
        <f t="shared" si="17"/>
        <v>282.63479999999998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487.36399999999998</v>
      </c>
      <c r="E32" s="242">
        <f>+SUM(C26:G26)</f>
        <v>3293</v>
      </c>
      <c r="F32" s="243"/>
      <c r="G32" s="243"/>
      <c r="H32" s="239"/>
      <c r="I32" s="240">
        <v>148</v>
      </c>
      <c r="J32" s="241">
        <f>+I32*K32/1000</f>
        <v>479.22399999999999</v>
      </c>
      <c r="K32" s="242">
        <f>+SUM(I26:M26)</f>
        <v>3238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97.8</v>
      </c>
      <c r="C38" s="79">
        <v>98.4</v>
      </c>
      <c r="D38" s="79">
        <v>29.4</v>
      </c>
      <c r="E38" s="79">
        <v>110</v>
      </c>
      <c r="F38" s="79">
        <v>109.4</v>
      </c>
      <c r="G38" s="79">
        <v>110.4</v>
      </c>
      <c r="H38" s="274">
        <f t="shared" ref="H38:H45" si="18">SUM(B38:G38)</f>
        <v>555.4</v>
      </c>
      <c r="I38" s="52"/>
      <c r="J38" s="287" t="s">
        <v>15</v>
      </c>
      <c r="K38" s="79">
        <v>7.3</v>
      </c>
      <c r="L38" s="79">
        <v>7.5</v>
      </c>
      <c r="M38" s="79">
        <v>2.2000000000000002</v>
      </c>
      <c r="N38" s="79">
        <v>8.4</v>
      </c>
      <c r="O38" s="79">
        <v>8.4</v>
      </c>
      <c r="P38" s="79">
        <v>8.1999999999999993</v>
      </c>
      <c r="Q38" s="274">
        <f t="shared" ref="Q38:Q45" si="19">SUM(K38:P38)</f>
        <v>42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97.6</v>
      </c>
      <c r="C39" s="79">
        <v>98.2</v>
      </c>
      <c r="D39" s="79">
        <v>29.2</v>
      </c>
      <c r="E39" s="79">
        <v>109.8</v>
      </c>
      <c r="F39" s="79">
        <v>109.4</v>
      </c>
      <c r="G39" s="79">
        <v>109.9</v>
      </c>
      <c r="H39" s="274">
        <f t="shared" si="18"/>
        <v>554.1</v>
      </c>
      <c r="I39" s="52"/>
      <c r="J39" s="288" t="s">
        <v>16</v>
      </c>
      <c r="K39" s="79">
        <v>7.3</v>
      </c>
      <c r="L39" s="79">
        <v>7.5</v>
      </c>
      <c r="M39" s="79">
        <v>2.2000000000000002</v>
      </c>
      <c r="N39" s="79">
        <v>8.4</v>
      </c>
      <c r="O39" s="79">
        <v>8.4</v>
      </c>
      <c r="P39" s="79">
        <v>8.1999999999999993</v>
      </c>
      <c r="Q39" s="274">
        <f t="shared" si="19"/>
        <v>42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97.6</v>
      </c>
      <c r="C40" s="79">
        <v>97.748960000000025</v>
      </c>
      <c r="D40" s="79">
        <v>29.006560000000007</v>
      </c>
      <c r="E40" s="79">
        <v>109.74992</v>
      </c>
      <c r="F40" s="79">
        <v>109.29304000000002</v>
      </c>
      <c r="G40" s="79">
        <v>109.64991999999999</v>
      </c>
      <c r="H40" s="274">
        <f t="shared" si="18"/>
        <v>553.04840000000002</v>
      </c>
      <c r="I40" s="52"/>
      <c r="J40" s="287" t="s">
        <v>17</v>
      </c>
      <c r="K40" s="79">
        <v>7.2</v>
      </c>
      <c r="L40" s="79">
        <v>7.5</v>
      </c>
      <c r="M40" s="79">
        <v>2.1</v>
      </c>
      <c r="N40" s="79">
        <v>8.4</v>
      </c>
      <c r="O40" s="79">
        <v>8.4</v>
      </c>
      <c r="P40" s="79">
        <v>8.1999999999999993</v>
      </c>
      <c r="Q40" s="274">
        <f t="shared" si="19"/>
        <v>41.8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97.6</v>
      </c>
      <c r="C41" s="79">
        <v>97.5</v>
      </c>
      <c r="D41" s="79">
        <v>28.8</v>
      </c>
      <c r="E41" s="79">
        <v>109.5</v>
      </c>
      <c r="F41" s="79">
        <v>109.1</v>
      </c>
      <c r="G41" s="79">
        <v>109.64991999999999</v>
      </c>
      <c r="H41" s="274">
        <f t="shared" si="18"/>
        <v>552.14991999999995</v>
      </c>
      <c r="I41" s="52"/>
      <c r="J41" s="288" t="s">
        <v>18</v>
      </c>
      <c r="K41" s="79">
        <v>7.2</v>
      </c>
      <c r="L41" s="79">
        <v>7.5</v>
      </c>
      <c r="M41" s="79">
        <v>2.1</v>
      </c>
      <c r="N41" s="79">
        <v>8.4</v>
      </c>
      <c r="O41" s="79">
        <v>8.4</v>
      </c>
      <c r="P41" s="79">
        <v>8.3000000000000007</v>
      </c>
      <c r="Q41" s="274">
        <f t="shared" si="19"/>
        <v>41.900000000000006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97.6</v>
      </c>
      <c r="C42" s="79">
        <v>97.5</v>
      </c>
      <c r="D42" s="79">
        <v>28.8</v>
      </c>
      <c r="E42" s="79">
        <v>109.5</v>
      </c>
      <c r="F42" s="79">
        <v>108.8</v>
      </c>
      <c r="G42" s="79">
        <v>109.64991999999999</v>
      </c>
      <c r="H42" s="274">
        <f t="shared" si="18"/>
        <v>551.84992</v>
      </c>
      <c r="I42" s="52"/>
      <c r="J42" s="287" t="s">
        <v>19</v>
      </c>
      <c r="K42" s="79">
        <v>7.3</v>
      </c>
      <c r="L42" s="79">
        <v>7.5</v>
      </c>
      <c r="M42" s="79">
        <v>2.1</v>
      </c>
      <c r="N42" s="79">
        <v>8.4</v>
      </c>
      <c r="O42" s="79">
        <v>8.4</v>
      </c>
      <c r="P42" s="79">
        <v>8.3000000000000007</v>
      </c>
      <c r="Q42" s="274">
        <f t="shared" si="19"/>
        <v>42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97.6</v>
      </c>
      <c r="C43" s="79">
        <v>97.5</v>
      </c>
      <c r="D43" s="79">
        <v>28.6</v>
      </c>
      <c r="E43" s="79">
        <v>109.5</v>
      </c>
      <c r="F43" s="79">
        <v>108.6</v>
      </c>
      <c r="G43" s="79">
        <v>109.64991999999999</v>
      </c>
      <c r="H43" s="274">
        <f t="shared" si="18"/>
        <v>551.44991999999991</v>
      </c>
      <c r="I43" s="52"/>
      <c r="J43" s="288" t="s">
        <v>13</v>
      </c>
      <c r="K43" s="79">
        <v>7.3</v>
      </c>
      <c r="L43" s="79">
        <v>7.5</v>
      </c>
      <c r="M43" s="79">
        <v>2.1</v>
      </c>
      <c r="N43" s="79">
        <v>8.5</v>
      </c>
      <c r="O43" s="79">
        <v>8.4</v>
      </c>
      <c r="P43" s="79">
        <v>8.3000000000000007</v>
      </c>
      <c r="Q43" s="274">
        <f t="shared" si="19"/>
        <v>42.100000000000009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97.4</v>
      </c>
      <c r="C44" s="79">
        <v>97.5</v>
      </c>
      <c r="D44" s="79">
        <v>28.3</v>
      </c>
      <c r="E44" s="79">
        <v>109.5</v>
      </c>
      <c r="F44" s="79">
        <v>108.6</v>
      </c>
      <c r="G44" s="79">
        <v>109.64991999999999</v>
      </c>
      <c r="H44" s="274">
        <f t="shared" si="18"/>
        <v>550.94992000000002</v>
      </c>
      <c r="I44" s="52"/>
      <c r="J44" s="287" t="s">
        <v>14</v>
      </c>
      <c r="K44" s="79">
        <v>7.3</v>
      </c>
      <c r="L44" s="79">
        <v>7.5</v>
      </c>
      <c r="M44" s="79">
        <v>2.2000000000000002</v>
      </c>
      <c r="N44" s="79">
        <v>8.5</v>
      </c>
      <c r="O44" s="79">
        <v>8.4</v>
      </c>
      <c r="P44" s="79">
        <v>8.3000000000000007</v>
      </c>
      <c r="Q44" s="274">
        <f t="shared" si="19"/>
        <v>42.2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683.2</v>
      </c>
      <c r="C45" s="262">
        <f t="shared" si="20"/>
        <v>684.34896000000003</v>
      </c>
      <c r="D45" s="262">
        <f t="shared" si="20"/>
        <v>202.10656</v>
      </c>
      <c r="E45" s="262">
        <f t="shared" si="20"/>
        <v>767.54992000000004</v>
      </c>
      <c r="F45" s="262">
        <f t="shared" si="20"/>
        <v>763.19304</v>
      </c>
      <c r="G45" s="262">
        <f t="shared" si="20"/>
        <v>768.54959999999994</v>
      </c>
      <c r="H45" s="274">
        <f t="shared" si="18"/>
        <v>3868.9480800000001</v>
      </c>
      <c r="J45" s="288" t="s">
        <v>11</v>
      </c>
      <c r="K45" s="290">
        <f t="shared" ref="K45:P45" si="21">SUM(K38:K44)</f>
        <v>50.899999999999991</v>
      </c>
      <c r="L45" s="262">
        <f t="shared" si="21"/>
        <v>52.5</v>
      </c>
      <c r="M45" s="262">
        <f t="shared" si="21"/>
        <v>15</v>
      </c>
      <c r="N45" s="262">
        <f t="shared" si="21"/>
        <v>59</v>
      </c>
      <c r="O45" s="262">
        <f t="shared" si="21"/>
        <v>58.8</v>
      </c>
      <c r="P45" s="262">
        <f t="shared" si="21"/>
        <v>57.8</v>
      </c>
      <c r="Q45" s="274">
        <f t="shared" si="19"/>
        <v>294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156.4</v>
      </c>
      <c r="C46" s="266">
        <v>156.4</v>
      </c>
      <c r="D46" s="266">
        <v>156.4</v>
      </c>
      <c r="E46" s="266">
        <v>156.4</v>
      </c>
      <c r="F46" s="266">
        <v>156.4</v>
      </c>
      <c r="G46" s="266">
        <v>156.4</v>
      </c>
      <c r="H46" s="293">
        <f>+((H45/H47)/7)*1000</f>
        <v>156.13188377723972</v>
      </c>
      <c r="J46" s="291" t="s">
        <v>20</v>
      </c>
      <c r="K46" s="292">
        <v>142.5</v>
      </c>
      <c r="L46" s="266">
        <v>141.5</v>
      </c>
      <c r="M46" s="266">
        <v>142.5</v>
      </c>
      <c r="N46" s="266">
        <v>140.5</v>
      </c>
      <c r="O46" s="266">
        <v>140</v>
      </c>
      <c r="P46" s="266">
        <v>140</v>
      </c>
      <c r="Q46" s="293">
        <f>+((Q45/Q47)/7)*1000</f>
        <v>140.93959731543623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625</v>
      </c>
      <c r="C47" s="35">
        <v>626</v>
      </c>
      <c r="D47" s="35">
        <v>186</v>
      </c>
      <c r="E47" s="35">
        <v>702</v>
      </c>
      <c r="F47" s="35">
        <v>699</v>
      </c>
      <c r="G47" s="35">
        <v>702</v>
      </c>
      <c r="H47" s="296">
        <f>SUM(B47:G47)</f>
        <v>3540</v>
      </c>
      <c r="I47" s="52"/>
      <c r="J47" s="295" t="s">
        <v>21</v>
      </c>
      <c r="K47" s="297">
        <v>51</v>
      </c>
      <c r="L47" s="298">
        <v>53</v>
      </c>
      <c r="M47" s="298">
        <v>15</v>
      </c>
      <c r="N47" s="298">
        <v>60</v>
      </c>
      <c r="O47" s="298">
        <v>60</v>
      </c>
      <c r="P47" s="298">
        <v>59</v>
      </c>
      <c r="Q47" s="299">
        <f>SUM(K47:P47)</f>
        <v>298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97.77000000000001</v>
      </c>
      <c r="C48" s="273">
        <f t="shared" si="22"/>
        <v>97.748960000000025</v>
      </c>
      <c r="D48" s="273">
        <f t="shared" si="22"/>
        <v>29.006560000000007</v>
      </c>
      <c r="E48" s="273">
        <f t="shared" si="22"/>
        <v>109.74992</v>
      </c>
      <c r="F48" s="273">
        <f t="shared" si="22"/>
        <v>109.29304000000002</v>
      </c>
      <c r="G48" s="273">
        <f t="shared" si="22"/>
        <v>109.64991999999999</v>
      </c>
      <c r="H48" s="302">
        <f>((H45*1000)/H47)/7</f>
        <v>156.13188377723969</v>
      </c>
      <c r="J48" s="301" t="s">
        <v>22</v>
      </c>
      <c r="K48" s="289">
        <f>((K47*K46)*7/1000-K38-K39)/5</f>
        <v>7.2545000000000019</v>
      </c>
      <c r="L48" s="273">
        <f t="shared" ref="L48:P48" si="23">((L47*L46)*7/1000-L38-L39)/5</f>
        <v>7.4992999999999999</v>
      </c>
      <c r="M48" s="273">
        <f t="shared" si="23"/>
        <v>2.1124999999999998</v>
      </c>
      <c r="N48" s="273">
        <f t="shared" si="23"/>
        <v>8.4420000000000002</v>
      </c>
      <c r="O48" s="273">
        <f t="shared" si="23"/>
        <v>8.4</v>
      </c>
      <c r="P48" s="273">
        <f t="shared" si="23"/>
        <v>8.2840000000000007</v>
      </c>
      <c r="Q48" s="303">
        <f>((Q45*1000)/Q47)/7</f>
        <v>140.93959731543626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684.25</v>
      </c>
      <c r="C49" s="43">
        <f t="shared" si="24"/>
        <v>685.34480000000008</v>
      </c>
      <c r="D49" s="43">
        <f t="shared" si="24"/>
        <v>203.63280000000003</v>
      </c>
      <c r="E49" s="43">
        <f t="shared" si="24"/>
        <v>768.54959999999994</v>
      </c>
      <c r="F49" s="43">
        <f t="shared" si="24"/>
        <v>765.26520000000005</v>
      </c>
      <c r="G49" s="43">
        <f t="shared" si="24"/>
        <v>768.54959999999994</v>
      </c>
      <c r="H49" s="87"/>
      <c r="J49" s="96" t="s">
        <v>23</v>
      </c>
      <c r="K49" s="85">
        <f t="shared" ref="K49:P49" si="25">((K47*K46)*7)/1000</f>
        <v>50.872500000000002</v>
      </c>
      <c r="L49" s="43">
        <f t="shared" si="25"/>
        <v>52.496499999999997</v>
      </c>
      <c r="M49" s="43">
        <f t="shared" si="25"/>
        <v>14.9625</v>
      </c>
      <c r="N49" s="43">
        <f t="shared" si="25"/>
        <v>59.01</v>
      </c>
      <c r="O49" s="43">
        <f t="shared" si="25"/>
        <v>58.8</v>
      </c>
      <c r="P49" s="43">
        <f t="shared" si="25"/>
        <v>57.82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156.16000000000003</v>
      </c>
      <c r="C50" s="49">
        <f t="shared" si="26"/>
        <v>156.17274303970791</v>
      </c>
      <c r="D50" s="49">
        <f t="shared" si="26"/>
        <v>155.22777265745009</v>
      </c>
      <c r="E50" s="49">
        <f t="shared" si="26"/>
        <v>156.19656491656491</v>
      </c>
      <c r="F50" s="49">
        <f t="shared" si="26"/>
        <v>155.97650521152667</v>
      </c>
      <c r="G50" s="49">
        <f t="shared" si="26"/>
        <v>156.4</v>
      </c>
      <c r="H50" s="105"/>
      <c r="I50" s="52"/>
      <c r="J50" s="97" t="s">
        <v>24</v>
      </c>
      <c r="K50" s="86">
        <f t="shared" ref="K50:P50" si="27">+(K45/K47)/7*1000</f>
        <v>142.57703081232489</v>
      </c>
      <c r="L50" s="49">
        <f t="shared" si="27"/>
        <v>141.50943396226415</v>
      </c>
      <c r="M50" s="49">
        <f t="shared" si="27"/>
        <v>142.85714285714286</v>
      </c>
      <c r="N50" s="49">
        <f t="shared" si="27"/>
        <v>140.47619047619048</v>
      </c>
      <c r="O50" s="49">
        <f t="shared" si="27"/>
        <v>139.99999999999997</v>
      </c>
      <c r="P50" s="49">
        <f t="shared" si="27"/>
        <v>139.95157384987894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10.5</v>
      </c>
      <c r="C57" s="79">
        <v>9.3000000000000007</v>
      </c>
      <c r="D57" s="79">
        <v>1.9</v>
      </c>
      <c r="E57" s="79">
        <v>9.1999999999999993</v>
      </c>
      <c r="F57" s="221">
        <v>9.6999999999999993</v>
      </c>
      <c r="G57" s="23">
        <v>10.4</v>
      </c>
      <c r="H57" s="289">
        <v>9.1</v>
      </c>
      <c r="I57" s="79">
        <v>2.1</v>
      </c>
      <c r="J57" s="79">
        <v>9.3000000000000007</v>
      </c>
      <c r="K57" s="221">
        <v>9.5</v>
      </c>
      <c r="L57" s="23">
        <v>10.4</v>
      </c>
      <c r="M57" s="79">
        <v>10.8</v>
      </c>
      <c r="N57" s="79">
        <v>2.4</v>
      </c>
      <c r="O57" s="221">
        <v>10.6</v>
      </c>
      <c r="P57" s="23">
        <v>11</v>
      </c>
      <c r="Q57" s="79">
        <v>11.1</v>
      </c>
      <c r="R57" s="79">
        <v>2.5</v>
      </c>
      <c r="S57" s="221">
        <v>11.2</v>
      </c>
      <c r="T57" s="259">
        <f t="shared" ref="T57:T64" si="28">SUM(B57:S57)</f>
        <v>151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10.5</v>
      </c>
      <c r="C58" s="79">
        <v>9.3000000000000007</v>
      </c>
      <c r="D58" s="79">
        <v>1.9</v>
      </c>
      <c r="E58" s="79">
        <v>9.1999999999999993</v>
      </c>
      <c r="F58" s="221">
        <v>9.6999999999999993</v>
      </c>
      <c r="G58" s="23">
        <v>10.4</v>
      </c>
      <c r="H58" s="289">
        <v>9.1</v>
      </c>
      <c r="I58" s="79">
        <v>2.1</v>
      </c>
      <c r="J58" s="79">
        <v>9.3000000000000007</v>
      </c>
      <c r="K58" s="221">
        <v>9.5</v>
      </c>
      <c r="L58" s="23">
        <v>10.4</v>
      </c>
      <c r="M58" s="79">
        <v>10.8</v>
      </c>
      <c r="N58" s="79">
        <v>2.4</v>
      </c>
      <c r="O58" s="221">
        <v>10.6</v>
      </c>
      <c r="P58" s="23">
        <v>11</v>
      </c>
      <c r="Q58" s="79">
        <v>11.1</v>
      </c>
      <c r="R58" s="79">
        <v>2.5</v>
      </c>
      <c r="S58" s="221">
        <v>11.2</v>
      </c>
      <c r="T58" s="259">
        <f t="shared" si="28"/>
        <v>151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10.5</v>
      </c>
      <c r="C59" s="79">
        <v>9.3000000000000007</v>
      </c>
      <c r="D59" s="79">
        <v>1.9</v>
      </c>
      <c r="E59" s="79">
        <v>9.1999999999999993</v>
      </c>
      <c r="F59" s="221">
        <v>9.6999999999999993</v>
      </c>
      <c r="G59" s="23">
        <v>10.5</v>
      </c>
      <c r="H59" s="289">
        <v>9.1</v>
      </c>
      <c r="I59" s="79">
        <v>2</v>
      </c>
      <c r="J59" s="79">
        <v>9.3000000000000007</v>
      </c>
      <c r="K59" s="221">
        <v>9.5</v>
      </c>
      <c r="L59" s="23">
        <v>10.4</v>
      </c>
      <c r="M59" s="79">
        <v>10.8</v>
      </c>
      <c r="N59" s="79">
        <v>2.2999999999999998</v>
      </c>
      <c r="O59" s="221">
        <v>10.7</v>
      </c>
      <c r="P59" s="23">
        <v>11</v>
      </c>
      <c r="Q59" s="79">
        <v>11.1</v>
      </c>
      <c r="R59" s="79">
        <v>2.5</v>
      </c>
      <c r="S59" s="221">
        <v>11.3</v>
      </c>
      <c r="T59" s="259">
        <f t="shared" si="28"/>
        <v>151.10000000000002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10.6</v>
      </c>
      <c r="C60" s="79">
        <v>9.3000000000000007</v>
      </c>
      <c r="D60" s="79">
        <v>1.9</v>
      </c>
      <c r="E60" s="79">
        <v>9.1999999999999993</v>
      </c>
      <c r="F60" s="221">
        <v>9.6999999999999993</v>
      </c>
      <c r="G60" s="23">
        <v>10.3</v>
      </c>
      <c r="H60" s="289">
        <v>9.1</v>
      </c>
      <c r="I60" s="79">
        <v>2</v>
      </c>
      <c r="J60" s="79">
        <v>9.4</v>
      </c>
      <c r="K60" s="221">
        <v>9.5</v>
      </c>
      <c r="L60" s="23">
        <v>10.4</v>
      </c>
      <c r="M60" s="79">
        <v>10.8</v>
      </c>
      <c r="N60" s="79">
        <v>2.2999999999999998</v>
      </c>
      <c r="O60" s="221">
        <v>10.7</v>
      </c>
      <c r="P60" s="23">
        <v>11</v>
      </c>
      <c r="Q60" s="79">
        <v>11.1</v>
      </c>
      <c r="R60" s="79">
        <v>2.5</v>
      </c>
      <c r="S60" s="221">
        <v>11.3</v>
      </c>
      <c r="T60" s="259">
        <f t="shared" si="28"/>
        <v>151.10000000000002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10.6</v>
      </c>
      <c r="C61" s="79">
        <v>9.4</v>
      </c>
      <c r="D61" s="79">
        <v>1.9</v>
      </c>
      <c r="E61" s="79">
        <v>9.1999999999999993</v>
      </c>
      <c r="F61" s="221">
        <v>9.6999999999999993</v>
      </c>
      <c r="G61" s="23">
        <v>10.3</v>
      </c>
      <c r="H61" s="289">
        <v>9.1999999999999993</v>
      </c>
      <c r="I61" s="79">
        <v>2</v>
      </c>
      <c r="J61" s="79">
        <v>9.4</v>
      </c>
      <c r="K61" s="221">
        <v>9.6</v>
      </c>
      <c r="L61" s="23">
        <v>10.5</v>
      </c>
      <c r="M61" s="79">
        <v>10.9</v>
      </c>
      <c r="N61" s="79">
        <v>2.4</v>
      </c>
      <c r="O61" s="221">
        <v>10.7</v>
      </c>
      <c r="P61" s="23">
        <v>11</v>
      </c>
      <c r="Q61" s="79">
        <v>11.1</v>
      </c>
      <c r="R61" s="79">
        <v>2.5</v>
      </c>
      <c r="S61" s="221">
        <v>11.3</v>
      </c>
      <c r="T61" s="259">
        <f t="shared" si="28"/>
        <v>151.70000000000002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10.6</v>
      </c>
      <c r="C62" s="79">
        <v>9.4</v>
      </c>
      <c r="D62" s="79">
        <v>2</v>
      </c>
      <c r="E62" s="79">
        <v>9.1999999999999993</v>
      </c>
      <c r="F62" s="221">
        <v>9.6999999999999993</v>
      </c>
      <c r="G62" s="23">
        <v>10.4</v>
      </c>
      <c r="H62" s="289">
        <v>9.1999999999999993</v>
      </c>
      <c r="I62" s="79">
        <v>2.1</v>
      </c>
      <c r="J62" s="79">
        <v>9.4</v>
      </c>
      <c r="K62" s="221">
        <v>9.6</v>
      </c>
      <c r="L62" s="23">
        <v>10.5</v>
      </c>
      <c r="M62" s="79">
        <v>10.9</v>
      </c>
      <c r="N62" s="79">
        <v>2.4</v>
      </c>
      <c r="O62" s="221">
        <v>10.8</v>
      </c>
      <c r="P62" s="23">
        <v>11.1</v>
      </c>
      <c r="Q62" s="79">
        <v>11.1</v>
      </c>
      <c r="R62" s="79">
        <v>2.5</v>
      </c>
      <c r="S62" s="221">
        <v>11.3</v>
      </c>
      <c r="T62" s="259">
        <f t="shared" si="28"/>
        <v>152.20000000000002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10.6</v>
      </c>
      <c r="C63" s="79">
        <v>9.4</v>
      </c>
      <c r="D63" s="79">
        <v>2</v>
      </c>
      <c r="E63" s="79">
        <v>9.3000000000000007</v>
      </c>
      <c r="F63" s="221">
        <v>9.8000000000000007</v>
      </c>
      <c r="G63" s="23">
        <v>10.4</v>
      </c>
      <c r="H63" s="289">
        <v>9.1999999999999993</v>
      </c>
      <c r="I63" s="79">
        <v>2.1</v>
      </c>
      <c r="J63" s="79">
        <v>9.4</v>
      </c>
      <c r="K63" s="221">
        <v>9.6</v>
      </c>
      <c r="L63" s="23">
        <v>10.5</v>
      </c>
      <c r="M63" s="79">
        <v>10.9</v>
      </c>
      <c r="N63" s="79">
        <v>2.4</v>
      </c>
      <c r="O63" s="221">
        <v>10.8</v>
      </c>
      <c r="P63" s="23">
        <v>11.1</v>
      </c>
      <c r="Q63" s="79">
        <v>11.1</v>
      </c>
      <c r="R63" s="79">
        <v>2.6</v>
      </c>
      <c r="S63" s="221">
        <v>11.4</v>
      </c>
      <c r="T63" s="259">
        <f t="shared" si="28"/>
        <v>152.6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73.900000000000006</v>
      </c>
      <c r="C64" s="262">
        <f t="shared" si="29"/>
        <v>65.400000000000006</v>
      </c>
      <c r="D64" s="262">
        <f t="shared" si="29"/>
        <v>13.5</v>
      </c>
      <c r="E64" s="262">
        <f t="shared" si="29"/>
        <v>64.5</v>
      </c>
      <c r="F64" s="263">
        <f t="shared" si="29"/>
        <v>68</v>
      </c>
      <c r="G64" s="261">
        <f t="shared" si="29"/>
        <v>72.7</v>
      </c>
      <c r="H64" s="262">
        <f t="shared" si="29"/>
        <v>64</v>
      </c>
      <c r="I64" s="262">
        <f t="shared" si="29"/>
        <v>14.399999999999999</v>
      </c>
      <c r="J64" s="262">
        <f t="shared" si="29"/>
        <v>65.5</v>
      </c>
      <c r="K64" s="263">
        <f t="shared" si="29"/>
        <v>66.8</v>
      </c>
      <c r="L64" s="261">
        <f t="shared" si="29"/>
        <v>73.099999999999994</v>
      </c>
      <c r="M64" s="262">
        <f t="shared" si="29"/>
        <v>75.900000000000006</v>
      </c>
      <c r="N64" s="262">
        <f t="shared" si="29"/>
        <v>16.599999999999998</v>
      </c>
      <c r="O64" s="263">
        <f t="shared" si="29"/>
        <v>74.899999999999991</v>
      </c>
      <c r="P64" s="261">
        <f t="shared" si="29"/>
        <v>77.199999999999989</v>
      </c>
      <c r="Q64" s="262">
        <f t="shared" si="29"/>
        <v>77.699999999999989</v>
      </c>
      <c r="R64" s="262">
        <f t="shared" si="29"/>
        <v>17.600000000000001</v>
      </c>
      <c r="S64" s="263">
        <f t="shared" si="29"/>
        <v>79</v>
      </c>
      <c r="T64" s="259">
        <f t="shared" si="28"/>
        <v>1060.6999999999998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146.5</v>
      </c>
      <c r="C65" s="266">
        <v>146</v>
      </c>
      <c r="D65" s="266">
        <v>148</v>
      </c>
      <c r="E65" s="266">
        <v>144</v>
      </c>
      <c r="F65" s="267">
        <v>145</v>
      </c>
      <c r="G65" s="265">
        <v>147</v>
      </c>
      <c r="H65" s="266">
        <v>145</v>
      </c>
      <c r="I65" s="266">
        <v>147</v>
      </c>
      <c r="J65" s="266">
        <v>144</v>
      </c>
      <c r="K65" s="267">
        <v>144.5</v>
      </c>
      <c r="L65" s="265">
        <v>147</v>
      </c>
      <c r="M65" s="266">
        <v>146.5</v>
      </c>
      <c r="N65" s="266">
        <v>148.5</v>
      </c>
      <c r="O65" s="267">
        <v>144.5</v>
      </c>
      <c r="P65" s="265">
        <v>147</v>
      </c>
      <c r="Q65" s="266">
        <v>146</v>
      </c>
      <c r="R65" s="266">
        <v>148</v>
      </c>
      <c r="S65" s="267">
        <v>146.5</v>
      </c>
      <c r="T65" s="316">
        <f>+((T64/T66)/7)*1000</f>
        <v>145.84078097071358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64</v>
      </c>
      <c r="D66" s="298">
        <v>13</v>
      </c>
      <c r="E66" s="298">
        <v>64</v>
      </c>
      <c r="F66" s="318">
        <v>67</v>
      </c>
      <c r="G66" s="317">
        <v>71</v>
      </c>
      <c r="H66" s="298">
        <v>63</v>
      </c>
      <c r="I66" s="298">
        <v>14</v>
      </c>
      <c r="J66" s="298">
        <v>65</v>
      </c>
      <c r="K66" s="318">
        <v>66</v>
      </c>
      <c r="L66" s="317">
        <v>71</v>
      </c>
      <c r="M66" s="298">
        <v>74</v>
      </c>
      <c r="N66" s="298">
        <v>16</v>
      </c>
      <c r="O66" s="318">
        <v>74</v>
      </c>
      <c r="P66" s="317">
        <v>75</v>
      </c>
      <c r="Q66" s="298">
        <v>76</v>
      </c>
      <c r="R66" s="298">
        <v>17</v>
      </c>
      <c r="S66" s="318">
        <v>77</v>
      </c>
      <c r="T66" s="319">
        <f>SUM(B66:S66)</f>
        <v>1039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10.5672</v>
      </c>
      <c r="C67" s="273">
        <f t="shared" si="30"/>
        <v>9.361600000000001</v>
      </c>
      <c r="D67" s="273">
        <f t="shared" si="30"/>
        <v>1.9335999999999998</v>
      </c>
      <c r="E67" s="273">
        <f t="shared" si="30"/>
        <v>9.2223999999999986</v>
      </c>
      <c r="F67" s="274">
        <f t="shared" si="30"/>
        <v>9.7209999999999983</v>
      </c>
      <c r="G67" s="272">
        <f t="shared" si="30"/>
        <v>10.4518</v>
      </c>
      <c r="H67" s="273">
        <f t="shared" si="30"/>
        <v>9.1489999999999991</v>
      </c>
      <c r="I67" s="273">
        <f t="shared" si="30"/>
        <v>2.0412000000000003</v>
      </c>
      <c r="J67" s="273">
        <f t="shared" si="30"/>
        <v>9.3840000000000003</v>
      </c>
      <c r="K67" s="274">
        <f t="shared" si="30"/>
        <v>9.5518000000000001</v>
      </c>
      <c r="L67" s="272">
        <f t="shared" si="30"/>
        <v>10.4518</v>
      </c>
      <c r="M67" s="273">
        <f t="shared" si="30"/>
        <v>10.857400000000002</v>
      </c>
      <c r="N67" s="273">
        <f t="shared" si="30"/>
        <v>2.3664000000000001</v>
      </c>
      <c r="O67" s="274">
        <f t="shared" si="30"/>
        <v>10.7302</v>
      </c>
      <c r="P67" s="272">
        <f t="shared" si="30"/>
        <v>11.035</v>
      </c>
      <c r="Q67" s="273">
        <f t="shared" si="30"/>
        <v>11.0944</v>
      </c>
      <c r="R67" s="273">
        <f t="shared" si="30"/>
        <v>2.5223999999999998</v>
      </c>
      <c r="S67" s="274">
        <f t="shared" si="30"/>
        <v>11.312699999999998</v>
      </c>
      <c r="T67" s="320">
        <f>((T64*1000)/T66)/7</f>
        <v>145.84078097071355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73.835999999999999</v>
      </c>
      <c r="C68" s="43">
        <f t="shared" si="31"/>
        <v>65.408000000000001</v>
      </c>
      <c r="D68" s="43">
        <f t="shared" si="31"/>
        <v>13.468</v>
      </c>
      <c r="E68" s="43">
        <f t="shared" si="31"/>
        <v>64.512</v>
      </c>
      <c r="F68" s="87">
        <f t="shared" si="31"/>
        <v>68.004999999999995</v>
      </c>
      <c r="G68" s="42">
        <f t="shared" si="31"/>
        <v>73.058999999999997</v>
      </c>
      <c r="H68" s="43">
        <f t="shared" si="31"/>
        <v>63.945</v>
      </c>
      <c r="I68" s="43">
        <f t="shared" si="31"/>
        <v>14.406000000000001</v>
      </c>
      <c r="J68" s="43">
        <f t="shared" si="31"/>
        <v>65.52</v>
      </c>
      <c r="K68" s="87">
        <f t="shared" si="31"/>
        <v>66.759</v>
      </c>
      <c r="L68" s="42">
        <f t="shared" si="31"/>
        <v>73.058999999999997</v>
      </c>
      <c r="M68" s="43">
        <f t="shared" si="31"/>
        <v>75.887</v>
      </c>
      <c r="N68" s="43">
        <f t="shared" si="31"/>
        <v>16.632000000000001</v>
      </c>
      <c r="O68" s="87">
        <f t="shared" si="31"/>
        <v>74.850999999999999</v>
      </c>
      <c r="P68" s="42">
        <f t="shared" si="31"/>
        <v>77.174999999999997</v>
      </c>
      <c r="Q68" s="43">
        <f t="shared" si="31"/>
        <v>77.671999999999997</v>
      </c>
      <c r="R68" s="43">
        <f t="shared" si="31"/>
        <v>17.611999999999998</v>
      </c>
      <c r="S68" s="87">
        <f t="shared" si="31"/>
        <v>78.963499999999996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146.62698412698413</v>
      </c>
      <c r="C69" s="49">
        <f t="shared" si="32"/>
        <v>145.98214285714286</v>
      </c>
      <c r="D69" s="49">
        <f t="shared" si="32"/>
        <v>148.35164835164835</v>
      </c>
      <c r="E69" s="49">
        <f t="shared" si="32"/>
        <v>143.97321428571428</v>
      </c>
      <c r="F69" s="50">
        <f t="shared" si="32"/>
        <v>144.98933901918977</v>
      </c>
      <c r="G69" s="48">
        <f t="shared" si="32"/>
        <v>146.27766599597587</v>
      </c>
      <c r="H69" s="49">
        <f t="shared" si="32"/>
        <v>145.12471655328798</v>
      </c>
      <c r="I69" s="49">
        <f t="shared" si="32"/>
        <v>146.93877551020407</v>
      </c>
      <c r="J69" s="49">
        <f t="shared" si="32"/>
        <v>143.95604395604394</v>
      </c>
      <c r="K69" s="50">
        <f t="shared" si="32"/>
        <v>144.58874458874456</v>
      </c>
      <c r="L69" s="48">
        <f t="shared" si="32"/>
        <v>147.0824949698189</v>
      </c>
      <c r="M69" s="49">
        <f t="shared" si="32"/>
        <v>146.52509652509653</v>
      </c>
      <c r="N69" s="49">
        <f t="shared" si="32"/>
        <v>148.21428571428569</v>
      </c>
      <c r="O69" s="50">
        <f t="shared" si="32"/>
        <v>144.59459459459458</v>
      </c>
      <c r="P69" s="48">
        <f t="shared" si="32"/>
        <v>147.04761904761904</v>
      </c>
      <c r="Q69" s="49">
        <f t="shared" si="32"/>
        <v>146.05263157894734</v>
      </c>
      <c r="R69" s="49">
        <f t="shared" si="32"/>
        <v>147.89915966386556</v>
      </c>
      <c r="S69" s="50">
        <f t="shared" si="32"/>
        <v>146.56771799628942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1" zoomScale="30" zoomScaleNormal="30" workbookViewId="0">
      <selection activeCell="E63" sqref="E63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AC3" s="379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79" t="s">
        <v>1</v>
      </c>
      <c r="B9" s="379"/>
      <c r="C9" s="379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79"/>
      <c r="B10" s="379"/>
      <c r="C10" s="379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79" t="s">
        <v>4</v>
      </c>
      <c r="B11" s="379"/>
      <c r="C11" s="379"/>
      <c r="D11" s="245"/>
      <c r="E11" s="380">
        <v>1</v>
      </c>
      <c r="F11" s="245"/>
      <c r="G11" s="245"/>
      <c r="H11" s="245"/>
      <c r="I11" s="245"/>
      <c r="J11" s="245"/>
      <c r="K11" s="599" t="s">
        <v>107</v>
      </c>
      <c r="L11" s="599"/>
      <c r="M11" s="381"/>
      <c r="N11" s="381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79"/>
      <c r="B12" s="379"/>
      <c r="C12" s="379"/>
      <c r="D12" s="245"/>
      <c r="E12" s="247"/>
      <c r="F12" s="245"/>
      <c r="G12" s="245"/>
      <c r="H12" s="245"/>
      <c r="I12" s="245"/>
      <c r="J12" s="245"/>
      <c r="K12" s="381"/>
      <c r="L12" s="381"/>
      <c r="M12" s="381"/>
      <c r="N12" s="381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245"/>
      <c r="W13" s="245"/>
      <c r="X13" s="245"/>
    </row>
    <row r="14" spans="1:29" s="52" customFormat="1" ht="34.5" thickBot="1" x14ac:dyDescent="0.3">
      <c r="A14" s="379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487</v>
      </c>
      <c r="C17" s="226">
        <v>6.8223999999999902</v>
      </c>
      <c r="D17" s="226">
        <v>6.1909999999999918</v>
      </c>
      <c r="E17" s="226">
        <v>1.4103999999999981</v>
      </c>
      <c r="F17" s="226">
        <v>6.3221999999999916</v>
      </c>
      <c r="G17" s="226">
        <v>6.2565999999999908</v>
      </c>
      <c r="H17" s="225">
        <v>479</v>
      </c>
      <c r="I17" s="226">
        <v>6.7813999999999908</v>
      </c>
      <c r="J17" s="226">
        <v>6.1663999999999914</v>
      </c>
      <c r="K17" s="226">
        <v>1.3447999999999982</v>
      </c>
      <c r="L17" s="226">
        <v>6.0925999999999911</v>
      </c>
      <c r="M17" s="226">
        <v>6.1663999999999914</v>
      </c>
      <c r="N17" s="23">
        <v>130.67038803138558</v>
      </c>
      <c r="O17" s="24">
        <v>131.99305767127038</v>
      </c>
      <c r="P17" s="24">
        <v>29.709546901708791</v>
      </c>
      <c r="Q17" s="25">
        <v>134.32707792066557</v>
      </c>
      <c r="R17" s="23">
        <v>138.86240831262717</v>
      </c>
      <c r="S17" s="24">
        <v>138.21217216645118</v>
      </c>
      <c r="T17" s="24">
        <v>26.585972313395189</v>
      </c>
      <c r="U17" s="25">
        <v>141.323153968128</v>
      </c>
      <c r="V17" s="259">
        <f t="shared" ref="V17:V24" si="0">SUM(B17:U17)</f>
        <v>1891.2379772856316</v>
      </c>
      <c r="X17" s="52"/>
      <c r="Y17" s="52"/>
    </row>
    <row r="18" spans="1:41" ht="39.950000000000003" customHeight="1" x14ac:dyDescent="0.25">
      <c r="A18" s="260" t="s">
        <v>16</v>
      </c>
      <c r="B18" s="225">
        <v>487</v>
      </c>
      <c r="C18" s="226">
        <v>6.8223999999999902</v>
      </c>
      <c r="D18" s="226">
        <v>6.1909999999999918</v>
      </c>
      <c r="E18" s="226">
        <v>1.4103999999999981</v>
      </c>
      <c r="F18" s="226">
        <v>6.3221999999999916</v>
      </c>
      <c r="G18" s="226">
        <v>6.2565999999999908</v>
      </c>
      <c r="H18" s="225">
        <v>479</v>
      </c>
      <c r="I18" s="226">
        <v>6.7813999999999908</v>
      </c>
      <c r="J18" s="226">
        <v>6.1663999999999914</v>
      </c>
      <c r="K18" s="226">
        <v>1.3447999999999982</v>
      </c>
      <c r="L18" s="226">
        <v>6.0925999999999911</v>
      </c>
      <c r="M18" s="226">
        <v>6.1663999999999914</v>
      </c>
      <c r="N18" s="23">
        <v>130.67038803138558</v>
      </c>
      <c r="O18" s="24">
        <v>131.99305767127038</v>
      </c>
      <c r="P18" s="24">
        <v>29.709546901708791</v>
      </c>
      <c r="Q18" s="25">
        <v>134.32707792066557</v>
      </c>
      <c r="R18" s="23">
        <v>138.86240831262717</v>
      </c>
      <c r="S18" s="24">
        <v>138.21217216645118</v>
      </c>
      <c r="T18" s="24">
        <v>26.585972313395189</v>
      </c>
      <c r="U18" s="25">
        <v>141.323153968128</v>
      </c>
      <c r="V18" s="259">
        <f t="shared" si="0"/>
        <v>1891.2379772856316</v>
      </c>
      <c r="X18" s="52"/>
      <c r="Y18" s="52"/>
    </row>
    <row r="19" spans="1:41" ht="39.75" customHeight="1" x14ac:dyDescent="0.25">
      <c r="A19" s="258" t="s">
        <v>17</v>
      </c>
      <c r="B19" s="225">
        <v>485</v>
      </c>
      <c r="C19" s="226">
        <v>6.2324999999999999</v>
      </c>
      <c r="D19" s="226">
        <v>5.6550000000000002</v>
      </c>
      <c r="E19" s="226">
        <v>1.29</v>
      </c>
      <c r="F19" s="226">
        <v>5.76</v>
      </c>
      <c r="G19" s="226">
        <v>5.6849999999999996</v>
      </c>
      <c r="H19" s="225">
        <v>476</v>
      </c>
      <c r="I19" s="226">
        <v>6.1574999999999998</v>
      </c>
      <c r="J19" s="226">
        <v>5.625</v>
      </c>
      <c r="K19" s="226">
        <v>1.1924999999999999</v>
      </c>
      <c r="L19" s="226">
        <v>5.5724999999999998</v>
      </c>
      <c r="M19" s="226">
        <v>5.5949999999999998</v>
      </c>
      <c r="N19" s="23">
        <v>129.72904478744576</v>
      </c>
      <c r="O19" s="24">
        <v>131.59467693149185</v>
      </c>
      <c r="P19" s="24">
        <v>29.043781239316484</v>
      </c>
      <c r="Q19" s="25">
        <v>133.49116883173377</v>
      </c>
      <c r="R19" s="23">
        <v>137.77263667494913</v>
      </c>
      <c r="S19" s="24">
        <v>137.37963113341954</v>
      </c>
      <c r="T19" s="24">
        <v>26.156911074641926</v>
      </c>
      <c r="U19" s="25">
        <v>140.7069384127488</v>
      </c>
      <c r="V19" s="259">
        <f t="shared" si="0"/>
        <v>1875.6397890857472</v>
      </c>
      <c r="X19" s="52"/>
      <c r="Y19" s="52"/>
    </row>
    <row r="20" spans="1:41" ht="39.950000000000003" customHeight="1" x14ac:dyDescent="0.25">
      <c r="A20" s="260" t="s">
        <v>18</v>
      </c>
      <c r="B20" s="225">
        <v>485</v>
      </c>
      <c r="C20" s="226">
        <v>6.2324999999999999</v>
      </c>
      <c r="D20" s="226">
        <v>5.6550000000000002</v>
      </c>
      <c r="E20" s="226">
        <v>1.29</v>
      </c>
      <c r="F20" s="226">
        <v>5.76</v>
      </c>
      <c r="G20" s="226">
        <v>5.6849999999999996</v>
      </c>
      <c r="H20" s="225">
        <v>476</v>
      </c>
      <c r="I20" s="226">
        <v>6.1574999999999998</v>
      </c>
      <c r="J20" s="226">
        <v>5.625</v>
      </c>
      <c r="K20" s="226">
        <v>1.1924999999999999</v>
      </c>
      <c r="L20" s="226">
        <v>5.5724999999999998</v>
      </c>
      <c r="M20" s="226">
        <v>5.5949999999999998</v>
      </c>
      <c r="N20" s="23">
        <v>129.72904478744576</v>
      </c>
      <c r="O20" s="24">
        <v>131.59467693149185</v>
      </c>
      <c r="P20" s="24">
        <v>29.043781239316484</v>
      </c>
      <c r="Q20" s="25">
        <v>133.49116883173377</v>
      </c>
      <c r="R20" s="23">
        <v>137.77263667494913</v>
      </c>
      <c r="S20" s="24">
        <v>137.37963113341954</v>
      </c>
      <c r="T20" s="24">
        <v>26.156911074641926</v>
      </c>
      <c r="U20" s="25">
        <v>140.7069384127488</v>
      </c>
      <c r="V20" s="259">
        <f t="shared" si="0"/>
        <v>1875.6397890857472</v>
      </c>
      <c r="X20" s="52"/>
      <c r="Y20" s="52"/>
    </row>
    <row r="21" spans="1:41" ht="39.950000000000003" customHeight="1" x14ac:dyDescent="0.25">
      <c r="A21" s="258" t="s">
        <v>19</v>
      </c>
      <c r="B21" s="225">
        <v>485</v>
      </c>
      <c r="C21" s="226">
        <v>6.2324999999999999</v>
      </c>
      <c r="D21" s="226">
        <v>5.6550000000000002</v>
      </c>
      <c r="E21" s="226">
        <v>1.29</v>
      </c>
      <c r="F21" s="226">
        <v>5.76</v>
      </c>
      <c r="G21" s="226">
        <v>5.6849999999999996</v>
      </c>
      <c r="H21" s="225">
        <v>476</v>
      </c>
      <c r="I21" s="226">
        <v>6.1574999999999998</v>
      </c>
      <c r="J21" s="226">
        <v>5.625</v>
      </c>
      <c r="K21" s="226">
        <v>1.1924999999999999</v>
      </c>
      <c r="L21" s="226">
        <v>5.5724999999999998</v>
      </c>
      <c r="M21" s="226">
        <v>5.5949999999999998</v>
      </c>
      <c r="N21" s="23">
        <v>129.72904478744576</v>
      </c>
      <c r="O21" s="24">
        <v>131.59467693149185</v>
      </c>
      <c r="P21" s="24">
        <v>29.043781239316484</v>
      </c>
      <c r="Q21" s="25">
        <v>133.49116883173377</v>
      </c>
      <c r="R21" s="23">
        <v>137.77263667494913</v>
      </c>
      <c r="S21" s="24">
        <v>137.37963113341954</v>
      </c>
      <c r="T21" s="24">
        <v>26.156911074641926</v>
      </c>
      <c r="U21" s="25">
        <v>140.7069384127488</v>
      </c>
      <c r="V21" s="259">
        <f t="shared" si="0"/>
        <v>1875.6397890857472</v>
      </c>
      <c r="X21" s="52"/>
      <c r="Y21" s="52"/>
    </row>
    <row r="22" spans="1:41" ht="39.950000000000003" customHeight="1" x14ac:dyDescent="0.25">
      <c r="A22" s="260" t="s">
        <v>13</v>
      </c>
      <c r="B22" s="225">
        <v>485</v>
      </c>
      <c r="C22" s="226">
        <v>6.2324999999999999</v>
      </c>
      <c r="D22" s="226">
        <v>5.6550000000000002</v>
      </c>
      <c r="E22" s="226">
        <v>1.29</v>
      </c>
      <c r="F22" s="226">
        <v>5.76</v>
      </c>
      <c r="G22" s="226">
        <v>5.6849999999999996</v>
      </c>
      <c r="H22" s="225">
        <v>476</v>
      </c>
      <c r="I22" s="226">
        <v>6.1574999999999998</v>
      </c>
      <c r="J22" s="226">
        <v>5.625</v>
      </c>
      <c r="K22" s="226">
        <v>1.1924999999999999</v>
      </c>
      <c r="L22" s="226">
        <v>5.5724999999999998</v>
      </c>
      <c r="M22" s="226">
        <v>5.5949999999999998</v>
      </c>
      <c r="N22" s="23">
        <v>129.72904478744576</v>
      </c>
      <c r="O22" s="24">
        <v>131.59467693149185</v>
      </c>
      <c r="P22" s="24">
        <v>29.043781239316484</v>
      </c>
      <c r="Q22" s="25">
        <v>133.49116883173377</v>
      </c>
      <c r="R22" s="23">
        <v>137.77263667494913</v>
      </c>
      <c r="S22" s="24">
        <v>137.37963113341954</v>
      </c>
      <c r="T22" s="24">
        <v>26.156911074641926</v>
      </c>
      <c r="U22" s="25">
        <v>140.7069384127488</v>
      </c>
      <c r="V22" s="259">
        <f t="shared" si="0"/>
        <v>1875.6397890857472</v>
      </c>
      <c r="X22" s="52"/>
      <c r="Y22" s="52"/>
    </row>
    <row r="23" spans="1:41" ht="39.950000000000003" customHeight="1" x14ac:dyDescent="0.25">
      <c r="A23" s="258" t="s">
        <v>14</v>
      </c>
      <c r="B23" s="225">
        <v>485</v>
      </c>
      <c r="C23" s="226">
        <v>6.2324999999999999</v>
      </c>
      <c r="D23" s="226">
        <v>5.6550000000000002</v>
      </c>
      <c r="E23" s="226">
        <v>1.29</v>
      </c>
      <c r="F23" s="226">
        <v>5.76</v>
      </c>
      <c r="G23" s="226">
        <v>5.6849999999999996</v>
      </c>
      <c r="H23" s="225">
        <v>476</v>
      </c>
      <c r="I23" s="226">
        <v>6.1574999999999998</v>
      </c>
      <c r="J23" s="226">
        <v>5.625</v>
      </c>
      <c r="K23" s="226">
        <v>1.1924999999999999</v>
      </c>
      <c r="L23" s="226">
        <v>5.5724999999999998</v>
      </c>
      <c r="M23" s="226">
        <v>5.5949999999999998</v>
      </c>
      <c r="N23" s="23">
        <v>129.72904478744576</v>
      </c>
      <c r="O23" s="24">
        <v>131.59467693149185</v>
      </c>
      <c r="P23" s="24">
        <v>29.043781239316484</v>
      </c>
      <c r="Q23" s="25">
        <v>133.49116883173377</v>
      </c>
      <c r="R23" s="23">
        <v>137.77263667494913</v>
      </c>
      <c r="S23" s="24">
        <v>137.37963113341954</v>
      </c>
      <c r="T23" s="24">
        <v>26.156911074641926</v>
      </c>
      <c r="U23" s="25">
        <v>140.7069384127488</v>
      </c>
      <c r="V23" s="259">
        <f t="shared" si="0"/>
        <v>1875.6397890857472</v>
      </c>
      <c r="X23" s="52"/>
    </row>
    <row r="24" spans="1:41" ht="41.45" customHeight="1" thickBot="1" x14ac:dyDescent="0.3">
      <c r="A24" s="260" t="s">
        <v>11</v>
      </c>
      <c r="B24" s="227">
        <f>SUM(B17:B23)</f>
        <v>3399</v>
      </c>
      <c r="C24" s="228">
        <f t="shared" ref="C24:G24" si="1">SUM(C17:C23)</f>
        <v>44.807299999999984</v>
      </c>
      <c r="D24" s="228">
        <f t="shared" si="1"/>
        <v>40.656999999999989</v>
      </c>
      <c r="E24" s="228">
        <f t="shared" si="1"/>
        <v>9.2707999999999959</v>
      </c>
      <c r="F24" s="228">
        <f t="shared" si="1"/>
        <v>41.444399999999973</v>
      </c>
      <c r="G24" s="228">
        <f t="shared" si="1"/>
        <v>40.938199999999981</v>
      </c>
      <c r="H24" s="227">
        <f>SUM(H17:H23)</f>
        <v>3338</v>
      </c>
      <c r="I24" s="228">
        <f t="shared" ref="I24:M24" si="2">SUM(I17:I23)</f>
        <v>44.350299999999976</v>
      </c>
      <c r="J24" s="228">
        <f t="shared" si="2"/>
        <v>40.457799999999985</v>
      </c>
      <c r="K24" s="228">
        <f t="shared" si="2"/>
        <v>8.6520999999999972</v>
      </c>
      <c r="L24" s="228">
        <f t="shared" si="2"/>
        <v>40.047699999999978</v>
      </c>
      <c r="M24" s="228">
        <f t="shared" si="2"/>
        <v>40.307799999999979</v>
      </c>
      <c r="N24" s="261">
        <f>SUM(N17:N23)</f>
        <v>909.9860000000001</v>
      </c>
      <c r="O24" s="262">
        <f t="shared" ref="O24:Q24" si="3">SUM(O17:O23)</f>
        <v>921.95950000000016</v>
      </c>
      <c r="P24" s="262">
        <f t="shared" si="3"/>
        <v>204.63799999999998</v>
      </c>
      <c r="Q24" s="263">
        <f t="shared" si="3"/>
        <v>936.11000000000013</v>
      </c>
      <c r="R24" s="261">
        <f>SUM(R17:R23)</f>
        <v>966.58799999999997</v>
      </c>
      <c r="S24" s="262">
        <f t="shared" ref="S24:U24" si="4">SUM(S17:S23)</f>
        <v>963.32249999999999</v>
      </c>
      <c r="T24" s="262">
        <f t="shared" si="4"/>
        <v>183.95650000000001</v>
      </c>
      <c r="U24" s="263">
        <f t="shared" si="4"/>
        <v>986.18099999999981</v>
      </c>
      <c r="V24" s="259">
        <f t="shared" si="0"/>
        <v>13160.674900000002</v>
      </c>
    </row>
    <row r="25" spans="1:41" s="52" customFormat="1" ht="36.75" customHeight="1" x14ac:dyDescent="0.25">
      <c r="A25" s="264" t="s">
        <v>20</v>
      </c>
      <c r="B25" s="229"/>
      <c r="C25" s="230">
        <v>155.5</v>
      </c>
      <c r="D25" s="230">
        <v>155.5</v>
      </c>
      <c r="E25" s="230">
        <v>155.5</v>
      </c>
      <c r="F25" s="230">
        <v>155.5</v>
      </c>
      <c r="G25" s="230">
        <v>155.5</v>
      </c>
      <c r="H25" s="229"/>
      <c r="I25" s="230">
        <v>155.5</v>
      </c>
      <c r="J25" s="335">
        <v>155.5</v>
      </c>
      <c r="K25" s="230">
        <v>155.5</v>
      </c>
      <c r="L25" s="230">
        <v>155.5</v>
      </c>
      <c r="M25" s="230">
        <v>155.5</v>
      </c>
      <c r="N25" s="265">
        <v>155.5</v>
      </c>
      <c r="O25" s="266">
        <v>155.5</v>
      </c>
      <c r="P25" s="266">
        <v>155.5</v>
      </c>
      <c r="Q25" s="267">
        <v>155.5</v>
      </c>
      <c r="R25" s="265">
        <v>155.5</v>
      </c>
      <c r="S25" s="266">
        <v>155.5</v>
      </c>
      <c r="T25" s="266">
        <v>155.5</v>
      </c>
      <c r="U25" s="267">
        <v>155.5</v>
      </c>
      <c r="V25" s="268">
        <f>+((V24/V26)/7)*1000</f>
        <v>155.62423758676556</v>
      </c>
    </row>
    <row r="26" spans="1:41" s="52" customFormat="1" ht="33" customHeight="1" x14ac:dyDescent="0.25">
      <c r="A26" s="269" t="s">
        <v>21</v>
      </c>
      <c r="B26" s="231"/>
      <c r="C26" s="232">
        <v>831</v>
      </c>
      <c r="D26" s="232">
        <v>754</v>
      </c>
      <c r="E26" s="232">
        <v>172</v>
      </c>
      <c r="F26" s="232">
        <v>768</v>
      </c>
      <c r="G26" s="232">
        <v>758</v>
      </c>
      <c r="H26" s="231"/>
      <c r="I26" s="232">
        <v>821</v>
      </c>
      <c r="J26" s="232">
        <v>750</v>
      </c>
      <c r="K26" s="232">
        <v>159</v>
      </c>
      <c r="L26" s="232">
        <v>743</v>
      </c>
      <c r="M26" s="232">
        <v>746</v>
      </c>
      <c r="N26" s="34">
        <v>836</v>
      </c>
      <c r="O26" s="35">
        <v>847</v>
      </c>
      <c r="P26" s="35">
        <v>188</v>
      </c>
      <c r="Q26" s="36">
        <v>860</v>
      </c>
      <c r="R26" s="34">
        <v>888</v>
      </c>
      <c r="S26" s="35">
        <v>885</v>
      </c>
      <c r="T26" s="35">
        <v>169</v>
      </c>
      <c r="U26" s="36">
        <v>906</v>
      </c>
      <c r="V26" s="270">
        <f>SUM(C26:U26)</f>
        <v>12081</v>
      </c>
      <c r="W26" s="52">
        <f>((V24*1000)/V26)/7</f>
        <v>155.62423758676553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775.32299999999987</v>
      </c>
      <c r="D27" s="226">
        <f t="shared" ref="D27:G27" si="5">(D26*D25/1000)*6</f>
        <v>703.48199999999997</v>
      </c>
      <c r="E27" s="226">
        <f t="shared" si="5"/>
        <v>160.476</v>
      </c>
      <c r="F27" s="226">
        <f t="shared" si="5"/>
        <v>716.5440000000001</v>
      </c>
      <c r="G27" s="226">
        <f t="shared" si="5"/>
        <v>707.21399999999994</v>
      </c>
      <c r="H27" s="233"/>
      <c r="I27" s="226">
        <f>(I26*I25/1000)*6</f>
        <v>765.99299999999994</v>
      </c>
      <c r="J27" s="226">
        <f t="shared" ref="J27:M27" si="6">(J26*J25/1000)*6</f>
        <v>699.75</v>
      </c>
      <c r="K27" s="226">
        <f t="shared" si="6"/>
        <v>148.34699999999998</v>
      </c>
      <c r="L27" s="226">
        <f t="shared" si="6"/>
        <v>693.21900000000005</v>
      </c>
      <c r="M27" s="226">
        <f t="shared" si="6"/>
        <v>696.01800000000003</v>
      </c>
      <c r="N27" s="272">
        <f t="shared" ref="N27:U27" si="7">((N26*N25)*7/1000-N17-N18)/5</f>
        <v>129.72904478744576</v>
      </c>
      <c r="O27" s="273">
        <f t="shared" si="7"/>
        <v>131.59467693149185</v>
      </c>
      <c r="P27" s="273">
        <f t="shared" si="7"/>
        <v>29.043781239316484</v>
      </c>
      <c r="Q27" s="274">
        <f t="shared" si="7"/>
        <v>133.49116883173377</v>
      </c>
      <c r="R27" s="272">
        <f t="shared" si="7"/>
        <v>137.77263667494913</v>
      </c>
      <c r="S27" s="273">
        <f t="shared" si="7"/>
        <v>137.37963113341954</v>
      </c>
      <c r="T27" s="273">
        <f t="shared" si="7"/>
        <v>26.156911074641926</v>
      </c>
      <c r="U27" s="274">
        <f t="shared" si="7"/>
        <v>140.7069384127488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6.2324999999999999</v>
      </c>
      <c r="D28" s="235">
        <f t="shared" ref="D28:G28" si="8">+(D25-$C$32)*D26/1000</f>
        <v>5.6550000000000002</v>
      </c>
      <c r="E28" s="235">
        <f t="shared" si="8"/>
        <v>1.29</v>
      </c>
      <c r="F28" s="235">
        <f t="shared" si="8"/>
        <v>5.76</v>
      </c>
      <c r="G28" s="235">
        <f t="shared" si="8"/>
        <v>5.6849999999999996</v>
      </c>
      <c r="H28" s="234"/>
      <c r="I28" s="235">
        <f>+(I25-$I$32)*I26/1000</f>
        <v>6.1574999999999998</v>
      </c>
      <c r="J28" s="235">
        <f t="shared" ref="J28:M28" si="9">+(J25-$I$32)*J26/1000</f>
        <v>5.625</v>
      </c>
      <c r="K28" s="235">
        <f t="shared" si="9"/>
        <v>1.1924999999999999</v>
      </c>
      <c r="L28" s="235">
        <f t="shared" si="9"/>
        <v>5.5724999999999998</v>
      </c>
      <c r="M28" s="235">
        <f t="shared" si="9"/>
        <v>5.5949999999999998</v>
      </c>
      <c r="N28" s="42">
        <f>((N26*N25)*7)/1000</f>
        <v>909.98599999999999</v>
      </c>
      <c r="O28" s="43">
        <f>((O26*O25)*7)/1000</f>
        <v>921.95950000000005</v>
      </c>
      <c r="P28" s="43">
        <f t="shared" ref="P28:U28" si="10">((P26*P25)*7)/1000</f>
        <v>204.63800000000001</v>
      </c>
      <c r="Q28" s="87">
        <f t="shared" si="10"/>
        <v>936.11</v>
      </c>
      <c r="R28" s="44">
        <f t="shared" si="10"/>
        <v>966.58799999999997</v>
      </c>
      <c r="S28" s="45">
        <f t="shared" si="10"/>
        <v>963.32249999999999</v>
      </c>
      <c r="T28" s="45">
        <f t="shared" si="10"/>
        <v>183.95650000000001</v>
      </c>
      <c r="U28" s="46">
        <f t="shared" si="10"/>
        <v>986.18100000000004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969.50000000000284</v>
      </c>
      <c r="D29" s="237">
        <f t="shared" si="11"/>
        <v>879.66666666666924</v>
      </c>
      <c r="E29" s="237">
        <f t="shared" si="11"/>
        <v>200.66666666666725</v>
      </c>
      <c r="F29" s="237">
        <f t="shared" si="11"/>
        <v>896.00000000000261</v>
      </c>
      <c r="G29" s="237">
        <f t="shared" si="11"/>
        <v>884.33333333333587</v>
      </c>
      <c r="H29" s="236"/>
      <c r="I29" s="237">
        <f t="shared" ref="I29:M29" si="12">+I26*(1.16666666666667)</f>
        <v>957.8333333333361</v>
      </c>
      <c r="J29" s="237">
        <f t="shared" si="12"/>
        <v>875.0000000000025</v>
      </c>
      <c r="K29" s="237">
        <f t="shared" si="12"/>
        <v>185.50000000000054</v>
      </c>
      <c r="L29" s="237">
        <f t="shared" si="12"/>
        <v>866.83333333333587</v>
      </c>
      <c r="M29" s="237">
        <f t="shared" si="12"/>
        <v>870.33333333333587</v>
      </c>
      <c r="N29" s="48">
        <f>+(N24/N26)/7*1000</f>
        <v>155.5</v>
      </c>
      <c r="O29" s="49">
        <f t="shared" ref="O29:U29" si="13">+(O24/O26)/7*1000</f>
        <v>155.50000000000003</v>
      </c>
      <c r="P29" s="49">
        <f t="shared" si="13"/>
        <v>155.49999999999997</v>
      </c>
      <c r="Q29" s="50">
        <f t="shared" si="13"/>
        <v>155.50000000000003</v>
      </c>
      <c r="R29" s="48">
        <f t="shared" si="13"/>
        <v>155.5</v>
      </c>
      <c r="S29" s="49">
        <f t="shared" si="13"/>
        <v>155.5</v>
      </c>
      <c r="T29" s="49">
        <f t="shared" si="13"/>
        <v>155.5</v>
      </c>
      <c r="U29" s="50">
        <f t="shared" si="13"/>
        <v>155.49999999999997</v>
      </c>
      <c r="V29" s="276"/>
    </row>
    <row r="30" spans="1:41" ht="33.75" customHeight="1" x14ac:dyDescent="0.25">
      <c r="A30" s="52"/>
      <c r="B30" s="233"/>
      <c r="C30" s="238">
        <f>(C27/6)</f>
        <v>129.22049999999999</v>
      </c>
      <c r="D30" s="238">
        <f t="shared" ref="D30:G30" si="14">+(D27/6)</f>
        <v>117.247</v>
      </c>
      <c r="E30" s="238">
        <f t="shared" si="14"/>
        <v>26.745999999999999</v>
      </c>
      <c r="F30" s="238">
        <f t="shared" si="14"/>
        <v>119.42400000000002</v>
      </c>
      <c r="G30" s="238">
        <f t="shared" si="14"/>
        <v>117.86899999999999</v>
      </c>
      <c r="H30" s="233"/>
      <c r="I30" s="238">
        <f>(I27/6)</f>
        <v>127.66549999999999</v>
      </c>
      <c r="J30" s="238">
        <f t="shared" ref="J30:M30" si="15">+(J27/6)</f>
        <v>116.625</v>
      </c>
      <c r="K30" s="238">
        <f t="shared" si="15"/>
        <v>24.724499999999995</v>
      </c>
      <c r="L30" s="238">
        <f t="shared" si="15"/>
        <v>115.5365</v>
      </c>
      <c r="M30" s="238">
        <f t="shared" si="15"/>
        <v>116.003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311.849425</v>
      </c>
      <c r="D31" s="238">
        <f t="shared" ref="D31:G31" si="16">+((D27-D24)/4)+D30</f>
        <v>282.95324999999997</v>
      </c>
      <c r="E31" s="238">
        <f t="shared" si="16"/>
        <v>64.547299999999993</v>
      </c>
      <c r="F31" s="238">
        <f t="shared" si="16"/>
        <v>288.19890000000004</v>
      </c>
      <c r="G31" s="238">
        <f t="shared" si="16"/>
        <v>284.43795</v>
      </c>
      <c r="H31" s="233"/>
      <c r="I31" s="238">
        <f>+((I27-I24)/4)+I30</f>
        <v>308.07617499999998</v>
      </c>
      <c r="J31" s="238">
        <f t="shared" ref="J31:M31" si="17">+((J27-J24)/4)+J30</f>
        <v>281.44804999999997</v>
      </c>
      <c r="K31" s="238">
        <f t="shared" si="17"/>
        <v>59.648224999999996</v>
      </c>
      <c r="L31" s="238">
        <f t="shared" si="17"/>
        <v>278.82932500000004</v>
      </c>
      <c r="M31" s="238">
        <f t="shared" si="17"/>
        <v>279.93055000000004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485.88400000000001</v>
      </c>
      <c r="E32" s="242">
        <f>+SUM(C26:G26)</f>
        <v>3283</v>
      </c>
      <c r="F32" s="243"/>
      <c r="G32" s="243"/>
      <c r="H32" s="239"/>
      <c r="I32" s="240">
        <v>148</v>
      </c>
      <c r="J32" s="241">
        <f>+I32*K32/1000</f>
        <v>476.41199999999998</v>
      </c>
      <c r="K32" s="242">
        <f>+SUM(I26:M26)</f>
        <v>3219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97.4</v>
      </c>
      <c r="C38" s="79">
        <v>97.3</v>
      </c>
      <c r="D38" s="79">
        <v>28.3</v>
      </c>
      <c r="E38" s="79">
        <v>109.2</v>
      </c>
      <c r="F38" s="79">
        <v>108.6</v>
      </c>
      <c r="G38" s="79">
        <v>109.64991999999999</v>
      </c>
      <c r="H38" s="274">
        <f t="shared" ref="H38:H45" si="18">SUM(B38:G38)</f>
        <v>550.44991999999991</v>
      </c>
      <c r="I38" s="52"/>
      <c r="J38" s="287" t="s">
        <v>15</v>
      </c>
      <c r="K38" s="79">
        <v>7.3</v>
      </c>
      <c r="L38" s="79">
        <v>7.5</v>
      </c>
      <c r="M38" s="79">
        <v>2.2000000000000002</v>
      </c>
      <c r="N38" s="79">
        <v>8.5</v>
      </c>
      <c r="O38" s="79">
        <v>8.4</v>
      </c>
      <c r="P38" s="79">
        <v>8.3000000000000007</v>
      </c>
      <c r="Q38" s="274">
        <f t="shared" ref="Q38:Q45" si="19">SUM(K38:P38)</f>
        <v>42.2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97.4</v>
      </c>
      <c r="C39" s="79">
        <v>97.3</v>
      </c>
      <c r="D39" s="79">
        <v>28.3</v>
      </c>
      <c r="E39" s="79">
        <v>109.2</v>
      </c>
      <c r="F39" s="79">
        <v>108.6</v>
      </c>
      <c r="G39" s="79">
        <v>109.64991999999999</v>
      </c>
      <c r="H39" s="274">
        <f t="shared" si="18"/>
        <v>550.44991999999991</v>
      </c>
      <c r="I39" s="52"/>
      <c r="J39" s="288" t="s">
        <v>16</v>
      </c>
      <c r="K39" s="79">
        <v>7.3</v>
      </c>
      <c r="L39" s="79">
        <v>7.5</v>
      </c>
      <c r="M39" s="79">
        <v>2.2000000000000002</v>
      </c>
      <c r="N39" s="79">
        <v>8.5</v>
      </c>
      <c r="O39" s="79">
        <v>8.4</v>
      </c>
      <c r="P39" s="79">
        <v>8.3000000000000007</v>
      </c>
      <c r="Q39" s="274">
        <f t="shared" si="19"/>
        <v>42.2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96.971880000000013</v>
      </c>
      <c r="C40" s="79">
        <v>97.3</v>
      </c>
      <c r="D40" s="79">
        <v>28.017199999999995</v>
      </c>
      <c r="E40" s="79">
        <v>109.2</v>
      </c>
      <c r="F40" s="79">
        <v>108.4453</v>
      </c>
      <c r="G40" s="79">
        <v>109.55511200000004</v>
      </c>
      <c r="H40" s="274">
        <f t="shared" si="18"/>
        <v>549.48949200000004</v>
      </c>
      <c r="I40" s="52"/>
      <c r="J40" s="287" t="s">
        <v>17</v>
      </c>
      <c r="K40" s="79">
        <v>7.2</v>
      </c>
      <c r="L40" s="79">
        <v>7.5</v>
      </c>
      <c r="M40" s="79">
        <v>2.1</v>
      </c>
      <c r="N40" s="79">
        <v>8.4</v>
      </c>
      <c r="O40" s="79">
        <v>8.4</v>
      </c>
      <c r="P40" s="79">
        <v>8.1999999999999993</v>
      </c>
      <c r="Q40" s="274">
        <f t="shared" si="19"/>
        <v>41.8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96.971880000000013</v>
      </c>
      <c r="C41" s="79">
        <v>97.3</v>
      </c>
      <c r="D41" s="79">
        <v>28.017199999999995</v>
      </c>
      <c r="E41" s="79">
        <v>109.2</v>
      </c>
      <c r="F41" s="79">
        <v>108.4453</v>
      </c>
      <c r="G41" s="79">
        <v>109.55511200000004</v>
      </c>
      <c r="H41" s="274">
        <f t="shared" si="18"/>
        <v>549.48949200000004</v>
      </c>
      <c r="I41" s="52"/>
      <c r="J41" s="288" t="s">
        <v>18</v>
      </c>
      <c r="K41" s="79">
        <v>7.2</v>
      </c>
      <c r="L41" s="79">
        <v>7.5</v>
      </c>
      <c r="M41" s="79">
        <v>2.1</v>
      </c>
      <c r="N41" s="79">
        <v>8.4</v>
      </c>
      <c r="O41" s="79">
        <v>8.4</v>
      </c>
      <c r="P41" s="79">
        <v>8.1999999999999993</v>
      </c>
      <c r="Q41" s="274">
        <f t="shared" si="19"/>
        <v>41.8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96.971880000000013</v>
      </c>
      <c r="C42" s="79">
        <v>97.3</v>
      </c>
      <c r="D42" s="79">
        <v>28.017199999999995</v>
      </c>
      <c r="E42" s="79">
        <v>109.2</v>
      </c>
      <c r="F42" s="79">
        <v>108.4453</v>
      </c>
      <c r="G42" s="79">
        <v>109.55511200000004</v>
      </c>
      <c r="H42" s="274">
        <f t="shared" si="18"/>
        <v>549.48949200000004</v>
      </c>
      <c r="I42" s="52"/>
      <c r="J42" s="287" t="s">
        <v>19</v>
      </c>
      <c r="K42" s="79">
        <v>7.3</v>
      </c>
      <c r="L42" s="79">
        <v>7.5</v>
      </c>
      <c r="M42" s="79">
        <v>2.1</v>
      </c>
      <c r="N42" s="79">
        <v>8.4</v>
      </c>
      <c r="O42" s="79">
        <v>8.4</v>
      </c>
      <c r="P42" s="79">
        <v>8.1999999999999993</v>
      </c>
      <c r="Q42" s="274">
        <f t="shared" si="19"/>
        <v>41.900000000000006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96.971880000000013</v>
      </c>
      <c r="C43" s="79">
        <v>97.3</v>
      </c>
      <c r="D43" s="79">
        <v>28.017199999999995</v>
      </c>
      <c r="E43" s="79">
        <v>109.2</v>
      </c>
      <c r="F43" s="79">
        <v>108.4453</v>
      </c>
      <c r="G43" s="79">
        <v>109.55511200000004</v>
      </c>
      <c r="H43" s="274">
        <f t="shared" si="18"/>
        <v>549.48949200000004</v>
      </c>
      <c r="I43" s="52"/>
      <c r="J43" s="288" t="s">
        <v>13</v>
      </c>
      <c r="K43" s="79">
        <v>7.3</v>
      </c>
      <c r="L43" s="79">
        <v>7.5</v>
      </c>
      <c r="M43" s="79">
        <v>2.1</v>
      </c>
      <c r="N43" s="79">
        <v>8.4</v>
      </c>
      <c r="O43" s="79">
        <v>8.4</v>
      </c>
      <c r="P43" s="79">
        <v>8.3000000000000007</v>
      </c>
      <c r="Q43" s="274">
        <f t="shared" si="19"/>
        <v>42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96.971880000000013</v>
      </c>
      <c r="C44" s="79">
        <v>97.3</v>
      </c>
      <c r="D44" s="79">
        <v>28.017199999999995</v>
      </c>
      <c r="E44" s="79">
        <v>109.2</v>
      </c>
      <c r="F44" s="79">
        <v>108.4453</v>
      </c>
      <c r="G44" s="79">
        <v>109.55511200000004</v>
      </c>
      <c r="H44" s="274">
        <f t="shared" si="18"/>
        <v>549.48949200000004</v>
      </c>
      <c r="I44" s="52"/>
      <c r="J44" s="287" t="s">
        <v>14</v>
      </c>
      <c r="K44" s="79">
        <v>7.3</v>
      </c>
      <c r="L44" s="79">
        <v>7.5</v>
      </c>
      <c r="M44" s="79">
        <v>2.2000000000000002</v>
      </c>
      <c r="N44" s="79">
        <v>8.4</v>
      </c>
      <c r="O44" s="79">
        <v>8.4</v>
      </c>
      <c r="P44" s="79">
        <v>8.3000000000000007</v>
      </c>
      <c r="Q44" s="274">
        <f t="shared" si="19"/>
        <v>42.099999999999994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679.65940000000012</v>
      </c>
      <c r="C45" s="262">
        <f t="shared" si="20"/>
        <v>681.09999999999991</v>
      </c>
      <c r="D45" s="262">
        <f t="shared" si="20"/>
        <v>196.68600000000001</v>
      </c>
      <c r="E45" s="262">
        <f t="shared" si="20"/>
        <v>764.40000000000009</v>
      </c>
      <c r="F45" s="262">
        <f t="shared" si="20"/>
        <v>759.42649999999992</v>
      </c>
      <c r="G45" s="262">
        <f t="shared" si="20"/>
        <v>767.07540000000006</v>
      </c>
      <c r="H45" s="274">
        <f t="shared" si="18"/>
        <v>3848.3473000000004</v>
      </c>
      <c r="J45" s="288" t="s">
        <v>11</v>
      </c>
      <c r="K45" s="290">
        <f t="shared" ref="K45:P45" si="21">SUM(K38:K44)</f>
        <v>50.899999999999991</v>
      </c>
      <c r="L45" s="262">
        <f t="shared" si="21"/>
        <v>52.5</v>
      </c>
      <c r="M45" s="262">
        <f t="shared" si="21"/>
        <v>15</v>
      </c>
      <c r="N45" s="262">
        <f t="shared" si="21"/>
        <v>58.999999999999993</v>
      </c>
      <c r="O45" s="262">
        <f t="shared" si="21"/>
        <v>58.8</v>
      </c>
      <c r="P45" s="262">
        <f t="shared" si="21"/>
        <v>57.8</v>
      </c>
      <c r="Q45" s="274">
        <f t="shared" si="19"/>
        <v>294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156.1</v>
      </c>
      <c r="C46" s="266">
        <v>156.1</v>
      </c>
      <c r="D46" s="266">
        <v>156.1</v>
      </c>
      <c r="E46" s="266">
        <v>156.1</v>
      </c>
      <c r="F46" s="266">
        <v>156.1</v>
      </c>
      <c r="G46" s="266">
        <v>156.1</v>
      </c>
      <c r="H46" s="293">
        <f>+((H45/H47)/7)*1000</f>
        <v>155.96139007092199</v>
      </c>
      <c r="J46" s="291" t="s">
        <v>20</v>
      </c>
      <c r="K46" s="292">
        <v>142.5</v>
      </c>
      <c r="L46" s="266">
        <v>141.5</v>
      </c>
      <c r="M46" s="266">
        <v>142.5</v>
      </c>
      <c r="N46" s="266">
        <v>140.5</v>
      </c>
      <c r="O46" s="266">
        <v>140</v>
      </c>
      <c r="P46" s="266">
        <v>140</v>
      </c>
      <c r="Q46" s="293">
        <f>+((Q45/Q47)/7)*1000</f>
        <v>140.93959731543623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622</v>
      </c>
      <c r="C47" s="35">
        <v>625</v>
      </c>
      <c r="D47" s="35">
        <v>180</v>
      </c>
      <c r="E47" s="35">
        <v>701</v>
      </c>
      <c r="F47" s="35">
        <v>695</v>
      </c>
      <c r="G47" s="35">
        <v>702</v>
      </c>
      <c r="H47" s="296">
        <f>SUM(B47:G47)</f>
        <v>3525</v>
      </c>
      <c r="I47" s="52"/>
      <c r="J47" s="295" t="s">
        <v>21</v>
      </c>
      <c r="K47" s="297">
        <v>51</v>
      </c>
      <c r="L47" s="298">
        <v>53</v>
      </c>
      <c r="M47" s="298">
        <v>15</v>
      </c>
      <c r="N47" s="298">
        <v>60</v>
      </c>
      <c r="O47" s="298">
        <v>60</v>
      </c>
      <c r="P47" s="298">
        <v>59</v>
      </c>
      <c r="Q47" s="299">
        <f>SUM(K47:P47)</f>
        <v>298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96.971880000000013</v>
      </c>
      <c r="C48" s="273">
        <f t="shared" si="22"/>
        <v>97.667500000000004</v>
      </c>
      <c r="D48" s="273">
        <f t="shared" si="22"/>
        <v>28.017199999999995</v>
      </c>
      <c r="E48" s="273">
        <f t="shared" si="22"/>
        <v>109.51653999999996</v>
      </c>
      <c r="F48" s="273">
        <f t="shared" si="22"/>
        <v>108.4453</v>
      </c>
      <c r="G48" s="273">
        <f t="shared" si="22"/>
        <v>109.55511200000004</v>
      </c>
      <c r="H48" s="302">
        <f>((H45*1000)/H47)/7</f>
        <v>155.96139007092202</v>
      </c>
      <c r="J48" s="301" t="s">
        <v>22</v>
      </c>
      <c r="K48" s="289">
        <f>((K47*K46)*7/1000-K38-K39)/5</f>
        <v>7.2545000000000019</v>
      </c>
      <c r="L48" s="273">
        <f t="shared" ref="L48:P48" si="23">((L47*L46)*7/1000-L38-L39)/5</f>
        <v>7.4992999999999999</v>
      </c>
      <c r="M48" s="273">
        <f t="shared" si="23"/>
        <v>2.1124999999999998</v>
      </c>
      <c r="N48" s="273">
        <f t="shared" si="23"/>
        <v>8.4019999999999992</v>
      </c>
      <c r="O48" s="273">
        <f t="shared" si="23"/>
        <v>8.4</v>
      </c>
      <c r="P48" s="273">
        <f t="shared" si="23"/>
        <v>8.2439999999999998</v>
      </c>
      <c r="Q48" s="303">
        <f>((Q45*1000)/Q47)/7</f>
        <v>140.93959731543626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679.65940000000001</v>
      </c>
      <c r="C49" s="43">
        <f t="shared" si="24"/>
        <v>682.9375</v>
      </c>
      <c r="D49" s="43">
        <f t="shared" si="24"/>
        <v>196.68600000000001</v>
      </c>
      <c r="E49" s="43">
        <f t="shared" si="24"/>
        <v>765.98269999999991</v>
      </c>
      <c r="F49" s="43">
        <f t="shared" si="24"/>
        <v>759.42650000000003</v>
      </c>
      <c r="G49" s="43">
        <f t="shared" si="24"/>
        <v>767.07540000000006</v>
      </c>
      <c r="H49" s="87"/>
      <c r="J49" s="96" t="s">
        <v>23</v>
      </c>
      <c r="K49" s="85">
        <f t="shared" ref="K49:P49" si="25">((K47*K46)*7)/1000</f>
        <v>50.872500000000002</v>
      </c>
      <c r="L49" s="43">
        <f t="shared" si="25"/>
        <v>52.496499999999997</v>
      </c>
      <c r="M49" s="43">
        <f t="shared" si="25"/>
        <v>14.9625</v>
      </c>
      <c r="N49" s="43">
        <f t="shared" si="25"/>
        <v>59.01</v>
      </c>
      <c r="O49" s="43">
        <f t="shared" si="25"/>
        <v>58.8</v>
      </c>
      <c r="P49" s="43">
        <f t="shared" si="25"/>
        <v>57.82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156.10000000000005</v>
      </c>
      <c r="C50" s="49">
        <f t="shared" si="26"/>
        <v>155.67999999999998</v>
      </c>
      <c r="D50" s="49">
        <f t="shared" si="26"/>
        <v>156.1</v>
      </c>
      <c r="E50" s="49">
        <f t="shared" si="26"/>
        <v>155.7774607703281</v>
      </c>
      <c r="F50" s="49">
        <f t="shared" si="26"/>
        <v>156.09999999999997</v>
      </c>
      <c r="G50" s="49">
        <f t="shared" si="26"/>
        <v>156.1</v>
      </c>
      <c r="H50" s="105"/>
      <c r="I50" s="52"/>
      <c r="J50" s="97" t="s">
        <v>24</v>
      </c>
      <c r="K50" s="86">
        <f t="shared" ref="K50:P50" si="27">+(K45/K47)/7*1000</f>
        <v>142.57703081232489</v>
      </c>
      <c r="L50" s="49">
        <f t="shared" si="27"/>
        <v>141.50943396226415</v>
      </c>
      <c r="M50" s="49">
        <f t="shared" si="27"/>
        <v>142.85714285714286</v>
      </c>
      <c r="N50" s="49">
        <f t="shared" si="27"/>
        <v>140.47619047619045</v>
      </c>
      <c r="O50" s="49">
        <f t="shared" si="27"/>
        <v>139.99999999999997</v>
      </c>
      <c r="P50" s="49">
        <f t="shared" si="27"/>
        <v>139.95157384987894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10.6</v>
      </c>
      <c r="C57" s="79">
        <v>9.4</v>
      </c>
      <c r="D57" s="79">
        <v>2</v>
      </c>
      <c r="E57" s="79">
        <v>9.3000000000000007</v>
      </c>
      <c r="F57" s="221">
        <v>9.8000000000000007</v>
      </c>
      <c r="G57" s="23">
        <v>10.4</v>
      </c>
      <c r="H57" s="289">
        <v>9.1999999999999993</v>
      </c>
      <c r="I57" s="79">
        <v>2.1</v>
      </c>
      <c r="J57" s="79">
        <v>9.4</v>
      </c>
      <c r="K57" s="221">
        <v>9.6</v>
      </c>
      <c r="L57" s="23">
        <v>10.5</v>
      </c>
      <c r="M57" s="79">
        <v>10.9</v>
      </c>
      <c r="N57" s="79">
        <v>2.4</v>
      </c>
      <c r="O57" s="221">
        <v>10.8</v>
      </c>
      <c r="P57" s="23">
        <v>11.1</v>
      </c>
      <c r="Q57" s="79">
        <v>11.1</v>
      </c>
      <c r="R57" s="79">
        <v>2.6</v>
      </c>
      <c r="S57" s="221">
        <v>11.4</v>
      </c>
      <c r="T57" s="259">
        <f t="shared" ref="T57:T64" si="28">SUM(B57:S57)</f>
        <v>152.6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10.6</v>
      </c>
      <c r="C58" s="79">
        <v>9.4</v>
      </c>
      <c r="D58" s="79">
        <v>2</v>
      </c>
      <c r="E58" s="79">
        <v>9.3000000000000007</v>
      </c>
      <c r="F58" s="221">
        <v>9.8000000000000007</v>
      </c>
      <c r="G58" s="23">
        <v>10.4</v>
      </c>
      <c r="H58" s="289">
        <v>9.1999999999999993</v>
      </c>
      <c r="I58" s="79">
        <v>2.1</v>
      </c>
      <c r="J58" s="79">
        <v>9.4</v>
      </c>
      <c r="K58" s="221">
        <v>9.6</v>
      </c>
      <c r="L58" s="23">
        <v>10.5</v>
      </c>
      <c r="M58" s="79">
        <v>10.9</v>
      </c>
      <c r="N58" s="79">
        <v>2.4</v>
      </c>
      <c r="O58" s="221">
        <v>10.8</v>
      </c>
      <c r="P58" s="23">
        <v>11.1</v>
      </c>
      <c r="Q58" s="79">
        <v>11.1</v>
      </c>
      <c r="R58" s="79">
        <v>2.6</v>
      </c>
      <c r="S58" s="221">
        <v>11.4</v>
      </c>
      <c r="T58" s="259">
        <f t="shared" si="28"/>
        <v>152.6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10.5</v>
      </c>
      <c r="C59" s="79">
        <v>9.3000000000000007</v>
      </c>
      <c r="D59" s="79">
        <v>1.9</v>
      </c>
      <c r="E59" s="79">
        <v>9.1</v>
      </c>
      <c r="F59" s="221">
        <v>9.6</v>
      </c>
      <c r="G59" s="23">
        <v>10.4</v>
      </c>
      <c r="H59" s="289">
        <v>8.9</v>
      </c>
      <c r="I59" s="79">
        <v>2</v>
      </c>
      <c r="J59" s="79">
        <v>9.1</v>
      </c>
      <c r="K59" s="221">
        <v>9.5</v>
      </c>
      <c r="L59" s="23">
        <v>10.4</v>
      </c>
      <c r="M59" s="79">
        <v>10.8</v>
      </c>
      <c r="N59" s="79">
        <v>2.2999999999999998</v>
      </c>
      <c r="O59" s="221">
        <v>10.6</v>
      </c>
      <c r="P59" s="23">
        <v>11</v>
      </c>
      <c r="Q59" s="79">
        <v>11.1</v>
      </c>
      <c r="R59" s="79">
        <v>2.4</v>
      </c>
      <c r="S59" s="221">
        <v>11.2</v>
      </c>
      <c r="T59" s="259">
        <f t="shared" si="28"/>
        <v>150.1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10.5</v>
      </c>
      <c r="C60" s="79">
        <v>9.3000000000000007</v>
      </c>
      <c r="D60" s="79">
        <v>1.9</v>
      </c>
      <c r="E60" s="79">
        <v>9.1999999999999993</v>
      </c>
      <c r="F60" s="221">
        <v>9.6999999999999993</v>
      </c>
      <c r="G60" s="23">
        <v>10.4</v>
      </c>
      <c r="H60" s="289">
        <v>8.9</v>
      </c>
      <c r="I60" s="79">
        <v>2</v>
      </c>
      <c r="J60" s="79">
        <v>9.1</v>
      </c>
      <c r="K60" s="221">
        <v>9.5</v>
      </c>
      <c r="L60" s="23">
        <v>10.4</v>
      </c>
      <c r="M60" s="79">
        <v>10.8</v>
      </c>
      <c r="N60" s="79">
        <v>2.2999999999999998</v>
      </c>
      <c r="O60" s="221">
        <v>10.6</v>
      </c>
      <c r="P60" s="23">
        <v>11</v>
      </c>
      <c r="Q60" s="79">
        <v>11.1</v>
      </c>
      <c r="R60" s="79">
        <v>2.5</v>
      </c>
      <c r="S60" s="221">
        <v>11.2</v>
      </c>
      <c r="T60" s="259">
        <f t="shared" si="28"/>
        <v>150.39999999999998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10.5</v>
      </c>
      <c r="C61" s="79">
        <v>9.3000000000000007</v>
      </c>
      <c r="D61" s="79">
        <v>1.9</v>
      </c>
      <c r="E61" s="79">
        <v>9.1999999999999993</v>
      </c>
      <c r="F61" s="221">
        <v>9.6999999999999993</v>
      </c>
      <c r="G61" s="23">
        <v>10.5</v>
      </c>
      <c r="H61" s="289">
        <v>8.9</v>
      </c>
      <c r="I61" s="79">
        <v>2</v>
      </c>
      <c r="J61" s="79">
        <v>9.1</v>
      </c>
      <c r="K61" s="221">
        <v>9.5</v>
      </c>
      <c r="L61" s="23">
        <v>10.4</v>
      </c>
      <c r="M61" s="79">
        <v>10.8</v>
      </c>
      <c r="N61" s="79">
        <v>2.4</v>
      </c>
      <c r="O61" s="221">
        <v>10.7</v>
      </c>
      <c r="P61" s="23">
        <v>11</v>
      </c>
      <c r="Q61" s="79">
        <v>11.1</v>
      </c>
      <c r="R61" s="79">
        <v>2.5</v>
      </c>
      <c r="S61" s="221">
        <v>11.2</v>
      </c>
      <c r="T61" s="259">
        <f t="shared" si="28"/>
        <v>150.69999999999999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10.6</v>
      </c>
      <c r="C62" s="79">
        <v>9.3000000000000007</v>
      </c>
      <c r="D62" s="79">
        <v>1.9</v>
      </c>
      <c r="E62" s="79">
        <v>9.1999999999999993</v>
      </c>
      <c r="F62" s="221">
        <v>9.6999999999999993</v>
      </c>
      <c r="G62" s="23">
        <v>10.5</v>
      </c>
      <c r="H62" s="289">
        <v>8.9</v>
      </c>
      <c r="I62" s="79">
        <v>2.1</v>
      </c>
      <c r="J62" s="79">
        <v>9.1999999999999993</v>
      </c>
      <c r="K62" s="221">
        <v>9.5</v>
      </c>
      <c r="L62" s="23">
        <v>10.4</v>
      </c>
      <c r="M62" s="79">
        <v>10.8</v>
      </c>
      <c r="N62" s="79">
        <v>2.4</v>
      </c>
      <c r="O62" s="221">
        <v>10.7</v>
      </c>
      <c r="P62" s="23">
        <v>11</v>
      </c>
      <c r="Q62" s="79">
        <v>11.1</v>
      </c>
      <c r="R62" s="79">
        <v>2.5</v>
      </c>
      <c r="S62" s="221">
        <v>11.3</v>
      </c>
      <c r="T62" s="259">
        <f t="shared" si="28"/>
        <v>151.10000000000002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10.6</v>
      </c>
      <c r="C63" s="79">
        <v>9.4</v>
      </c>
      <c r="D63" s="79">
        <v>1.9</v>
      </c>
      <c r="E63" s="79">
        <v>9.1999999999999993</v>
      </c>
      <c r="F63" s="221">
        <v>9.6999999999999993</v>
      </c>
      <c r="G63" s="23">
        <v>10.5</v>
      </c>
      <c r="H63" s="289">
        <v>8.9</v>
      </c>
      <c r="I63" s="79">
        <v>2.1</v>
      </c>
      <c r="J63" s="79">
        <v>9.1999999999999993</v>
      </c>
      <c r="K63" s="221">
        <v>9.6</v>
      </c>
      <c r="L63" s="23">
        <v>10.5</v>
      </c>
      <c r="M63" s="79">
        <v>10.9</v>
      </c>
      <c r="N63" s="79">
        <v>2.4</v>
      </c>
      <c r="O63" s="221">
        <v>10.7</v>
      </c>
      <c r="P63" s="23">
        <v>11</v>
      </c>
      <c r="Q63" s="79">
        <v>11.1</v>
      </c>
      <c r="R63" s="79">
        <v>2.5</v>
      </c>
      <c r="S63" s="221">
        <v>11.3</v>
      </c>
      <c r="T63" s="259">
        <f t="shared" si="28"/>
        <v>151.50000000000003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73.900000000000006</v>
      </c>
      <c r="C64" s="262">
        <f t="shared" si="29"/>
        <v>65.400000000000006</v>
      </c>
      <c r="D64" s="262">
        <f t="shared" si="29"/>
        <v>13.500000000000002</v>
      </c>
      <c r="E64" s="262">
        <f t="shared" si="29"/>
        <v>64.500000000000014</v>
      </c>
      <c r="F64" s="263">
        <f t="shared" si="29"/>
        <v>68.000000000000014</v>
      </c>
      <c r="G64" s="261">
        <f t="shared" si="29"/>
        <v>73.099999999999994</v>
      </c>
      <c r="H64" s="262">
        <f t="shared" si="29"/>
        <v>62.899999999999991</v>
      </c>
      <c r="I64" s="262">
        <f t="shared" si="29"/>
        <v>14.399999999999999</v>
      </c>
      <c r="J64" s="262">
        <f t="shared" si="29"/>
        <v>64.5</v>
      </c>
      <c r="K64" s="263">
        <f t="shared" si="29"/>
        <v>66.8</v>
      </c>
      <c r="L64" s="261">
        <f t="shared" si="29"/>
        <v>73.099999999999994</v>
      </c>
      <c r="M64" s="262">
        <f t="shared" si="29"/>
        <v>75.900000000000006</v>
      </c>
      <c r="N64" s="262">
        <f t="shared" si="29"/>
        <v>16.599999999999998</v>
      </c>
      <c r="O64" s="263">
        <f t="shared" si="29"/>
        <v>74.900000000000006</v>
      </c>
      <c r="P64" s="261">
        <f t="shared" si="29"/>
        <v>77.2</v>
      </c>
      <c r="Q64" s="262">
        <f t="shared" si="29"/>
        <v>77.699999999999989</v>
      </c>
      <c r="R64" s="262">
        <f t="shared" si="29"/>
        <v>17.600000000000001</v>
      </c>
      <c r="S64" s="263">
        <f t="shared" si="29"/>
        <v>79</v>
      </c>
      <c r="T64" s="259">
        <f t="shared" si="28"/>
        <v>1059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146.5</v>
      </c>
      <c r="C65" s="266">
        <v>146</v>
      </c>
      <c r="D65" s="266">
        <v>148</v>
      </c>
      <c r="E65" s="266">
        <v>144</v>
      </c>
      <c r="F65" s="267">
        <v>145</v>
      </c>
      <c r="G65" s="265">
        <v>147</v>
      </c>
      <c r="H65" s="266">
        <v>145</v>
      </c>
      <c r="I65" s="266">
        <v>147</v>
      </c>
      <c r="J65" s="266">
        <v>144</v>
      </c>
      <c r="K65" s="267">
        <v>144.5</v>
      </c>
      <c r="L65" s="265">
        <v>147</v>
      </c>
      <c r="M65" s="266">
        <v>146.5</v>
      </c>
      <c r="N65" s="266">
        <v>148.5</v>
      </c>
      <c r="O65" s="267">
        <v>144.5</v>
      </c>
      <c r="P65" s="265">
        <v>147</v>
      </c>
      <c r="Q65" s="266">
        <v>146</v>
      </c>
      <c r="R65" s="266">
        <v>148</v>
      </c>
      <c r="S65" s="267">
        <v>146.5</v>
      </c>
      <c r="T65" s="316">
        <f>+((T64/T66)/7)*1000</f>
        <v>145.88786334205813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64</v>
      </c>
      <c r="D66" s="298">
        <v>13</v>
      </c>
      <c r="E66" s="298">
        <v>64</v>
      </c>
      <c r="F66" s="318">
        <v>67</v>
      </c>
      <c r="G66" s="317">
        <v>71</v>
      </c>
      <c r="H66" s="298">
        <v>62</v>
      </c>
      <c r="I66" s="298">
        <v>14</v>
      </c>
      <c r="J66" s="298">
        <v>64</v>
      </c>
      <c r="K66" s="318">
        <v>66</v>
      </c>
      <c r="L66" s="317">
        <v>71</v>
      </c>
      <c r="M66" s="298">
        <v>74</v>
      </c>
      <c r="N66" s="298">
        <v>16</v>
      </c>
      <c r="O66" s="318">
        <v>74</v>
      </c>
      <c r="P66" s="317">
        <v>75</v>
      </c>
      <c r="Q66" s="298">
        <v>76</v>
      </c>
      <c r="R66" s="298">
        <v>17</v>
      </c>
      <c r="S66" s="318">
        <v>77</v>
      </c>
      <c r="T66" s="319">
        <f>SUM(B66:S66)</f>
        <v>1037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10.527199999999999</v>
      </c>
      <c r="C67" s="273">
        <f t="shared" si="30"/>
        <v>9.3216000000000001</v>
      </c>
      <c r="D67" s="273">
        <f t="shared" si="30"/>
        <v>1.8935999999999999</v>
      </c>
      <c r="E67" s="273">
        <f t="shared" si="30"/>
        <v>9.1824000000000012</v>
      </c>
      <c r="F67" s="274">
        <f t="shared" si="30"/>
        <v>9.6810000000000009</v>
      </c>
      <c r="G67" s="272">
        <f t="shared" si="30"/>
        <v>10.4518</v>
      </c>
      <c r="H67" s="273">
        <f t="shared" si="30"/>
        <v>8.9060000000000006</v>
      </c>
      <c r="I67" s="273">
        <f t="shared" si="30"/>
        <v>2.0412000000000003</v>
      </c>
      <c r="J67" s="273">
        <f t="shared" si="30"/>
        <v>9.1424000000000003</v>
      </c>
      <c r="K67" s="274">
        <f t="shared" si="30"/>
        <v>9.5117999999999991</v>
      </c>
      <c r="L67" s="272">
        <f t="shared" si="30"/>
        <v>10.411799999999999</v>
      </c>
      <c r="M67" s="273">
        <f t="shared" si="30"/>
        <v>10.817399999999999</v>
      </c>
      <c r="N67" s="273">
        <f t="shared" si="30"/>
        <v>2.3664000000000001</v>
      </c>
      <c r="O67" s="274">
        <f t="shared" si="30"/>
        <v>10.650200000000002</v>
      </c>
      <c r="P67" s="272">
        <f t="shared" si="30"/>
        <v>10.995000000000001</v>
      </c>
      <c r="Q67" s="273">
        <f t="shared" si="30"/>
        <v>11.0944</v>
      </c>
      <c r="R67" s="273">
        <f t="shared" si="30"/>
        <v>2.4823999999999997</v>
      </c>
      <c r="S67" s="274">
        <f t="shared" si="30"/>
        <v>11.232699999999998</v>
      </c>
      <c r="T67" s="320">
        <f>((T64*1000)/T66)/7</f>
        <v>145.88786334205813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73.835999999999999</v>
      </c>
      <c r="C68" s="43">
        <f t="shared" si="31"/>
        <v>65.408000000000001</v>
      </c>
      <c r="D68" s="43">
        <f t="shared" si="31"/>
        <v>13.468</v>
      </c>
      <c r="E68" s="43">
        <f t="shared" si="31"/>
        <v>64.512</v>
      </c>
      <c r="F68" s="87">
        <f t="shared" si="31"/>
        <v>68.004999999999995</v>
      </c>
      <c r="G68" s="42">
        <f t="shared" si="31"/>
        <v>73.058999999999997</v>
      </c>
      <c r="H68" s="43">
        <f t="shared" si="31"/>
        <v>62.93</v>
      </c>
      <c r="I68" s="43">
        <f t="shared" si="31"/>
        <v>14.406000000000001</v>
      </c>
      <c r="J68" s="43">
        <f t="shared" si="31"/>
        <v>64.512</v>
      </c>
      <c r="K68" s="87">
        <f t="shared" si="31"/>
        <v>66.759</v>
      </c>
      <c r="L68" s="42">
        <f t="shared" si="31"/>
        <v>73.058999999999997</v>
      </c>
      <c r="M68" s="43">
        <f t="shared" si="31"/>
        <v>75.887</v>
      </c>
      <c r="N68" s="43">
        <f t="shared" si="31"/>
        <v>16.632000000000001</v>
      </c>
      <c r="O68" s="87">
        <f t="shared" si="31"/>
        <v>74.850999999999999</v>
      </c>
      <c r="P68" s="42">
        <f t="shared" si="31"/>
        <v>77.174999999999997</v>
      </c>
      <c r="Q68" s="43">
        <f t="shared" si="31"/>
        <v>77.671999999999997</v>
      </c>
      <c r="R68" s="43">
        <f t="shared" si="31"/>
        <v>17.611999999999998</v>
      </c>
      <c r="S68" s="87">
        <f t="shared" si="31"/>
        <v>78.963499999999996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146.62698412698413</v>
      </c>
      <c r="C69" s="49">
        <f t="shared" si="32"/>
        <v>145.98214285714286</v>
      </c>
      <c r="D69" s="49">
        <f t="shared" si="32"/>
        <v>148.35164835164835</v>
      </c>
      <c r="E69" s="49">
        <f t="shared" si="32"/>
        <v>143.97321428571433</v>
      </c>
      <c r="F69" s="50">
        <f t="shared" si="32"/>
        <v>144.9893390191898</v>
      </c>
      <c r="G69" s="48">
        <f t="shared" si="32"/>
        <v>147.0824949698189</v>
      </c>
      <c r="H69" s="49">
        <f t="shared" si="32"/>
        <v>144.93087557603684</v>
      </c>
      <c r="I69" s="49">
        <f t="shared" si="32"/>
        <v>146.93877551020407</v>
      </c>
      <c r="J69" s="49">
        <f t="shared" si="32"/>
        <v>143.97321428571428</v>
      </c>
      <c r="K69" s="50">
        <f t="shared" si="32"/>
        <v>144.58874458874456</v>
      </c>
      <c r="L69" s="48">
        <f t="shared" si="32"/>
        <v>147.0824949698189</v>
      </c>
      <c r="M69" s="49">
        <f t="shared" si="32"/>
        <v>146.52509652509653</v>
      </c>
      <c r="N69" s="49">
        <f t="shared" si="32"/>
        <v>148.21428571428569</v>
      </c>
      <c r="O69" s="50">
        <f t="shared" si="32"/>
        <v>144.59459459459458</v>
      </c>
      <c r="P69" s="48">
        <f t="shared" si="32"/>
        <v>147.04761904761907</v>
      </c>
      <c r="Q69" s="49">
        <f t="shared" si="32"/>
        <v>146.05263157894734</v>
      </c>
      <c r="R69" s="49">
        <f t="shared" si="32"/>
        <v>147.89915966386556</v>
      </c>
      <c r="S69" s="50">
        <f t="shared" si="32"/>
        <v>146.56771799628942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4" zoomScale="30" zoomScaleNormal="30" workbookViewId="0">
      <selection activeCell="K40" sqref="K40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82"/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AC3" s="382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82" t="s">
        <v>1</v>
      </c>
      <c r="B9" s="382"/>
      <c r="C9" s="382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82"/>
      <c r="B10" s="382"/>
      <c r="C10" s="382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82" t="s">
        <v>4</v>
      </c>
      <c r="B11" s="382"/>
      <c r="C11" s="382"/>
      <c r="D11" s="245"/>
      <c r="E11" s="383">
        <v>1</v>
      </c>
      <c r="F11" s="245"/>
      <c r="G11" s="245"/>
      <c r="H11" s="245"/>
      <c r="I11" s="245"/>
      <c r="J11" s="245"/>
      <c r="K11" s="599" t="s">
        <v>108</v>
      </c>
      <c r="L11" s="599"/>
      <c r="M11" s="384"/>
      <c r="N11" s="384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82"/>
      <c r="B12" s="382"/>
      <c r="C12" s="382"/>
      <c r="D12" s="245"/>
      <c r="E12" s="247"/>
      <c r="F12" s="245"/>
      <c r="G12" s="245"/>
      <c r="H12" s="245"/>
      <c r="I12" s="245"/>
      <c r="J12" s="245"/>
      <c r="K12" s="384"/>
      <c r="L12" s="384"/>
      <c r="M12" s="384"/>
      <c r="N12" s="384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82"/>
      <c r="B13" s="382"/>
      <c r="C13" s="382"/>
      <c r="D13" s="382"/>
      <c r="E13" s="382"/>
      <c r="F13" s="382"/>
      <c r="G13" s="382"/>
      <c r="H13" s="382"/>
      <c r="I13" s="382"/>
      <c r="J13" s="382"/>
      <c r="K13" s="382"/>
      <c r="L13" s="384"/>
      <c r="M13" s="384"/>
      <c r="N13" s="384"/>
      <c r="O13" s="384"/>
      <c r="P13" s="384"/>
      <c r="Q13" s="384"/>
      <c r="R13" s="384"/>
      <c r="S13" s="384"/>
      <c r="T13" s="384"/>
      <c r="U13" s="384"/>
      <c r="V13" s="245"/>
      <c r="W13" s="245"/>
      <c r="X13" s="245"/>
    </row>
    <row r="14" spans="1:29" s="52" customFormat="1" ht="34.5" thickBot="1" x14ac:dyDescent="0.3">
      <c r="A14" s="382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485</v>
      </c>
      <c r="C17" s="226">
        <v>6.2324999999999999</v>
      </c>
      <c r="D17" s="226">
        <v>5.6550000000000002</v>
      </c>
      <c r="E17" s="226">
        <v>1.29</v>
      </c>
      <c r="F17" s="226">
        <v>5.76</v>
      </c>
      <c r="G17" s="226">
        <v>5.6849999999999996</v>
      </c>
      <c r="H17" s="225">
        <v>476</v>
      </c>
      <c r="I17" s="226">
        <v>6.1574999999999998</v>
      </c>
      <c r="J17" s="226">
        <v>5.625</v>
      </c>
      <c r="K17" s="226">
        <v>1.1924999999999999</v>
      </c>
      <c r="L17" s="226">
        <v>5.5724999999999998</v>
      </c>
      <c r="M17" s="226">
        <v>5.5949999999999998</v>
      </c>
      <c r="N17" s="23">
        <v>129.72904478744576</v>
      </c>
      <c r="O17" s="24">
        <v>131.59467693149185</v>
      </c>
      <c r="P17" s="24">
        <v>29.043781239316484</v>
      </c>
      <c r="Q17" s="25">
        <v>133.49116883173377</v>
      </c>
      <c r="R17" s="23">
        <v>137.77263667494913</v>
      </c>
      <c r="S17" s="24">
        <v>137.37963113341954</v>
      </c>
      <c r="T17" s="24">
        <v>26.156911074641926</v>
      </c>
      <c r="U17" s="25">
        <v>140.7069384127488</v>
      </c>
      <c r="V17" s="259">
        <f t="shared" ref="V17:V24" si="0">SUM(B17:U17)</f>
        <v>1875.6397890857472</v>
      </c>
      <c r="X17" s="52"/>
      <c r="Y17" s="52"/>
    </row>
    <row r="18" spans="1:41" ht="39.950000000000003" customHeight="1" x14ac:dyDescent="0.25">
      <c r="A18" s="260" t="s">
        <v>16</v>
      </c>
      <c r="B18" s="225">
        <v>485</v>
      </c>
      <c r="C18" s="226">
        <v>6.2324999999999999</v>
      </c>
      <c r="D18" s="226">
        <v>5.6550000000000002</v>
      </c>
      <c r="E18" s="226">
        <v>1.29</v>
      </c>
      <c r="F18" s="226">
        <v>5.76</v>
      </c>
      <c r="G18" s="226">
        <v>5.6849999999999996</v>
      </c>
      <c r="H18" s="225">
        <v>476</v>
      </c>
      <c r="I18" s="226">
        <v>6.1574999999999998</v>
      </c>
      <c r="J18" s="226">
        <v>5.625</v>
      </c>
      <c r="K18" s="226">
        <v>1.1924999999999999</v>
      </c>
      <c r="L18" s="226">
        <v>5.5724999999999998</v>
      </c>
      <c r="M18" s="226">
        <v>5.5949999999999998</v>
      </c>
      <c r="N18" s="23">
        <v>129.72904478744576</v>
      </c>
      <c r="O18" s="24">
        <v>131.59467693149185</v>
      </c>
      <c r="P18" s="24">
        <v>29.043781239316484</v>
      </c>
      <c r="Q18" s="25">
        <v>133.49116883173377</v>
      </c>
      <c r="R18" s="23">
        <v>137.77263667494913</v>
      </c>
      <c r="S18" s="24">
        <v>137.37963113341954</v>
      </c>
      <c r="T18" s="24">
        <v>26.156911074641926</v>
      </c>
      <c r="U18" s="25">
        <v>140.7069384127488</v>
      </c>
      <c r="V18" s="259">
        <f t="shared" si="0"/>
        <v>1875.6397890857472</v>
      </c>
      <c r="X18" s="52"/>
      <c r="Y18" s="52"/>
    </row>
    <row r="19" spans="1:41" ht="39.75" customHeight="1" x14ac:dyDescent="0.25">
      <c r="A19" s="258" t="s">
        <v>17</v>
      </c>
      <c r="B19" s="225">
        <v>485</v>
      </c>
      <c r="C19" s="226">
        <v>6.2324999999999999</v>
      </c>
      <c r="D19" s="226">
        <v>5.6550000000000002</v>
      </c>
      <c r="E19" s="226">
        <v>1.29</v>
      </c>
      <c r="F19" s="226">
        <v>5.76</v>
      </c>
      <c r="G19" s="226">
        <v>5.6849999999999996</v>
      </c>
      <c r="H19" s="225">
        <v>476</v>
      </c>
      <c r="I19" s="226">
        <v>6.1574999999999998</v>
      </c>
      <c r="J19" s="226">
        <v>5.625</v>
      </c>
      <c r="K19" s="226">
        <v>1.1924999999999999</v>
      </c>
      <c r="L19" s="226">
        <v>5.5724999999999998</v>
      </c>
      <c r="M19" s="226">
        <v>5.5949999999999998</v>
      </c>
      <c r="N19" s="23">
        <v>129.72904478744576</v>
      </c>
      <c r="O19" s="24">
        <v>131.59467693149185</v>
      </c>
      <c r="P19" s="24">
        <v>29.043781239316484</v>
      </c>
      <c r="Q19" s="25">
        <v>133.49116883173377</v>
      </c>
      <c r="R19" s="23">
        <v>137.77263667494913</v>
      </c>
      <c r="S19" s="24">
        <v>137.37963113341954</v>
      </c>
      <c r="T19" s="24">
        <v>26.156911074641926</v>
      </c>
      <c r="U19" s="25">
        <v>140.7069384127488</v>
      </c>
      <c r="V19" s="259">
        <f t="shared" si="0"/>
        <v>1875.6397890857472</v>
      </c>
      <c r="X19" s="52"/>
      <c r="Y19" s="52"/>
    </row>
    <row r="20" spans="1:41" ht="39.950000000000003" customHeight="1" x14ac:dyDescent="0.25">
      <c r="A20" s="260" t="s">
        <v>18</v>
      </c>
      <c r="B20" s="225">
        <v>482</v>
      </c>
      <c r="C20" s="226">
        <v>5.7889999999999997</v>
      </c>
      <c r="D20" s="226">
        <v>5.2709999999999999</v>
      </c>
      <c r="E20" s="226">
        <v>1.1830000000000001</v>
      </c>
      <c r="F20" s="226">
        <v>5.3620000000000001</v>
      </c>
      <c r="G20" s="226">
        <v>5.2709999999999999</v>
      </c>
      <c r="H20" s="225">
        <v>473</v>
      </c>
      <c r="I20" s="226">
        <v>5.726</v>
      </c>
      <c r="J20" s="226">
        <v>5.25</v>
      </c>
      <c r="K20" s="226">
        <v>1.1060000000000001</v>
      </c>
      <c r="L20" s="226">
        <v>5.173</v>
      </c>
      <c r="M20" s="226">
        <v>5.2080000000000002</v>
      </c>
      <c r="N20" s="23">
        <v>127.84071640941565</v>
      </c>
      <c r="O20" s="24">
        <v>130.78149230138109</v>
      </c>
      <c r="P20" s="24">
        <v>28.127164070512638</v>
      </c>
      <c r="Q20" s="25">
        <v>130.71537337619964</v>
      </c>
      <c r="R20" s="23">
        <v>136.45552249378815</v>
      </c>
      <c r="S20" s="24">
        <v>136.2077766499354</v>
      </c>
      <c r="T20" s="24">
        <v>25.409816694018559</v>
      </c>
      <c r="U20" s="25">
        <v>139.95104619043843</v>
      </c>
      <c r="V20" s="259">
        <f t="shared" si="0"/>
        <v>1855.8279081856895</v>
      </c>
      <c r="X20" s="52"/>
      <c r="Y20" s="52"/>
    </row>
    <row r="21" spans="1:41" ht="39.950000000000003" customHeight="1" x14ac:dyDescent="0.25">
      <c r="A21" s="258" t="s">
        <v>19</v>
      </c>
      <c r="B21" s="225">
        <v>482</v>
      </c>
      <c r="C21" s="226">
        <v>5.7889999999999997</v>
      </c>
      <c r="D21" s="226">
        <v>5.2709999999999999</v>
      </c>
      <c r="E21" s="226">
        <v>1.1830000000000001</v>
      </c>
      <c r="F21" s="226">
        <v>5.3620000000000001</v>
      </c>
      <c r="G21" s="226">
        <v>5.2709999999999999</v>
      </c>
      <c r="H21" s="225">
        <v>473</v>
      </c>
      <c r="I21" s="226">
        <v>5.726</v>
      </c>
      <c r="J21" s="226">
        <v>5.25</v>
      </c>
      <c r="K21" s="226">
        <v>1.1060000000000001</v>
      </c>
      <c r="L21" s="226">
        <v>5.173</v>
      </c>
      <c r="M21" s="226">
        <v>5.2080000000000002</v>
      </c>
      <c r="N21" s="23">
        <v>127.84071640941565</v>
      </c>
      <c r="O21" s="24">
        <v>130.78149230138109</v>
      </c>
      <c r="P21" s="24">
        <v>28.127164070512638</v>
      </c>
      <c r="Q21" s="25">
        <v>130.71537337619964</v>
      </c>
      <c r="R21" s="23">
        <v>136.45552249378815</v>
      </c>
      <c r="S21" s="24">
        <v>136.2077766499354</v>
      </c>
      <c r="T21" s="24">
        <v>25.409816694018559</v>
      </c>
      <c r="U21" s="25">
        <v>139.95104619043843</v>
      </c>
      <c r="V21" s="259">
        <f t="shared" si="0"/>
        <v>1855.8279081856895</v>
      </c>
      <c r="X21" s="52"/>
      <c r="Y21" s="52"/>
    </row>
    <row r="22" spans="1:41" ht="39.950000000000003" customHeight="1" x14ac:dyDescent="0.25">
      <c r="A22" s="260" t="s">
        <v>13</v>
      </c>
      <c r="B22" s="225">
        <v>482</v>
      </c>
      <c r="C22" s="226">
        <v>5.7889999999999997</v>
      </c>
      <c r="D22" s="226">
        <v>5.2709999999999999</v>
      </c>
      <c r="E22" s="226">
        <v>1.1830000000000001</v>
      </c>
      <c r="F22" s="226">
        <v>5.3620000000000001</v>
      </c>
      <c r="G22" s="226">
        <v>5.2709999999999999</v>
      </c>
      <c r="H22" s="225">
        <v>473</v>
      </c>
      <c r="I22" s="226">
        <v>5.726</v>
      </c>
      <c r="J22" s="226">
        <v>5.25</v>
      </c>
      <c r="K22" s="226">
        <v>1.1060000000000001</v>
      </c>
      <c r="L22" s="226">
        <v>5.173</v>
      </c>
      <c r="M22" s="226">
        <v>5.2080000000000002</v>
      </c>
      <c r="N22" s="23">
        <v>127.84071640941565</v>
      </c>
      <c r="O22" s="24">
        <v>130.78149230138109</v>
      </c>
      <c r="P22" s="24">
        <v>28.127164070512638</v>
      </c>
      <c r="Q22" s="25">
        <v>130.71537337619964</v>
      </c>
      <c r="R22" s="23">
        <v>136.45552249378815</v>
      </c>
      <c r="S22" s="24">
        <v>136.2077766499354</v>
      </c>
      <c r="T22" s="24">
        <v>25.409816694018559</v>
      </c>
      <c r="U22" s="25">
        <v>139.95104619043843</v>
      </c>
      <c r="V22" s="259">
        <f t="shared" si="0"/>
        <v>1855.8279081856895</v>
      </c>
      <c r="X22" s="52"/>
      <c r="Y22" s="52"/>
    </row>
    <row r="23" spans="1:41" ht="39.950000000000003" customHeight="1" x14ac:dyDescent="0.25">
      <c r="A23" s="258" t="s">
        <v>14</v>
      </c>
      <c r="B23" s="225">
        <v>482</v>
      </c>
      <c r="C23" s="226">
        <v>5.7889999999999997</v>
      </c>
      <c r="D23" s="226">
        <v>5.2709999999999999</v>
      </c>
      <c r="E23" s="226">
        <v>1.1830000000000001</v>
      </c>
      <c r="F23" s="226">
        <v>5.3620000000000001</v>
      </c>
      <c r="G23" s="226">
        <v>5.2709999999999999</v>
      </c>
      <c r="H23" s="225">
        <v>473</v>
      </c>
      <c r="I23" s="226">
        <v>5.726</v>
      </c>
      <c r="J23" s="226">
        <v>5.25</v>
      </c>
      <c r="K23" s="226">
        <v>1.1060000000000001</v>
      </c>
      <c r="L23" s="226">
        <v>5.173</v>
      </c>
      <c r="M23" s="226">
        <v>5.2080000000000002</v>
      </c>
      <c r="N23" s="23">
        <v>127.84071640941565</v>
      </c>
      <c r="O23" s="24">
        <v>130.78149230138109</v>
      </c>
      <c r="P23" s="24">
        <v>28.127164070512638</v>
      </c>
      <c r="Q23" s="25">
        <v>130.71537337619964</v>
      </c>
      <c r="R23" s="23">
        <v>136.45552249378815</v>
      </c>
      <c r="S23" s="24">
        <v>136.2077766499354</v>
      </c>
      <c r="T23" s="24">
        <v>25.409816694018559</v>
      </c>
      <c r="U23" s="25">
        <v>139.95104619043843</v>
      </c>
      <c r="V23" s="259">
        <f t="shared" si="0"/>
        <v>1855.8279081856895</v>
      </c>
      <c r="X23" s="52"/>
    </row>
    <row r="24" spans="1:41" ht="41.45" customHeight="1" thickBot="1" x14ac:dyDescent="0.3">
      <c r="A24" s="260" t="s">
        <v>11</v>
      </c>
      <c r="B24" s="227">
        <f>SUM(B17:B23)</f>
        <v>3383</v>
      </c>
      <c r="C24" s="228">
        <f t="shared" ref="C24:G24" si="1">SUM(C17:C23)</f>
        <v>41.853500000000004</v>
      </c>
      <c r="D24" s="228">
        <f t="shared" si="1"/>
        <v>38.048999999999999</v>
      </c>
      <c r="E24" s="228">
        <f t="shared" si="1"/>
        <v>8.6020000000000003</v>
      </c>
      <c r="F24" s="228">
        <f t="shared" si="1"/>
        <v>38.728000000000009</v>
      </c>
      <c r="G24" s="228">
        <f t="shared" si="1"/>
        <v>38.139000000000003</v>
      </c>
      <c r="H24" s="227">
        <f>SUM(H17:H23)</f>
        <v>3320</v>
      </c>
      <c r="I24" s="228">
        <f t="shared" ref="I24:M24" si="2">SUM(I17:I23)</f>
        <v>41.3765</v>
      </c>
      <c r="J24" s="228">
        <f t="shared" si="2"/>
        <v>37.875</v>
      </c>
      <c r="K24" s="228">
        <f t="shared" si="2"/>
        <v>8.0015000000000001</v>
      </c>
      <c r="L24" s="228">
        <f t="shared" si="2"/>
        <v>37.409500000000008</v>
      </c>
      <c r="M24" s="228">
        <f t="shared" si="2"/>
        <v>37.616999999999997</v>
      </c>
      <c r="N24" s="261">
        <f>SUM(N17:N23)</f>
        <v>900.55</v>
      </c>
      <c r="O24" s="262">
        <f t="shared" ref="O24:Q24" si="3">SUM(O17:O23)</f>
        <v>917.91000000000008</v>
      </c>
      <c r="P24" s="262">
        <f t="shared" si="3"/>
        <v>199.64</v>
      </c>
      <c r="Q24" s="263">
        <f t="shared" si="3"/>
        <v>923.33499999999992</v>
      </c>
      <c r="R24" s="261">
        <f>SUM(R17:R23)</f>
        <v>959.1400000000001</v>
      </c>
      <c r="S24" s="262">
        <f t="shared" ref="S24:U24" si="4">SUM(S17:S23)</f>
        <v>956.97</v>
      </c>
      <c r="T24" s="262">
        <f t="shared" si="4"/>
        <v>180.11</v>
      </c>
      <c r="U24" s="263">
        <f t="shared" si="4"/>
        <v>981.92500000000007</v>
      </c>
      <c r="V24" s="259">
        <f t="shared" si="0"/>
        <v>13050.230999999998</v>
      </c>
    </row>
    <row r="25" spans="1:41" s="52" customFormat="1" ht="36.75" customHeight="1" x14ac:dyDescent="0.25">
      <c r="A25" s="264" t="s">
        <v>20</v>
      </c>
      <c r="B25" s="229"/>
      <c r="C25" s="230">
        <v>155</v>
      </c>
      <c r="D25" s="230">
        <v>155</v>
      </c>
      <c r="E25" s="230">
        <v>155</v>
      </c>
      <c r="F25" s="230">
        <v>155</v>
      </c>
      <c r="G25" s="230">
        <v>155</v>
      </c>
      <c r="H25" s="229"/>
      <c r="I25" s="230">
        <v>155</v>
      </c>
      <c r="J25" s="335">
        <v>155</v>
      </c>
      <c r="K25" s="230">
        <v>155</v>
      </c>
      <c r="L25" s="230">
        <v>155</v>
      </c>
      <c r="M25" s="230">
        <v>155</v>
      </c>
      <c r="N25" s="265">
        <v>155</v>
      </c>
      <c r="O25" s="266">
        <v>155</v>
      </c>
      <c r="P25" s="266">
        <v>155</v>
      </c>
      <c r="Q25" s="267">
        <v>155</v>
      </c>
      <c r="R25" s="265">
        <v>155</v>
      </c>
      <c r="S25" s="266">
        <v>155</v>
      </c>
      <c r="T25" s="266">
        <v>155</v>
      </c>
      <c r="U25" s="267">
        <v>155</v>
      </c>
      <c r="V25" s="268">
        <f>+((V24/V26)/7)*1000</f>
        <v>155.03689931689928</v>
      </c>
    </row>
    <row r="26" spans="1:41" s="52" customFormat="1" ht="33" customHeight="1" x14ac:dyDescent="0.25">
      <c r="A26" s="269" t="s">
        <v>21</v>
      </c>
      <c r="B26" s="231"/>
      <c r="C26" s="232">
        <v>827</v>
      </c>
      <c r="D26" s="232">
        <v>753</v>
      </c>
      <c r="E26" s="232">
        <v>169</v>
      </c>
      <c r="F26" s="232">
        <v>766</v>
      </c>
      <c r="G26" s="232">
        <v>753</v>
      </c>
      <c r="H26" s="231"/>
      <c r="I26" s="232">
        <v>818</v>
      </c>
      <c r="J26" s="232">
        <v>750</v>
      </c>
      <c r="K26" s="232">
        <v>158</v>
      </c>
      <c r="L26" s="232">
        <v>739</v>
      </c>
      <c r="M26" s="232">
        <v>744</v>
      </c>
      <c r="N26" s="34">
        <v>830</v>
      </c>
      <c r="O26" s="35">
        <v>846</v>
      </c>
      <c r="P26" s="35">
        <v>184</v>
      </c>
      <c r="Q26" s="36">
        <v>851</v>
      </c>
      <c r="R26" s="34">
        <v>884</v>
      </c>
      <c r="S26" s="35">
        <v>882</v>
      </c>
      <c r="T26" s="35">
        <v>166</v>
      </c>
      <c r="U26" s="36">
        <v>905</v>
      </c>
      <c r="V26" s="270">
        <f>SUM(C26:U26)</f>
        <v>12025</v>
      </c>
      <c r="W26" s="52">
        <f>((V24*1000)/V26)/7</f>
        <v>155.03689931689928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769.11</v>
      </c>
      <c r="D27" s="226">
        <f t="shared" ref="D27:G27" si="5">(D26*D25/1000)*6</f>
        <v>700.29</v>
      </c>
      <c r="E27" s="226">
        <f t="shared" si="5"/>
        <v>157.17000000000002</v>
      </c>
      <c r="F27" s="226">
        <f t="shared" si="5"/>
        <v>712.38</v>
      </c>
      <c r="G27" s="226">
        <f t="shared" si="5"/>
        <v>700.29</v>
      </c>
      <c r="H27" s="233"/>
      <c r="I27" s="226">
        <f>(I26*I25/1000)*6</f>
        <v>760.74</v>
      </c>
      <c r="J27" s="226">
        <f t="shared" ref="J27:M27" si="6">(J26*J25/1000)*6</f>
        <v>697.5</v>
      </c>
      <c r="K27" s="226">
        <f t="shared" si="6"/>
        <v>146.94</v>
      </c>
      <c r="L27" s="226">
        <f t="shared" si="6"/>
        <v>687.27</v>
      </c>
      <c r="M27" s="226">
        <f t="shared" si="6"/>
        <v>691.92</v>
      </c>
      <c r="N27" s="272">
        <f>((N26*N25)*7/1000-N17-N18-N19)/4</f>
        <v>127.84071640941565</v>
      </c>
      <c r="O27" s="273">
        <f t="shared" ref="O27:U27" si="7">((O26*O25)*7/1000-O17-O18-O19)/4</f>
        <v>130.78149230138109</v>
      </c>
      <c r="P27" s="273">
        <f t="shared" si="7"/>
        <v>28.127164070512638</v>
      </c>
      <c r="Q27" s="274">
        <f t="shared" si="7"/>
        <v>130.71537337619964</v>
      </c>
      <c r="R27" s="272">
        <f t="shared" si="7"/>
        <v>136.45552249378815</v>
      </c>
      <c r="S27" s="273">
        <f t="shared" si="7"/>
        <v>136.2077766499354</v>
      </c>
      <c r="T27" s="273">
        <f t="shared" si="7"/>
        <v>25.409816694018559</v>
      </c>
      <c r="U27" s="274">
        <f t="shared" si="7"/>
        <v>139.95104619043843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5.7889999999999997</v>
      </c>
      <c r="D28" s="235">
        <f t="shared" ref="D28:G28" si="8">+(D25-$C$32)*D26/1000</f>
        <v>5.2709999999999999</v>
      </c>
      <c r="E28" s="235">
        <f t="shared" si="8"/>
        <v>1.1830000000000001</v>
      </c>
      <c r="F28" s="235">
        <f t="shared" si="8"/>
        <v>5.3620000000000001</v>
      </c>
      <c r="G28" s="235">
        <f t="shared" si="8"/>
        <v>5.2709999999999999</v>
      </c>
      <c r="H28" s="234"/>
      <c r="I28" s="235">
        <f>+(I25-$I$32)*I26/1000</f>
        <v>5.726</v>
      </c>
      <c r="J28" s="235">
        <f t="shared" ref="J28:M28" si="9">+(J25-$I$32)*J26/1000</f>
        <v>5.25</v>
      </c>
      <c r="K28" s="235">
        <f t="shared" si="9"/>
        <v>1.1060000000000001</v>
      </c>
      <c r="L28" s="235">
        <f t="shared" si="9"/>
        <v>5.173</v>
      </c>
      <c r="M28" s="235">
        <f t="shared" si="9"/>
        <v>5.2080000000000002</v>
      </c>
      <c r="N28" s="42">
        <f>((N26*N25)*7)/1000</f>
        <v>900.55</v>
      </c>
      <c r="O28" s="43">
        <f>((O26*O25)*7)/1000</f>
        <v>917.91</v>
      </c>
      <c r="P28" s="43">
        <f t="shared" ref="P28:U28" si="10">((P26*P25)*7)/1000</f>
        <v>199.64</v>
      </c>
      <c r="Q28" s="87">
        <f t="shared" si="10"/>
        <v>923.33500000000004</v>
      </c>
      <c r="R28" s="44">
        <f t="shared" si="10"/>
        <v>959.14</v>
      </c>
      <c r="S28" s="45">
        <f t="shared" si="10"/>
        <v>956.97</v>
      </c>
      <c r="T28" s="45">
        <f t="shared" si="10"/>
        <v>180.11</v>
      </c>
      <c r="U28" s="46">
        <f t="shared" si="10"/>
        <v>981.92499999999995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964.8333333333361</v>
      </c>
      <c r="D29" s="237">
        <f t="shared" si="11"/>
        <v>878.50000000000261</v>
      </c>
      <c r="E29" s="237">
        <f t="shared" si="11"/>
        <v>197.16666666666725</v>
      </c>
      <c r="F29" s="237">
        <f t="shared" si="11"/>
        <v>893.66666666666924</v>
      </c>
      <c r="G29" s="237">
        <f t="shared" si="11"/>
        <v>878.50000000000261</v>
      </c>
      <c r="H29" s="236"/>
      <c r="I29" s="237">
        <f t="shared" ref="I29:M29" si="12">+I26*(1.16666666666667)</f>
        <v>954.3333333333361</v>
      </c>
      <c r="J29" s="237">
        <f t="shared" si="12"/>
        <v>875.0000000000025</v>
      </c>
      <c r="K29" s="237">
        <f t="shared" si="12"/>
        <v>184.33333333333388</v>
      </c>
      <c r="L29" s="237">
        <f t="shared" si="12"/>
        <v>862.16666666666913</v>
      </c>
      <c r="M29" s="237">
        <f t="shared" si="12"/>
        <v>868.0000000000025</v>
      </c>
      <c r="N29" s="48">
        <f>+(N24/N26)/7*1000</f>
        <v>155</v>
      </c>
      <c r="O29" s="49">
        <f t="shared" ref="O29:U29" si="13">+(O24/O26)/7*1000</f>
        <v>155.00000000000003</v>
      </c>
      <c r="P29" s="49">
        <f t="shared" si="13"/>
        <v>155</v>
      </c>
      <c r="Q29" s="50">
        <f t="shared" si="13"/>
        <v>155</v>
      </c>
      <c r="R29" s="48">
        <f t="shared" si="13"/>
        <v>155.00000000000003</v>
      </c>
      <c r="S29" s="49">
        <f t="shared" si="13"/>
        <v>155</v>
      </c>
      <c r="T29" s="49">
        <f t="shared" si="13"/>
        <v>155.00000000000003</v>
      </c>
      <c r="U29" s="50">
        <f t="shared" si="13"/>
        <v>155</v>
      </c>
      <c r="V29" s="276"/>
    </row>
    <row r="30" spans="1:41" ht="33.75" customHeight="1" x14ac:dyDescent="0.25">
      <c r="A30" s="52"/>
      <c r="B30" s="233"/>
      <c r="C30" s="238">
        <f>(C27/6)</f>
        <v>128.185</v>
      </c>
      <c r="D30" s="238">
        <f t="shared" ref="D30:G30" si="14">+(D27/6)</f>
        <v>116.71499999999999</v>
      </c>
      <c r="E30" s="238">
        <f t="shared" si="14"/>
        <v>26.195000000000004</v>
      </c>
      <c r="F30" s="238">
        <f t="shared" si="14"/>
        <v>118.73</v>
      </c>
      <c r="G30" s="238">
        <f t="shared" si="14"/>
        <v>116.71499999999999</v>
      </c>
      <c r="H30" s="233"/>
      <c r="I30" s="238">
        <f>(I27/6)</f>
        <v>126.79</v>
      </c>
      <c r="J30" s="238">
        <f t="shared" ref="J30:M30" si="15">+(J27/6)</f>
        <v>116.25</v>
      </c>
      <c r="K30" s="238">
        <f t="shared" si="15"/>
        <v>24.49</v>
      </c>
      <c r="L30" s="238">
        <f t="shared" si="15"/>
        <v>114.545</v>
      </c>
      <c r="M30" s="238">
        <f t="shared" si="15"/>
        <v>115.32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309.99912499999999</v>
      </c>
      <c r="D31" s="238">
        <f t="shared" ref="D31:G31" si="16">+((D27-D24)/4)+D30</f>
        <v>282.27524999999997</v>
      </c>
      <c r="E31" s="238">
        <f t="shared" si="16"/>
        <v>63.337000000000003</v>
      </c>
      <c r="F31" s="238">
        <f t="shared" si="16"/>
        <v>287.14300000000003</v>
      </c>
      <c r="G31" s="238">
        <f t="shared" si="16"/>
        <v>282.25274999999999</v>
      </c>
      <c r="H31" s="233"/>
      <c r="I31" s="238">
        <f>+((I27-I24)/4)+I30</f>
        <v>306.630875</v>
      </c>
      <c r="J31" s="238">
        <f t="shared" ref="J31:M31" si="17">+((J27-J24)/4)+J30</f>
        <v>281.15625</v>
      </c>
      <c r="K31" s="238">
        <f t="shared" si="17"/>
        <v>59.224625000000003</v>
      </c>
      <c r="L31" s="238">
        <f t="shared" si="17"/>
        <v>277.01012500000002</v>
      </c>
      <c r="M31" s="238">
        <f t="shared" si="17"/>
        <v>278.89575000000002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483.66399999999999</v>
      </c>
      <c r="E32" s="242">
        <f>+SUM(C26:G26)</f>
        <v>3268</v>
      </c>
      <c r="F32" s="243"/>
      <c r="G32" s="243"/>
      <c r="H32" s="239"/>
      <c r="I32" s="240">
        <v>148</v>
      </c>
      <c r="J32" s="241">
        <f>+I32*K32/1000</f>
        <v>474.93200000000002</v>
      </c>
      <c r="K32" s="242">
        <f>+SUM(I26:M26)</f>
        <v>3209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96.1</v>
      </c>
      <c r="C38" s="79">
        <v>96.9</v>
      </c>
      <c r="D38" s="79">
        <v>26.9</v>
      </c>
      <c r="E38" s="79">
        <v>108.6</v>
      </c>
      <c r="F38" s="79">
        <v>107.8</v>
      </c>
      <c r="G38" s="79">
        <v>109.1</v>
      </c>
      <c r="H38" s="274">
        <f t="shared" ref="H38:H45" si="18">SUM(B38:G38)</f>
        <v>545.4</v>
      </c>
      <c r="I38" s="52"/>
      <c r="J38" s="287" t="s">
        <v>15</v>
      </c>
      <c r="K38" s="79">
        <v>7.3</v>
      </c>
      <c r="L38" s="79">
        <v>7.5</v>
      </c>
      <c r="M38" s="79">
        <v>2</v>
      </c>
      <c r="N38" s="79">
        <v>8.4</v>
      </c>
      <c r="O38" s="79">
        <v>8.4</v>
      </c>
      <c r="P38" s="79">
        <v>8.3000000000000007</v>
      </c>
      <c r="Q38" s="274">
        <f t="shared" ref="Q38:Q45" si="19">SUM(K38:P38)</f>
        <v>41.900000000000006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96.1</v>
      </c>
      <c r="C39" s="79">
        <v>96.9</v>
      </c>
      <c r="D39" s="79">
        <v>26.9</v>
      </c>
      <c r="E39" s="79">
        <v>108.6</v>
      </c>
      <c r="F39" s="79">
        <v>107.8</v>
      </c>
      <c r="G39" s="79">
        <v>109.1</v>
      </c>
      <c r="H39" s="274">
        <f t="shared" si="18"/>
        <v>545.4</v>
      </c>
      <c r="I39" s="52"/>
      <c r="J39" s="288" t="s">
        <v>16</v>
      </c>
      <c r="K39" s="79">
        <v>7.3</v>
      </c>
      <c r="L39" s="79">
        <v>7.5</v>
      </c>
      <c r="M39" s="79">
        <v>2</v>
      </c>
      <c r="N39" s="79">
        <v>8.4</v>
      </c>
      <c r="O39" s="79">
        <v>8.4</v>
      </c>
      <c r="P39" s="79">
        <v>8.3000000000000007</v>
      </c>
      <c r="Q39" s="274">
        <f t="shared" si="19"/>
        <v>41.900000000000006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96.1</v>
      </c>
      <c r="C40" s="79">
        <v>96.9</v>
      </c>
      <c r="D40" s="79">
        <v>26.9</v>
      </c>
      <c r="E40" s="79">
        <v>108.6</v>
      </c>
      <c r="F40" s="79">
        <v>107.8</v>
      </c>
      <c r="G40" s="79">
        <v>109.1</v>
      </c>
      <c r="H40" s="274">
        <f t="shared" si="18"/>
        <v>545.4</v>
      </c>
      <c r="I40" s="52"/>
      <c r="J40" s="287" t="s">
        <v>17</v>
      </c>
      <c r="K40" s="79">
        <v>7.3</v>
      </c>
      <c r="L40" s="79">
        <v>7.5</v>
      </c>
      <c r="M40" s="79">
        <v>2</v>
      </c>
      <c r="N40" s="79">
        <v>8.4</v>
      </c>
      <c r="O40" s="79">
        <v>8.4</v>
      </c>
      <c r="P40" s="79">
        <v>8.3000000000000007</v>
      </c>
      <c r="Q40" s="274">
        <f t="shared" si="19"/>
        <v>41.900000000000006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95.877399999999966</v>
      </c>
      <c r="C41" s="79">
        <v>96.9</v>
      </c>
      <c r="D41" s="79">
        <v>26.9</v>
      </c>
      <c r="E41" s="79">
        <v>108.31439999999998</v>
      </c>
      <c r="F41" s="79">
        <v>107.55115000000002</v>
      </c>
      <c r="G41" s="79">
        <v>108.75735000000003</v>
      </c>
      <c r="H41" s="274">
        <f t="shared" si="18"/>
        <v>544.30029999999999</v>
      </c>
      <c r="I41" s="52"/>
      <c r="J41" s="288" t="s">
        <v>18</v>
      </c>
      <c r="K41" s="79">
        <v>7.2</v>
      </c>
      <c r="L41" s="79">
        <v>7.5</v>
      </c>
      <c r="M41" s="79">
        <v>2</v>
      </c>
      <c r="N41" s="79">
        <v>8.4</v>
      </c>
      <c r="O41" s="79">
        <v>8.4</v>
      </c>
      <c r="P41" s="79">
        <v>8.1999999999999993</v>
      </c>
      <c r="Q41" s="274">
        <f t="shared" si="19"/>
        <v>41.7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95.877399999999966</v>
      </c>
      <c r="C42" s="79">
        <v>96.9</v>
      </c>
      <c r="D42" s="79">
        <v>26.9</v>
      </c>
      <c r="E42" s="79">
        <v>108.31439999999998</v>
      </c>
      <c r="F42" s="79">
        <v>107.55115000000002</v>
      </c>
      <c r="G42" s="79">
        <v>108.75735000000003</v>
      </c>
      <c r="H42" s="274">
        <f t="shared" si="18"/>
        <v>544.30029999999999</v>
      </c>
      <c r="I42" s="52"/>
      <c r="J42" s="287" t="s">
        <v>19</v>
      </c>
      <c r="K42" s="79">
        <v>7.2</v>
      </c>
      <c r="L42" s="79">
        <v>7.5</v>
      </c>
      <c r="M42" s="79">
        <v>2</v>
      </c>
      <c r="N42" s="79">
        <v>8.4</v>
      </c>
      <c r="O42" s="79">
        <v>8.4</v>
      </c>
      <c r="P42" s="79">
        <v>8.1999999999999993</v>
      </c>
      <c r="Q42" s="274">
        <f t="shared" si="19"/>
        <v>41.7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95.877399999999966</v>
      </c>
      <c r="C43" s="79">
        <v>96.9</v>
      </c>
      <c r="D43" s="79">
        <v>26.9</v>
      </c>
      <c r="E43" s="79">
        <v>108.31439999999998</v>
      </c>
      <c r="F43" s="79">
        <v>107.55115000000002</v>
      </c>
      <c r="G43" s="79">
        <v>108.75735000000003</v>
      </c>
      <c r="H43" s="274">
        <f t="shared" si="18"/>
        <v>544.30029999999999</v>
      </c>
      <c r="I43" s="52"/>
      <c r="J43" s="288" t="s">
        <v>13</v>
      </c>
      <c r="K43" s="79">
        <v>7.3</v>
      </c>
      <c r="L43" s="79">
        <v>7.5</v>
      </c>
      <c r="M43" s="79">
        <v>2</v>
      </c>
      <c r="N43" s="79">
        <v>8.5</v>
      </c>
      <c r="O43" s="79">
        <v>8.4</v>
      </c>
      <c r="P43" s="79">
        <v>8.1999999999999993</v>
      </c>
      <c r="Q43" s="274">
        <f t="shared" si="19"/>
        <v>41.900000000000006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95.877399999999966</v>
      </c>
      <c r="C44" s="79">
        <v>96.9</v>
      </c>
      <c r="D44" s="79">
        <v>26.9</v>
      </c>
      <c r="E44" s="79">
        <v>108.31439999999998</v>
      </c>
      <c r="F44" s="79">
        <v>107.55115000000002</v>
      </c>
      <c r="G44" s="79">
        <v>108.75735000000003</v>
      </c>
      <c r="H44" s="274">
        <f t="shared" si="18"/>
        <v>544.30029999999999</v>
      </c>
      <c r="I44" s="52"/>
      <c r="J44" s="287" t="s">
        <v>14</v>
      </c>
      <c r="K44" s="79">
        <v>7.3</v>
      </c>
      <c r="L44" s="79">
        <v>7.5</v>
      </c>
      <c r="M44" s="79">
        <v>2</v>
      </c>
      <c r="N44" s="79">
        <v>8.5</v>
      </c>
      <c r="O44" s="79">
        <v>8.4</v>
      </c>
      <c r="P44" s="79">
        <v>8.3000000000000007</v>
      </c>
      <c r="Q44" s="274">
        <f t="shared" si="19"/>
        <v>42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671.80959999999982</v>
      </c>
      <c r="C45" s="262">
        <f t="shared" si="20"/>
        <v>678.3</v>
      </c>
      <c r="D45" s="262">
        <f t="shared" si="20"/>
        <v>188.3</v>
      </c>
      <c r="E45" s="262">
        <f t="shared" si="20"/>
        <v>759.05759999999987</v>
      </c>
      <c r="F45" s="262">
        <f t="shared" si="20"/>
        <v>753.6046</v>
      </c>
      <c r="G45" s="262">
        <f t="shared" si="20"/>
        <v>762.32940000000008</v>
      </c>
      <c r="H45" s="274">
        <f t="shared" si="18"/>
        <v>3813.4011999999998</v>
      </c>
      <c r="J45" s="288" t="s">
        <v>11</v>
      </c>
      <c r="K45" s="290">
        <f t="shared" ref="K45:P45" si="21">SUM(K38:K44)</f>
        <v>50.899999999999991</v>
      </c>
      <c r="L45" s="262">
        <f t="shared" si="21"/>
        <v>52.5</v>
      </c>
      <c r="M45" s="262">
        <f t="shared" si="21"/>
        <v>14</v>
      </c>
      <c r="N45" s="262">
        <f t="shared" si="21"/>
        <v>59</v>
      </c>
      <c r="O45" s="262">
        <f t="shared" si="21"/>
        <v>58.8</v>
      </c>
      <c r="P45" s="262">
        <f t="shared" si="21"/>
        <v>57.8</v>
      </c>
      <c r="Q45" s="274">
        <f t="shared" si="19"/>
        <v>293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155.80000000000001</v>
      </c>
      <c r="C46" s="266">
        <v>155.80000000000001</v>
      </c>
      <c r="D46" s="266">
        <v>155.80000000000001</v>
      </c>
      <c r="E46" s="266">
        <v>155.80000000000001</v>
      </c>
      <c r="F46" s="266">
        <v>155.80000000000001</v>
      </c>
      <c r="G46" s="266">
        <v>155.80000000000001</v>
      </c>
      <c r="H46" s="293">
        <f>+((H45/H47)/7)*1000</f>
        <v>155.64902857142857</v>
      </c>
      <c r="J46" s="291" t="s">
        <v>20</v>
      </c>
      <c r="K46" s="292">
        <v>142.5</v>
      </c>
      <c r="L46" s="266">
        <v>141.5</v>
      </c>
      <c r="M46" s="266">
        <v>142.5</v>
      </c>
      <c r="N46" s="266">
        <v>140.5</v>
      </c>
      <c r="O46" s="266">
        <v>140</v>
      </c>
      <c r="P46" s="266">
        <v>140</v>
      </c>
      <c r="Q46" s="293">
        <f>+((Q45/Q47)/7)*1000</f>
        <v>140.93314093314095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616</v>
      </c>
      <c r="C47" s="35">
        <v>623</v>
      </c>
      <c r="D47" s="35">
        <v>175</v>
      </c>
      <c r="E47" s="35">
        <v>696</v>
      </c>
      <c r="F47" s="35">
        <v>691</v>
      </c>
      <c r="G47" s="35">
        <v>699</v>
      </c>
      <c r="H47" s="296">
        <f>SUM(B47:G47)</f>
        <v>3500</v>
      </c>
      <c r="I47" s="52"/>
      <c r="J47" s="295" t="s">
        <v>21</v>
      </c>
      <c r="K47" s="297">
        <v>51</v>
      </c>
      <c r="L47" s="298">
        <v>53</v>
      </c>
      <c r="M47" s="298">
        <v>14</v>
      </c>
      <c r="N47" s="298">
        <v>60</v>
      </c>
      <c r="O47" s="298">
        <v>60</v>
      </c>
      <c r="P47" s="298">
        <v>59</v>
      </c>
      <c r="Q47" s="299">
        <f>SUM(K47:P47)</f>
        <v>297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((B47*B46)*7/1000-B38-B39-B40)/4</f>
        <v>95.877399999999966</v>
      </c>
      <c r="C48" s="273">
        <f t="shared" si="22"/>
        <v>97.18595000000002</v>
      </c>
      <c r="D48" s="273">
        <f t="shared" si="22"/>
        <v>27.53875</v>
      </c>
      <c r="E48" s="273">
        <f t="shared" si="22"/>
        <v>108.31439999999998</v>
      </c>
      <c r="F48" s="273">
        <f t="shared" si="22"/>
        <v>107.55115000000002</v>
      </c>
      <c r="G48" s="273">
        <f t="shared" si="22"/>
        <v>108.75735000000003</v>
      </c>
      <c r="H48" s="302">
        <f>((H45*1000)/H47)/7</f>
        <v>155.64902857142854</v>
      </c>
      <c r="J48" s="301" t="s">
        <v>22</v>
      </c>
      <c r="K48" s="289">
        <f t="shared" ref="K48" si="23">((K47*K46)*7/1000-K38-K39-K40)/4</f>
        <v>7.2431250000000018</v>
      </c>
      <c r="L48" s="273">
        <f t="shared" ref="L48" si="24">((L47*L46)*7/1000-L38-L39-L40)/4</f>
        <v>7.4991249999999994</v>
      </c>
      <c r="M48" s="273">
        <f t="shared" ref="M48" si="25">((M47*M46)*7/1000-M38-M39-M40)/4</f>
        <v>1.99125</v>
      </c>
      <c r="N48" s="273">
        <f t="shared" ref="N48" si="26">((N47*N46)*7/1000-N38-N39-N40)/4</f>
        <v>8.4525000000000006</v>
      </c>
      <c r="O48" s="273">
        <f t="shared" ref="O48" si="27">((O47*O46)*7/1000-O38-O39-O40)/4</f>
        <v>8.4</v>
      </c>
      <c r="P48" s="273">
        <f t="shared" ref="P48" si="28">((P47*P46)*7/1000-P38-P39-P40)/4</f>
        <v>8.23</v>
      </c>
      <c r="Q48" s="303">
        <f>((Q45*1000)/Q47)/7</f>
        <v>140.93314093314092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9">((B47*B46)*7)/1000</f>
        <v>671.80959999999993</v>
      </c>
      <c r="C49" s="43">
        <f t="shared" si="29"/>
        <v>679.44380000000001</v>
      </c>
      <c r="D49" s="43">
        <f t="shared" si="29"/>
        <v>190.85500000000002</v>
      </c>
      <c r="E49" s="43">
        <f t="shared" si="29"/>
        <v>759.05759999999998</v>
      </c>
      <c r="F49" s="43">
        <f t="shared" si="29"/>
        <v>753.6046</v>
      </c>
      <c r="G49" s="43">
        <f t="shared" si="29"/>
        <v>762.32940000000019</v>
      </c>
      <c r="H49" s="87"/>
      <c r="J49" s="96" t="s">
        <v>23</v>
      </c>
      <c r="K49" s="85">
        <f t="shared" ref="K49:P49" si="30">((K47*K46)*7)/1000</f>
        <v>50.872500000000002</v>
      </c>
      <c r="L49" s="43">
        <f t="shared" si="30"/>
        <v>52.496499999999997</v>
      </c>
      <c r="M49" s="43">
        <f t="shared" si="30"/>
        <v>13.965</v>
      </c>
      <c r="N49" s="43">
        <f t="shared" si="30"/>
        <v>59.01</v>
      </c>
      <c r="O49" s="43">
        <f t="shared" si="30"/>
        <v>58.8</v>
      </c>
      <c r="P49" s="43">
        <f t="shared" si="30"/>
        <v>57.82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31">+(B45/B47)/7*1000</f>
        <v>155.79999999999995</v>
      </c>
      <c r="C50" s="49">
        <f t="shared" si="31"/>
        <v>155.53772070626002</v>
      </c>
      <c r="D50" s="49">
        <f t="shared" si="31"/>
        <v>153.71428571428572</v>
      </c>
      <c r="E50" s="49">
        <f t="shared" si="31"/>
        <v>155.79999999999995</v>
      </c>
      <c r="F50" s="49">
        <f t="shared" si="31"/>
        <v>155.79999999999998</v>
      </c>
      <c r="G50" s="49">
        <f t="shared" si="31"/>
        <v>155.79999999999998</v>
      </c>
      <c r="H50" s="105"/>
      <c r="I50" s="52"/>
      <c r="J50" s="97" t="s">
        <v>24</v>
      </c>
      <c r="K50" s="86">
        <f t="shared" ref="K50:P50" si="32">+(K45/K47)/7*1000</f>
        <v>142.57703081232489</v>
      </c>
      <c r="L50" s="49">
        <f t="shared" si="32"/>
        <v>141.50943396226415</v>
      </c>
      <c r="M50" s="49">
        <f t="shared" si="32"/>
        <v>142.85714285714286</v>
      </c>
      <c r="N50" s="49">
        <f t="shared" si="32"/>
        <v>140.47619047619048</v>
      </c>
      <c r="O50" s="49">
        <f t="shared" si="32"/>
        <v>139.99999999999997</v>
      </c>
      <c r="P50" s="49">
        <f t="shared" si="32"/>
        <v>139.95157384987894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10.6</v>
      </c>
      <c r="C57" s="79">
        <v>9.4</v>
      </c>
      <c r="D57" s="79">
        <v>1.9</v>
      </c>
      <c r="E57" s="79">
        <v>9</v>
      </c>
      <c r="F57" s="221">
        <v>9.6999999999999993</v>
      </c>
      <c r="G57" s="23">
        <v>10.3</v>
      </c>
      <c r="H57" s="289">
        <v>8.9</v>
      </c>
      <c r="I57" s="79">
        <v>2.1</v>
      </c>
      <c r="J57" s="79">
        <v>8.9</v>
      </c>
      <c r="K57" s="221">
        <v>9.6</v>
      </c>
      <c r="L57" s="23">
        <v>10.5</v>
      </c>
      <c r="M57" s="79">
        <v>10.9</v>
      </c>
      <c r="N57" s="79">
        <v>2.4</v>
      </c>
      <c r="O57" s="221">
        <v>10.7</v>
      </c>
      <c r="P57" s="23">
        <v>11</v>
      </c>
      <c r="Q57" s="79">
        <v>11.1</v>
      </c>
      <c r="R57" s="79">
        <v>2.5</v>
      </c>
      <c r="S57" s="221">
        <v>11.3</v>
      </c>
      <c r="T57" s="259">
        <f t="shared" ref="T57:T64" si="33">SUM(B57:S57)</f>
        <v>150.80000000000001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10.6</v>
      </c>
      <c r="C58" s="79">
        <v>9.4</v>
      </c>
      <c r="D58" s="79">
        <v>1.9</v>
      </c>
      <c r="E58" s="79">
        <v>9</v>
      </c>
      <c r="F58" s="221">
        <v>9.6999999999999993</v>
      </c>
      <c r="G58" s="23">
        <v>10.3</v>
      </c>
      <c r="H58" s="289">
        <v>8.9</v>
      </c>
      <c r="I58" s="79">
        <v>2.1</v>
      </c>
      <c r="J58" s="79">
        <v>8.9</v>
      </c>
      <c r="K58" s="221">
        <v>9.6</v>
      </c>
      <c r="L58" s="23">
        <v>10.5</v>
      </c>
      <c r="M58" s="79">
        <v>10.9</v>
      </c>
      <c r="N58" s="79">
        <v>2.4</v>
      </c>
      <c r="O58" s="221">
        <v>10.7</v>
      </c>
      <c r="P58" s="23">
        <v>11</v>
      </c>
      <c r="Q58" s="79">
        <v>11.1</v>
      </c>
      <c r="R58" s="79">
        <v>2.5</v>
      </c>
      <c r="S58" s="221">
        <v>11.3</v>
      </c>
      <c r="T58" s="259">
        <f t="shared" si="33"/>
        <v>150.80000000000001</v>
      </c>
      <c r="U58" s="73"/>
      <c r="V58" s="53"/>
      <c r="W58" s="52"/>
      <c r="X58" s="53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10.6</v>
      </c>
      <c r="C59" s="79">
        <v>9.4</v>
      </c>
      <c r="D59" s="79">
        <v>1.9</v>
      </c>
      <c r="E59" s="79">
        <v>9</v>
      </c>
      <c r="F59" s="221">
        <v>9.6999999999999993</v>
      </c>
      <c r="G59" s="23">
        <v>10.3</v>
      </c>
      <c r="H59" s="289">
        <v>8.9</v>
      </c>
      <c r="I59" s="79">
        <v>2.1</v>
      </c>
      <c r="J59" s="79">
        <v>8.9</v>
      </c>
      <c r="K59" s="221">
        <v>9.6</v>
      </c>
      <c r="L59" s="23">
        <v>10.5</v>
      </c>
      <c r="M59" s="79">
        <v>10.9</v>
      </c>
      <c r="N59" s="79">
        <v>2.4</v>
      </c>
      <c r="O59" s="221">
        <v>10.7</v>
      </c>
      <c r="P59" s="23">
        <v>11</v>
      </c>
      <c r="Q59" s="79">
        <v>11.1</v>
      </c>
      <c r="R59" s="79">
        <v>2.5</v>
      </c>
      <c r="S59" s="221">
        <v>11.3</v>
      </c>
      <c r="T59" s="259">
        <f t="shared" si="33"/>
        <v>150.80000000000001</v>
      </c>
      <c r="U59" s="73"/>
      <c r="V59" s="53"/>
      <c r="W59" s="52"/>
      <c r="X59" s="53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10.5</v>
      </c>
      <c r="C60" s="79">
        <v>9.3000000000000007</v>
      </c>
      <c r="D60" s="79">
        <v>1.9</v>
      </c>
      <c r="E60" s="79">
        <v>9.1</v>
      </c>
      <c r="F60" s="221">
        <v>9.6999999999999993</v>
      </c>
      <c r="G60" s="23">
        <v>10.3</v>
      </c>
      <c r="H60" s="289">
        <v>9</v>
      </c>
      <c r="I60" s="79">
        <v>2</v>
      </c>
      <c r="J60" s="79">
        <v>9.1999999999999993</v>
      </c>
      <c r="K60" s="221">
        <v>9.5</v>
      </c>
      <c r="L60" s="23">
        <v>10.4</v>
      </c>
      <c r="M60" s="79">
        <v>10.8</v>
      </c>
      <c r="N60" s="79">
        <v>2.2999999999999998</v>
      </c>
      <c r="O60" s="221">
        <v>10.7</v>
      </c>
      <c r="P60" s="23">
        <v>11</v>
      </c>
      <c r="Q60" s="79">
        <v>11.1</v>
      </c>
      <c r="R60" s="79">
        <v>2.5</v>
      </c>
      <c r="S60" s="221">
        <v>11.2</v>
      </c>
      <c r="T60" s="259">
        <f t="shared" si="33"/>
        <v>150.5</v>
      </c>
      <c r="U60" s="73"/>
      <c r="V60" s="53"/>
      <c r="W60" s="53"/>
      <c r="X60" s="53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10.5</v>
      </c>
      <c r="C61" s="79">
        <v>9.3000000000000007</v>
      </c>
      <c r="D61" s="79">
        <v>1.9</v>
      </c>
      <c r="E61" s="79">
        <v>9.1</v>
      </c>
      <c r="F61" s="221">
        <v>9.6999999999999993</v>
      </c>
      <c r="G61" s="23">
        <v>10.3</v>
      </c>
      <c r="H61" s="289">
        <v>9</v>
      </c>
      <c r="I61" s="79">
        <v>2</v>
      </c>
      <c r="J61" s="79">
        <v>9.1999999999999993</v>
      </c>
      <c r="K61" s="221">
        <v>9.5</v>
      </c>
      <c r="L61" s="23">
        <v>10.4</v>
      </c>
      <c r="M61" s="79">
        <v>10.8</v>
      </c>
      <c r="N61" s="79">
        <v>2.2999999999999998</v>
      </c>
      <c r="O61" s="221">
        <v>10.7</v>
      </c>
      <c r="P61" s="23">
        <v>11</v>
      </c>
      <c r="Q61" s="79">
        <v>11.1</v>
      </c>
      <c r="R61" s="79">
        <v>2.5</v>
      </c>
      <c r="S61" s="221">
        <v>11.2</v>
      </c>
      <c r="T61" s="259">
        <f t="shared" si="33"/>
        <v>150.5</v>
      </c>
      <c r="U61" s="73"/>
      <c r="V61" s="53"/>
      <c r="W61" s="52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10.5</v>
      </c>
      <c r="C62" s="79">
        <v>9.3000000000000007</v>
      </c>
      <c r="D62" s="79">
        <v>2</v>
      </c>
      <c r="E62" s="79">
        <v>9.1</v>
      </c>
      <c r="F62" s="221">
        <v>9.6999999999999993</v>
      </c>
      <c r="G62" s="23">
        <v>10.3</v>
      </c>
      <c r="H62" s="289">
        <v>9.1</v>
      </c>
      <c r="I62" s="79">
        <v>2</v>
      </c>
      <c r="J62" s="79">
        <v>9.1999999999999993</v>
      </c>
      <c r="K62" s="221">
        <v>9.5</v>
      </c>
      <c r="L62" s="23">
        <v>10.4</v>
      </c>
      <c r="M62" s="79">
        <v>10.8</v>
      </c>
      <c r="N62" s="79">
        <v>2.4</v>
      </c>
      <c r="O62" s="221">
        <v>10.7</v>
      </c>
      <c r="P62" s="23">
        <v>11</v>
      </c>
      <c r="Q62" s="79">
        <v>11.1</v>
      </c>
      <c r="R62" s="79">
        <v>2.5</v>
      </c>
      <c r="S62" s="221">
        <v>11.3</v>
      </c>
      <c r="T62" s="259">
        <f t="shared" si="33"/>
        <v>150.9</v>
      </c>
      <c r="U62" s="73"/>
      <c r="V62" s="53"/>
      <c r="W62" s="52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10.5</v>
      </c>
      <c r="C63" s="79">
        <v>9.3000000000000007</v>
      </c>
      <c r="D63" s="79">
        <v>2</v>
      </c>
      <c r="E63" s="79">
        <v>9.1999999999999993</v>
      </c>
      <c r="F63" s="221">
        <v>9.8000000000000007</v>
      </c>
      <c r="G63" s="23">
        <v>10.3</v>
      </c>
      <c r="H63" s="289">
        <v>9.1</v>
      </c>
      <c r="I63" s="79">
        <v>2.1</v>
      </c>
      <c r="J63" s="79">
        <v>9.1999999999999993</v>
      </c>
      <c r="K63" s="221">
        <v>9.5</v>
      </c>
      <c r="L63" s="23">
        <v>10.4</v>
      </c>
      <c r="M63" s="79">
        <v>10.8</v>
      </c>
      <c r="N63" s="79">
        <v>2.4</v>
      </c>
      <c r="O63" s="221">
        <v>10.7</v>
      </c>
      <c r="P63" s="23">
        <v>11.1</v>
      </c>
      <c r="Q63" s="79">
        <v>11.1</v>
      </c>
      <c r="R63" s="79">
        <v>2.6</v>
      </c>
      <c r="S63" s="221">
        <v>11.3</v>
      </c>
      <c r="T63" s="259">
        <f t="shared" si="33"/>
        <v>151.4</v>
      </c>
      <c r="U63" s="73"/>
      <c r="V63" s="53"/>
      <c r="W63" s="52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4">SUM(B57:B63)</f>
        <v>73.8</v>
      </c>
      <c r="C64" s="262">
        <f t="shared" si="34"/>
        <v>65.399999999999991</v>
      </c>
      <c r="D64" s="262">
        <f t="shared" si="34"/>
        <v>13.5</v>
      </c>
      <c r="E64" s="262">
        <f t="shared" si="34"/>
        <v>63.5</v>
      </c>
      <c r="F64" s="263">
        <f t="shared" si="34"/>
        <v>68</v>
      </c>
      <c r="G64" s="261">
        <f t="shared" si="34"/>
        <v>72.099999999999994</v>
      </c>
      <c r="H64" s="262">
        <f t="shared" si="34"/>
        <v>62.900000000000006</v>
      </c>
      <c r="I64" s="262">
        <f t="shared" si="34"/>
        <v>14.4</v>
      </c>
      <c r="J64" s="262">
        <f t="shared" si="34"/>
        <v>63.500000000000014</v>
      </c>
      <c r="K64" s="263">
        <f t="shared" si="34"/>
        <v>66.8</v>
      </c>
      <c r="L64" s="261">
        <f t="shared" si="34"/>
        <v>73.099999999999994</v>
      </c>
      <c r="M64" s="262">
        <f t="shared" si="34"/>
        <v>75.899999999999991</v>
      </c>
      <c r="N64" s="262">
        <f t="shared" si="34"/>
        <v>16.600000000000001</v>
      </c>
      <c r="O64" s="263">
        <f t="shared" si="34"/>
        <v>74.900000000000006</v>
      </c>
      <c r="P64" s="261">
        <f t="shared" si="34"/>
        <v>77.099999999999994</v>
      </c>
      <c r="Q64" s="262">
        <f t="shared" si="34"/>
        <v>77.699999999999989</v>
      </c>
      <c r="R64" s="262">
        <f t="shared" si="34"/>
        <v>17.600000000000001</v>
      </c>
      <c r="S64" s="263">
        <f t="shared" si="34"/>
        <v>78.900000000000006</v>
      </c>
      <c r="T64" s="259">
        <f t="shared" si="33"/>
        <v>1055.6999999999998</v>
      </c>
      <c r="V64" s="52"/>
      <c r="W64" s="52"/>
      <c r="X64" s="363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146.5</v>
      </c>
      <c r="C65" s="266">
        <v>146</v>
      </c>
      <c r="D65" s="266">
        <v>148</v>
      </c>
      <c r="E65" s="266">
        <v>144</v>
      </c>
      <c r="F65" s="267">
        <v>145</v>
      </c>
      <c r="G65" s="265">
        <v>147</v>
      </c>
      <c r="H65" s="266">
        <v>145</v>
      </c>
      <c r="I65" s="266">
        <v>147</v>
      </c>
      <c r="J65" s="266">
        <v>144</v>
      </c>
      <c r="K65" s="267">
        <v>144.5</v>
      </c>
      <c r="L65" s="265">
        <v>147</v>
      </c>
      <c r="M65" s="266">
        <v>146.5</v>
      </c>
      <c r="N65" s="266">
        <v>148.5</v>
      </c>
      <c r="O65" s="267">
        <v>144.5</v>
      </c>
      <c r="P65" s="265">
        <v>147</v>
      </c>
      <c r="Q65" s="266">
        <v>146</v>
      </c>
      <c r="R65" s="266">
        <v>148</v>
      </c>
      <c r="S65" s="267">
        <v>146.5</v>
      </c>
      <c r="T65" s="316">
        <f>+((T64/T66)/7)*1000</f>
        <v>145.85520862116601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64</v>
      </c>
      <c r="D66" s="298">
        <v>13</v>
      </c>
      <c r="E66" s="298">
        <v>63</v>
      </c>
      <c r="F66" s="318">
        <v>67</v>
      </c>
      <c r="G66" s="317">
        <v>70</v>
      </c>
      <c r="H66" s="298">
        <v>62</v>
      </c>
      <c r="I66" s="298">
        <v>14</v>
      </c>
      <c r="J66" s="298">
        <v>63</v>
      </c>
      <c r="K66" s="318">
        <v>66</v>
      </c>
      <c r="L66" s="317">
        <v>71</v>
      </c>
      <c r="M66" s="298">
        <v>74</v>
      </c>
      <c r="N66" s="298">
        <v>16</v>
      </c>
      <c r="O66" s="318">
        <v>74</v>
      </c>
      <c r="P66" s="317">
        <v>75</v>
      </c>
      <c r="Q66" s="298">
        <v>76</v>
      </c>
      <c r="R66" s="298">
        <v>17</v>
      </c>
      <c r="S66" s="318">
        <v>77</v>
      </c>
      <c r="T66" s="319">
        <f>SUM(B66:S66)</f>
        <v>1034</v>
      </c>
      <c r="V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" si="35">((B66*B65)*7/1000-B57-B58-B59)/4</f>
        <v>10.508999999999999</v>
      </c>
      <c r="C67" s="273">
        <f t="shared" ref="C67" si="36">((C66*C65)*7/1000-C57-C58-C59)/4</f>
        <v>9.3020000000000014</v>
      </c>
      <c r="D67" s="273">
        <f t="shared" ref="D67" si="37">((D66*D65)*7/1000-D57-D58-D59)/4</f>
        <v>1.9419999999999997</v>
      </c>
      <c r="E67" s="273">
        <f t="shared" ref="E67" si="38">((E66*E65)*7/1000-E57-E58-E59)/4</f>
        <v>9.1259999999999994</v>
      </c>
      <c r="F67" s="274">
        <f t="shared" ref="F67" si="39">((F66*F65)*7/1000-F57-F58-F59)/4</f>
        <v>9.7262499999999967</v>
      </c>
      <c r="G67" s="272">
        <f t="shared" ref="G67" si="40">((G66*G65)*7/1000-G57-G58-G59)/4</f>
        <v>10.282500000000002</v>
      </c>
      <c r="H67" s="273">
        <f t="shared" ref="H67" si="41">((H66*H65)*7/1000-H57-H58-H59)/4</f>
        <v>9.057500000000001</v>
      </c>
      <c r="I67" s="273">
        <f t="shared" ref="I67" si="42">((I66*I65)*7/1000-I57-I58-I59)/4</f>
        <v>2.0265000000000004</v>
      </c>
      <c r="J67" s="273">
        <f t="shared" ref="J67" si="43">((J66*J65)*7/1000-J57-J58-J59)/4</f>
        <v>9.2010000000000005</v>
      </c>
      <c r="K67" s="274">
        <f t="shared" ref="K67" si="44">((K66*K65)*7/1000-K57-K58-K59)/4</f>
        <v>9.489749999999999</v>
      </c>
      <c r="L67" s="272">
        <f t="shared" ref="L67" si="45">((L66*L65)*7/1000-L57-L58-L59)/4</f>
        <v>10.389749999999999</v>
      </c>
      <c r="M67" s="273">
        <f t="shared" ref="M67" si="46">((M66*M65)*7/1000-M57-M58-M59)/4</f>
        <v>10.796749999999999</v>
      </c>
      <c r="N67" s="273">
        <f t="shared" ref="N67" si="47">((N66*N65)*7/1000-N57-N58-N59)/4</f>
        <v>2.3580000000000001</v>
      </c>
      <c r="O67" s="274">
        <f t="shared" ref="O67" si="48">((O66*O65)*7/1000-O57-O58-O59)/4</f>
        <v>10.687749999999998</v>
      </c>
      <c r="P67" s="272">
        <f t="shared" ref="P67" si="49">((P66*P65)*7/1000-P57-P58-P59)/4</f>
        <v>11.043749999999999</v>
      </c>
      <c r="Q67" s="273">
        <f t="shared" ref="Q67" si="50">((Q66*Q65)*7/1000-Q57-Q58-Q59)/4</f>
        <v>11.093</v>
      </c>
      <c r="R67" s="273">
        <f t="shared" ref="R67" si="51">((R66*R65)*7/1000-R57-R58-R59)/4</f>
        <v>2.5279999999999996</v>
      </c>
      <c r="S67" s="274">
        <f t="shared" ref="S67" si="52">((S66*S65)*7/1000-S57-S58-S59)/4</f>
        <v>11.265875000000001</v>
      </c>
      <c r="T67" s="320">
        <f>((T64*1000)/T66)/7</f>
        <v>145.85520862116604</v>
      </c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53">((B66*B65)*7)/1000</f>
        <v>73.835999999999999</v>
      </c>
      <c r="C68" s="43">
        <f t="shared" si="53"/>
        <v>65.408000000000001</v>
      </c>
      <c r="D68" s="43">
        <f t="shared" si="53"/>
        <v>13.468</v>
      </c>
      <c r="E68" s="43">
        <f t="shared" si="53"/>
        <v>63.503999999999998</v>
      </c>
      <c r="F68" s="87">
        <f t="shared" si="53"/>
        <v>68.004999999999995</v>
      </c>
      <c r="G68" s="42">
        <f t="shared" si="53"/>
        <v>72.03</v>
      </c>
      <c r="H68" s="43">
        <f t="shared" si="53"/>
        <v>62.93</v>
      </c>
      <c r="I68" s="43">
        <f t="shared" si="53"/>
        <v>14.406000000000001</v>
      </c>
      <c r="J68" s="43">
        <f t="shared" si="53"/>
        <v>63.503999999999998</v>
      </c>
      <c r="K68" s="87">
        <f t="shared" si="53"/>
        <v>66.759</v>
      </c>
      <c r="L68" s="42">
        <f t="shared" si="53"/>
        <v>73.058999999999997</v>
      </c>
      <c r="M68" s="43">
        <f t="shared" si="53"/>
        <v>75.887</v>
      </c>
      <c r="N68" s="43">
        <f t="shared" si="53"/>
        <v>16.632000000000001</v>
      </c>
      <c r="O68" s="87">
        <f t="shared" si="53"/>
        <v>74.850999999999999</v>
      </c>
      <c r="P68" s="42">
        <f t="shared" si="53"/>
        <v>77.174999999999997</v>
      </c>
      <c r="Q68" s="43">
        <f t="shared" si="53"/>
        <v>77.671999999999997</v>
      </c>
      <c r="R68" s="43">
        <f t="shared" si="53"/>
        <v>17.611999999999998</v>
      </c>
      <c r="S68" s="87">
        <f t="shared" si="53"/>
        <v>78.963499999999996</v>
      </c>
      <c r="T68" s="222"/>
      <c r="U68" s="52"/>
      <c r="AD68" s="52"/>
    </row>
    <row r="69" spans="1:40" ht="33.75" customHeight="1" thickBot="1" x14ac:dyDescent="0.3">
      <c r="A69" s="97" t="s">
        <v>24</v>
      </c>
      <c r="B69" s="48">
        <f t="shared" ref="B69:S69" si="54">+(B64/B66)/7*1000</f>
        <v>146.42857142857142</v>
      </c>
      <c r="C69" s="49">
        <f t="shared" si="54"/>
        <v>145.98214285714283</v>
      </c>
      <c r="D69" s="49">
        <f t="shared" si="54"/>
        <v>148.35164835164835</v>
      </c>
      <c r="E69" s="49">
        <f t="shared" si="54"/>
        <v>143.99092970521539</v>
      </c>
      <c r="F69" s="50">
        <f t="shared" si="54"/>
        <v>144.98933901918977</v>
      </c>
      <c r="G69" s="48">
        <f t="shared" si="54"/>
        <v>147.14285714285717</v>
      </c>
      <c r="H69" s="49">
        <f t="shared" si="54"/>
        <v>144.93087557603687</v>
      </c>
      <c r="I69" s="49">
        <f t="shared" si="54"/>
        <v>146.9387755102041</v>
      </c>
      <c r="J69" s="49">
        <f t="shared" si="54"/>
        <v>143.99092970521545</v>
      </c>
      <c r="K69" s="50">
        <f t="shared" si="54"/>
        <v>144.58874458874456</v>
      </c>
      <c r="L69" s="48">
        <f t="shared" si="54"/>
        <v>147.0824949698189</v>
      </c>
      <c r="M69" s="49">
        <f t="shared" si="54"/>
        <v>146.52509652509653</v>
      </c>
      <c r="N69" s="49">
        <f t="shared" si="54"/>
        <v>148.21428571428572</v>
      </c>
      <c r="O69" s="50">
        <f t="shared" si="54"/>
        <v>144.59459459459458</v>
      </c>
      <c r="P69" s="48">
        <f t="shared" si="54"/>
        <v>146.85714285714286</v>
      </c>
      <c r="Q69" s="49">
        <f t="shared" si="54"/>
        <v>146.05263157894734</v>
      </c>
      <c r="R69" s="49">
        <f t="shared" si="54"/>
        <v>147.89915966386556</v>
      </c>
      <c r="S69" s="50">
        <f t="shared" si="54"/>
        <v>146.38218923933212</v>
      </c>
      <c r="T69" s="276"/>
      <c r="AD69" s="52"/>
    </row>
    <row r="70" spans="1:40" ht="33.75" customHeight="1" x14ac:dyDescent="0.25"/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1" zoomScale="30" zoomScaleNormal="30" workbookViewId="0">
      <selection activeCell="X44" sqref="X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AC3" s="385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85" t="s">
        <v>1</v>
      </c>
      <c r="B9" s="385"/>
      <c r="C9" s="385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85"/>
      <c r="B10" s="385"/>
      <c r="C10" s="38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85" t="s">
        <v>4</v>
      </c>
      <c r="B11" s="385"/>
      <c r="C11" s="385"/>
      <c r="D11" s="245"/>
      <c r="E11" s="386">
        <v>1</v>
      </c>
      <c r="F11" s="245"/>
      <c r="G11" s="245"/>
      <c r="H11" s="245"/>
      <c r="I11" s="245"/>
      <c r="J11" s="245"/>
      <c r="K11" s="599" t="s">
        <v>109</v>
      </c>
      <c r="L11" s="599"/>
      <c r="M11" s="387"/>
      <c r="N11" s="387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85"/>
      <c r="B12" s="385"/>
      <c r="C12" s="385"/>
      <c r="D12" s="245"/>
      <c r="E12" s="247"/>
      <c r="F12" s="245"/>
      <c r="G12" s="245"/>
      <c r="H12" s="245"/>
      <c r="I12" s="245"/>
      <c r="J12" s="245"/>
      <c r="K12" s="387"/>
      <c r="L12" s="387"/>
      <c r="M12" s="387"/>
      <c r="N12" s="387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85"/>
      <c r="B13" s="385"/>
      <c r="C13" s="385"/>
      <c r="D13" s="385"/>
      <c r="E13" s="385"/>
      <c r="F13" s="385"/>
      <c r="G13" s="385"/>
      <c r="H13" s="385"/>
      <c r="I13" s="385"/>
      <c r="J13" s="385"/>
      <c r="K13" s="385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245"/>
      <c r="W13" s="245"/>
      <c r="X13" s="245"/>
    </row>
    <row r="14" spans="1:29" s="52" customFormat="1" ht="34.5" thickBot="1" x14ac:dyDescent="0.3">
      <c r="A14" s="385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482</v>
      </c>
      <c r="C17" s="226">
        <v>5.7889999999999997</v>
      </c>
      <c r="D17" s="226">
        <v>5.2709999999999999</v>
      </c>
      <c r="E17" s="226">
        <v>1.1830000000000001</v>
      </c>
      <c r="F17" s="226">
        <v>5.3620000000000001</v>
      </c>
      <c r="G17" s="226">
        <v>5.2709999999999999</v>
      </c>
      <c r="H17" s="225">
        <v>473</v>
      </c>
      <c r="I17" s="226">
        <v>5.726</v>
      </c>
      <c r="J17" s="226">
        <v>5.25</v>
      </c>
      <c r="K17" s="226">
        <v>1.1060000000000001</v>
      </c>
      <c r="L17" s="226">
        <v>5.173</v>
      </c>
      <c r="M17" s="226">
        <v>5.2080000000000002</v>
      </c>
      <c r="N17" s="23">
        <v>127.84071640941565</v>
      </c>
      <c r="O17" s="24">
        <v>130.78149230138109</v>
      </c>
      <c r="P17" s="24">
        <v>28.127164070512638</v>
      </c>
      <c r="Q17" s="25">
        <v>130.71537337619964</v>
      </c>
      <c r="R17" s="23">
        <v>136.45552249378815</v>
      </c>
      <c r="S17" s="24">
        <v>136.2077766499354</v>
      </c>
      <c r="T17" s="24">
        <v>25.409816694018559</v>
      </c>
      <c r="U17" s="25">
        <v>139.95104619043843</v>
      </c>
      <c r="V17" s="259">
        <f t="shared" ref="V17:V24" si="0">SUM(B17:U17)</f>
        <v>1855.8279081856895</v>
      </c>
      <c r="X17" s="52"/>
      <c r="Y17" s="52"/>
    </row>
    <row r="18" spans="1:41" ht="39.950000000000003" customHeight="1" x14ac:dyDescent="0.25">
      <c r="A18" s="260" t="s">
        <v>16</v>
      </c>
      <c r="B18" s="225">
        <v>482</v>
      </c>
      <c r="C18" s="226">
        <v>5.7889999999999997</v>
      </c>
      <c r="D18" s="226">
        <v>5.2709999999999999</v>
      </c>
      <c r="E18" s="226">
        <v>1.1830000000000001</v>
      </c>
      <c r="F18" s="226">
        <v>5.3620000000000001</v>
      </c>
      <c r="G18" s="226">
        <v>5.2709999999999999</v>
      </c>
      <c r="H18" s="225">
        <v>473</v>
      </c>
      <c r="I18" s="226">
        <v>5.726</v>
      </c>
      <c r="J18" s="226">
        <v>5.25</v>
      </c>
      <c r="K18" s="226">
        <v>1.1060000000000001</v>
      </c>
      <c r="L18" s="226">
        <v>5.173</v>
      </c>
      <c r="M18" s="226">
        <v>5.2080000000000002</v>
      </c>
      <c r="N18" s="23">
        <v>127.84071640941565</v>
      </c>
      <c r="O18" s="24">
        <v>130.78149230138109</v>
      </c>
      <c r="P18" s="24">
        <v>28.127164070512638</v>
      </c>
      <c r="Q18" s="25">
        <v>130.71537337619964</v>
      </c>
      <c r="R18" s="23">
        <v>136.45552249378815</v>
      </c>
      <c r="S18" s="24">
        <v>136.2077766499354</v>
      </c>
      <c r="T18" s="24">
        <v>25.409816694018559</v>
      </c>
      <c r="U18" s="25">
        <v>139.95104619043843</v>
      </c>
      <c r="V18" s="259">
        <f t="shared" si="0"/>
        <v>1855.8279081856895</v>
      </c>
      <c r="X18" s="52"/>
      <c r="Y18" s="52"/>
    </row>
    <row r="19" spans="1:41" ht="39.75" customHeight="1" x14ac:dyDescent="0.25">
      <c r="A19" s="258" t="s">
        <v>17</v>
      </c>
      <c r="B19" s="225">
        <v>482</v>
      </c>
      <c r="C19" s="226">
        <v>5.2800000000000047</v>
      </c>
      <c r="D19" s="226">
        <v>4.8128000000000046</v>
      </c>
      <c r="E19" s="226">
        <v>1.081600000000001</v>
      </c>
      <c r="F19" s="226">
        <v>4.8896000000000042</v>
      </c>
      <c r="G19" s="226">
        <v>4.8192000000000039</v>
      </c>
      <c r="H19" s="225">
        <v>473</v>
      </c>
      <c r="I19" s="226">
        <v>5.2224000000000048</v>
      </c>
      <c r="J19" s="226">
        <v>4.7936000000000041</v>
      </c>
      <c r="K19" s="226">
        <v>0.98560000000000081</v>
      </c>
      <c r="L19" s="226">
        <v>4.7168000000000037</v>
      </c>
      <c r="M19" s="226">
        <v>4.7616000000000041</v>
      </c>
      <c r="N19" s="23">
        <v>127.41187343623373</v>
      </c>
      <c r="O19" s="24">
        <v>130.34260307944754</v>
      </c>
      <c r="P19" s="24">
        <v>28.306414371794943</v>
      </c>
      <c r="Q19" s="25">
        <v>131.23369064952016</v>
      </c>
      <c r="R19" s="23">
        <v>135.63859100248473</v>
      </c>
      <c r="S19" s="24">
        <v>135.95384934002581</v>
      </c>
      <c r="T19" s="24">
        <v>24.853993322392579</v>
      </c>
      <c r="U19" s="25">
        <v>139.64438152382462</v>
      </c>
      <c r="V19" s="259">
        <f t="shared" si="0"/>
        <v>1849.7485967257242</v>
      </c>
      <c r="X19" s="52"/>
      <c r="Y19" s="52"/>
    </row>
    <row r="20" spans="1:41" ht="39.950000000000003" customHeight="1" x14ac:dyDescent="0.25">
      <c r="A20" s="260" t="s">
        <v>18</v>
      </c>
      <c r="B20" s="225">
        <v>482</v>
      </c>
      <c r="C20" s="226">
        <v>5.2800000000000047</v>
      </c>
      <c r="D20" s="226">
        <v>4.8128000000000046</v>
      </c>
      <c r="E20" s="226">
        <v>1.081600000000001</v>
      </c>
      <c r="F20" s="226">
        <v>4.8896000000000042</v>
      </c>
      <c r="G20" s="226">
        <v>4.8192000000000039</v>
      </c>
      <c r="H20" s="225">
        <v>473</v>
      </c>
      <c r="I20" s="226">
        <v>5.2224000000000048</v>
      </c>
      <c r="J20" s="226">
        <v>4.7936000000000041</v>
      </c>
      <c r="K20" s="226">
        <v>0.98560000000000081</v>
      </c>
      <c r="L20" s="226">
        <v>4.7168000000000037</v>
      </c>
      <c r="M20" s="226">
        <v>4.7616000000000041</v>
      </c>
      <c r="N20" s="23">
        <v>127.41187343623373</v>
      </c>
      <c r="O20" s="24">
        <v>130.34260307944754</v>
      </c>
      <c r="P20" s="24">
        <v>28.306414371794943</v>
      </c>
      <c r="Q20" s="25">
        <v>131.23369064952016</v>
      </c>
      <c r="R20" s="23">
        <v>135.63859100248473</v>
      </c>
      <c r="S20" s="24">
        <v>135.95384934002581</v>
      </c>
      <c r="T20" s="24">
        <v>24.853993322392579</v>
      </c>
      <c r="U20" s="25">
        <v>139.64438152382462</v>
      </c>
      <c r="V20" s="259">
        <f t="shared" si="0"/>
        <v>1849.7485967257242</v>
      </c>
      <c r="X20" s="52"/>
      <c r="Y20" s="52"/>
    </row>
    <row r="21" spans="1:41" ht="39.950000000000003" customHeight="1" x14ac:dyDescent="0.25">
      <c r="A21" s="258" t="s">
        <v>19</v>
      </c>
      <c r="B21" s="225">
        <v>482</v>
      </c>
      <c r="C21" s="226">
        <v>5.2800000000000047</v>
      </c>
      <c r="D21" s="226">
        <v>4.8128000000000046</v>
      </c>
      <c r="E21" s="226">
        <v>1.081600000000001</v>
      </c>
      <c r="F21" s="226">
        <v>4.8896000000000042</v>
      </c>
      <c r="G21" s="226">
        <v>4.8192000000000039</v>
      </c>
      <c r="H21" s="225">
        <v>473</v>
      </c>
      <c r="I21" s="226">
        <v>5.2224000000000048</v>
      </c>
      <c r="J21" s="226">
        <v>4.7936000000000041</v>
      </c>
      <c r="K21" s="226">
        <v>0.98560000000000081</v>
      </c>
      <c r="L21" s="226">
        <v>4.7168000000000037</v>
      </c>
      <c r="M21" s="226">
        <v>4.7616000000000041</v>
      </c>
      <c r="N21" s="23">
        <v>127.41187343623373</v>
      </c>
      <c r="O21" s="24">
        <v>130.34260307944754</v>
      </c>
      <c r="P21" s="24">
        <v>28.306414371794943</v>
      </c>
      <c r="Q21" s="25">
        <v>131.23369064952016</v>
      </c>
      <c r="R21" s="23">
        <v>135.63859100248473</v>
      </c>
      <c r="S21" s="24">
        <v>135.95384934002581</v>
      </c>
      <c r="T21" s="24">
        <v>24.853993322392579</v>
      </c>
      <c r="U21" s="25">
        <v>139.64438152382462</v>
      </c>
      <c r="V21" s="259">
        <f t="shared" si="0"/>
        <v>1849.7485967257242</v>
      </c>
      <c r="X21" s="52"/>
      <c r="Y21" s="52"/>
    </row>
    <row r="22" spans="1:41" ht="39.950000000000003" customHeight="1" x14ac:dyDescent="0.25">
      <c r="A22" s="260" t="s">
        <v>13</v>
      </c>
      <c r="B22" s="225">
        <v>482</v>
      </c>
      <c r="C22" s="226">
        <v>5.2800000000000047</v>
      </c>
      <c r="D22" s="226">
        <v>4.8128000000000046</v>
      </c>
      <c r="E22" s="226">
        <v>1.081600000000001</v>
      </c>
      <c r="F22" s="226">
        <v>4.8896000000000042</v>
      </c>
      <c r="G22" s="226">
        <v>4.8192000000000039</v>
      </c>
      <c r="H22" s="225">
        <v>473</v>
      </c>
      <c r="I22" s="226">
        <v>5.2224000000000048</v>
      </c>
      <c r="J22" s="226">
        <v>4.7936000000000041</v>
      </c>
      <c r="K22" s="226">
        <v>0.98560000000000081</v>
      </c>
      <c r="L22" s="226">
        <v>4.7168000000000037</v>
      </c>
      <c r="M22" s="226">
        <v>4.7616000000000041</v>
      </c>
      <c r="N22" s="23">
        <v>127.41187343623373</v>
      </c>
      <c r="O22" s="24">
        <v>130.34260307944754</v>
      </c>
      <c r="P22" s="24">
        <v>28.306414371794943</v>
      </c>
      <c r="Q22" s="25">
        <v>131.23369064952016</v>
      </c>
      <c r="R22" s="23">
        <v>135.63859100248473</v>
      </c>
      <c r="S22" s="24">
        <v>135.95384934002581</v>
      </c>
      <c r="T22" s="24">
        <v>24.853993322392579</v>
      </c>
      <c r="U22" s="25">
        <v>139.64438152382462</v>
      </c>
      <c r="V22" s="259">
        <f t="shared" si="0"/>
        <v>1849.7485967257242</v>
      </c>
      <c r="X22" s="52"/>
      <c r="Y22" s="52"/>
    </row>
    <row r="23" spans="1:41" ht="39.950000000000003" customHeight="1" x14ac:dyDescent="0.25">
      <c r="A23" s="258" t="s">
        <v>14</v>
      </c>
      <c r="B23" s="225">
        <v>482</v>
      </c>
      <c r="C23" s="226">
        <v>5.2800000000000047</v>
      </c>
      <c r="D23" s="226">
        <v>4.8128000000000046</v>
      </c>
      <c r="E23" s="226">
        <v>1.081600000000001</v>
      </c>
      <c r="F23" s="226">
        <v>4.8896000000000042</v>
      </c>
      <c r="G23" s="226">
        <v>4.8192000000000039</v>
      </c>
      <c r="H23" s="225">
        <v>473</v>
      </c>
      <c r="I23" s="226">
        <v>5.2224000000000048</v>
      </c>
      <c r="J23" s="226">
        <v>4.7936000000000041</v>
      </c>
      <c r="K23" s="226">
        <v>0.98560000000000081</v>
      </c>
      <c r="L23" s="226">
        <v>4.7168000000000037</v>
      </c>
      <c r="M23" s="226">
        <v>4.7616000000000041</v>
      </c>
      <c r="N23" s="23">
        <v>127.41187343623373</v>
      </c>
      <c r="O23" s="24">
        <v>130.34260307944754</v>
      </c>
      <c r="P23" s="24">
        <v>28.306414371794943</v>
      </c>
      <c r="Q23" s="25">
        <v>131.23369064952016</v>
      </c>
      <c r="R23" s="23">
        <v>135.63859100248473</v>
      </c>
      <c r="S23" s="24">
        <v>135.95384934002581</v>
      </c>
      <c r="T23" s="24">
        <v>24.853993322392579</v>
      </c>
      <c r="U23" s="25">
        <v>139.64438152382462</v>
      </c>
      <c r="V23" s="259">
        <f t="shared" si="0"/>
        <v>1849.7485967257242</v>
      </c>
      <c r="X23" s="52"/>
    </row>
    <row r="24" spans="1:41" ht="41.45" customHeight="1" thickBot="1" x14ac:dyDescent="0.3">
      <c r="A24" s="260" t="s">
        <v>11</v>
      </c>
      <c r="B24" s="227">
        <f>SUM(B17:B23)</f>
        <v>3374</v>
      </c>
      <c r="C24" s="228">
        <f t="shared" ref="C24:G24" si="1">SUM(C17:C23)</f>
        <v>37.978000000000023</v>
      </c>
      <c r="D24" s="228">
        <f t="shared" si="1"/>
        <v>34.606000000000016</v>
      </c>
      <c r="E24" s="228">
        <f t="shared" si="1"/>
        <v>7.7740000000000045</v>
      </c>
      <c r="F24" s="228">
        <f t="shared" si="1"/>
        <v>35.172000000000025</v>
      </c>
      <c r="G24" s="228">
        <f t="shared" si="1"/>
        <v>34.638000000000012</v>
      </c>
      <c r="H24" s="227">
        <f>SUM(H17:H23)</f>
        <v>3311</v>
      </c>
      <c r="I24" s="228">
        <f t="shared" ref="I24:M24" si="2">SUM(I17:I23)</f>
        <v>37.564000000000028</v>
      </c>
      <c r="J24" s="228">
        <f t="shared" si="2"/>
        <v>34.468000000000025</v>
      </c>
      <c r="K24" s="228">
        <f t="shared" si="2"/>
        <v>7.1400000000000041</v>
      </c>
      <c r="L24" s="228">
        <f t="shared" si="2"/>
        <v>33.930000000000014</v>
      </c>
      <c r="M24" s="228">
        <f t="shared" si="2"/>
        <v>34.224000000000025</v>
      </c>
      <c r="N24" s="261">
        <f>SUM(N17:N23)</f>
        <v>892.74079999999992</v>
      </c>
      <c r="O24" s="262">
        <f t="shared" ref="O24:Q24" si="3">SUM(O17:O23)</f>
        <v>913.27600000000007</v>
      </c>
      <c r="P24" s="262">
        <f t="shared" si="3"/>
        <v>197.78639999999999</v>
      </c>
      <c r="Q24" s="263">
        <f t="shared" si="3"/>
        <v>917.59920000000011</v>
      </c>
      <c r="R24" s="261">
        <f>SUM(R17:R23)</f>
        <v>951.10400000000004</v>
      </c>
      <c r="S24" s="262">
        <f t="shared" ref="S24:U24" si="4">SUM(S17:S23)</f>
        <v>952.1848</v>
      </c>
      <c r="T24" s="262">
        <f t="shared" si="4"/>
        <v>175.08960000000002</v>
      </c>
      <c r="U24" s="263">
        <f t="shared" si="4"/>
        <v>978.12400000000002</v>
      </c>
      <c r="V24" s="259">
        <f t="shared" si="0"/>
        <v>12960.398799999999</v>
      </c>
    </row>
    <row r="25" spans="1:41" s="52" customFormat="1" ht="36.75" customHeight="1" x14ac:dyDescent="0.25">
      <c r="A25" s="264" t="s">
        <v>20</v>
      </c>
      <c r="B25" s="229"/>
      <c r="C25" s="230">
        <v>154.4</v>
      </c>
      <c r="D25" s="230">
        <v>154.4</v>
      </c>
      <c r="E25" s="230">
        <v>154.4</v>
      </c>
      <c r="F25" s="230">
        <v>154.4</v>
      </c>
      <c r="G25" s="230">
        <v>154.4</v>
      </c>
      <c r="H25" s="229"/>
      <c r="I25" s="230">
        <v>154.4</v>
      </c>
      <c r="J25" s="335">
        <v>154.4</v>
      </c>
      <c r="K25" s="230">
        <v>154.4</v>
      </c>
      <c r="L25" s="230">
        <v>154.4</v>
      </c>
      <c r="M25" s="230">
        <v>154.4</v>
      </c>
      <c r="N25" s="265">
        <v>154.4</v>
      </c>
      <c r="O25" s="266">
        <v>154.4</v>
      </c>
      <c r="P25" s="266">
        <v>154.4</v>
      </c>
      <c r="Q25" s="267">
        <v>154.4</v>
      </c>
      <c r="R25" s="265">
        <v>154.4</v>
      </c>
      <c r="S25" s="266">
        <v>154.4</v>
      </c>
      <c r="T25" s="266">
        <v>154.4</v>
      </c>
      <c r="U25" s="267">
        <v>154.4</v>
      </c>
      <c r="V25" s="268">
        <f>+((V24/V26)/7)*1000</f>
        <v>154.3676457276257</v>
      </c>
    </row>
    <row r="26" spans="1:41" s="52" customFormat="1" ht="33" customHeight="1" x14ac:dyDescent="0.25">
      <c r="A26" s="269" t="s">
        <v>21</v>
      </c>
      <c r="B26" s="231"/>
      <c r="C26" s="232">
        <v>825</v>
      </c>
      <c r="D26" s="232">
        <v>752</v>
      </c>
      <c r="E26" s="232">
        <v>169</v>
      </c>
      <c r="F26" s="232">
        <v>764</v>
      </c>
      <c r="G26" s="232">
        <v>753</v>
      </c>
      <c r="H26" s="231"/>
      <c r="I26" s="232">
        <v>816</v>
      </c>
      <c r="J26" s="232">
        <v>749</v>
      </c>
      <c r="K26" s="232">
        <v>154</v>
      </c>
      <c r="L26" s="232">
        <v>737</v>
      </c>
      <c r="M26" s="232">
        <v>744</v>
      </c>
      <c r="N26" s="34">
        <v>826</v>
      </c>
      <c r="O26" s="35">
        <v>845</v>
      </c>
      <c r="P26" s="35">
        <v>183</v>
      </c>
      <c r="Q26" s="36">
        <v>849</v>
      </c>
      <c r="R26" s="34">
        <v>880</v>
      </c>
      <c r="S26" s="35">
        <v>881</v>
      </c>
      <c r="T26" s="35">
        <v>162</v>
      </c>
      <c r="U26" s="36">
        <v>905</v>
      </c>
      <c r="V26" s="270">
        <f>SUM(C26:U26)</f>
        <v>11994</v>
      </c>
      <c r="W26" s="52">
        <f>((V24*1000)/V26)/7</f>
        <v>154.36764572762573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764.28</v>
      </c>
      <c r="D27" s="226">
        <f t="shared" ref="D27:G27" si="5">(D26*D25/1000)*6</f>
        <v>696.65280000000007</v>
      </c>
      <c r="E27" s="226">
        <f t="shared" si="5"/>
        <v>156.5616</v>
      </c>
      <c r="F27" s="226">
        <f t="shared" si="5"/>
        <v>707.76960000000008</v>
      </c>
      <c r="G27" s="226">
        <f t="shared" si="5"/>
        <v>697.57920000000001</v>
      </c>
      <c r="H27" s="233"/>
      <c r="I27" s="226">
        <f>(I26*I25/1000)*6</f>
        <v>755.94240000000002</v>
      </c>
      <c r="J27" s="226">
        <f t="shared" ref="J27:M27" si="6">(J26*J25/1000)*6</f>
        <v>693.87360000000001</v>
      </c>
      <c r="K27" s="226">
        <f t="shared" si="6"/>
        <v>142.66560000000001</v>
      </c>
      <c r="L27" s="226">
        <f t="shared" si="6"/>
        <v>682.7568</v>
      </c>
      <c r="M27" s="226">
        <f t="shared" si="6"/>
        <v>689.24160000000006</v>
      </c>
      <c r="N27" s="272">
        <f>((N26*N25)*7/1000-N17-N18)/5</f>
        <v>127.41187343623373</v>
      </c>
      <c r="O27" s="273">
        <f t="shared" ref="O27:U27" si="7">((O26*O25)*7/1000-O17-O18)/5</f>
        <v>130.34260307944754</v>
      </c>
      <c r="P27" s="273">
        <f t="shared" si="7"/>
        <v>28.306414371794943</v>
      </c>
      <c r="Q27" s="274">
        <f t="shared" si="7"/>
        <v>131.23369064952016</v>
      </c>
      <c r="R27" s="272">
        <f t="shared" si="7"/>
        <v>135.63859100248473</v>
      </c>
      <c r="S27" s="273">
        <f t="shared" si="7"/>
        <v>135.95384934002581</v>
      </c>
      <c r="T27" s="273">
        <f t="shared" si="7"/>
        <v>24.853993322392579</v>
      </c>
      <c r="U27" s="274">
        <f t="shared" si="7"/>
        <v>139.64438152382462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5.2800000000000047</v>
      </c>
      <c r="D28" s="235">
        <f t="shared" ref="D28:G28" si="8">+(D25-$C$32)*D26/1000</f>
        <v>4.8128000000000046</v>
      </c>
      <c r="E28" s="235">
        <f t="shared" si="8"/>
        <v>1.081600000000001</v>
      </c>
      <c r="F28" s="235">
        <f t="shared" si="8"/>
        <v>4.8896000000000042</v>
      </c>
      <c r="G28" s="235">
        <f t="shared" si="8"/>
        <v>4.8192000000000039</v>
      </c>
      <c r="H28" s="234"/>
      <c r="I28" s="235">
        <f>+(I25-$I$32)*I26/1000</f>
        <v>5.2224000000000048</v>
      </c>
      <c r="J28" s="235">
        <f t="shared" ref="J28:M28" si="9">+(J25-$I$32)*J26/1000</f>
        <v>4.7936000000000041</v>
      </c>
      <c r="K28" s="235">
        <f t="shared" si="9"/>
        <v>0.98560000000000081</v>
      </c>
      <c r="L28" s="235">
        <f t="shared" si="9"/>
        <v>4.7168000000000037</v>
      </c>
      <c r="M28" s="235">
        <f t="shared" si="9"/>
        <v>4.7616000000000041</v>
      </c>
      <c r="N28" s="42">
        <f>((N26*N25)*7)/1000</f>
        <v>892.74080000000004</v>
      </c>
      <c r="O28" s="43">
        <f>((O26*O25)*7)/1000</f>
        <v>913.27599999999995</v>
      </c>
      <c r="P28" s="43">
        <f t="shared" ref="P28:U28" si="10">((P26*P25)*7)/1000</f>
        <v>197.78639999999999</v>
      </c>
      <c r="Q28" s="87">
        <f t="shared" si="10"/>
        <v>917.59920000000011</v>
      </c>
      <c r="R28" s="44">
        <f t="shared" si="10"/>
        <v>951.10400000000004</v>
      </c>
      <c r="S28" s="45">
        <f t="shared" si="10"/>
        <v>952.18479999999988</v>
      </c>
      <c r="T28" s="45">
        <f t="shared" si="10"/>
        <v>175.08960000000002</v>
      </c>
      <c r="U28" s="46">
        <f t="shared" si="10"/>
        <v>978.12400000000002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962.50000000000284</v>
      </c>
      <c r="D29" s="237">
        <f t="shared" si="11"/>
        <v>877.33333333333587</v>
      </c>
      <c r="E29" s="237">
        <f t="shared" si="11"/>
        <v>197.16666666666725</v>
      </c>
      <c r="F29" s="237">
        <f t="shared" si="11"/>
        <v>891.33333333333599</v>
      </c>
      <c r="G29" s="237">
        <f t="shared" si="11"/>
        <v>878.50000000000261</v>
      </c>
      <c r="H29" s="236"/>
      <c r="I29" s="237">
        <f t="shared" ref="I29:M29" si="12">+I26*(1.16666666666667)</f>
        <v>952.00000000000273</v>
      </c>
      <c r="J29" s="237">
        <f t="shared" si="12"/>
        <v>873.83333333333587</v>
      </c>
      <c r="K29" s="237">
        <f t="shared" si="12"/>
        <v>179.6666666666672</v>
      </c>
      <c r="L29" s="237">
        <f t="shared" si="12"/>
        <v>859.83333333333587</v>
      </c>
      <c r="M29" s="237">
        <f t="shared" si="12"/>
        <v>868.0000000000025</v>
      </c>
      <c r="N29" s="48">
        <f>+(N24/N26)/7*1000</f>
        <v>154.4</v>
      </c>
      <c r="O29" s="49">
        <f t="shared" ref="O29:U29" si="13">+(O24/O26)/7*1000</f>
        <v>154.4</v>
      </c>
      <c r="P29" s="49">
        <f t="shared" si="13"/>
        <v>154.4</v>
      </c>
      <c r="Q29" s="50">
        <f t="shared" si="13"/>
        <v>154.40000000000003</v>
      </c>
      <c r="R29" s="48">
        <f t="shared" si="13"/>
        <v>154.4</v>
      </c>
      <c r="S29" s="49">
        <f t="shared" si="13"/>
        <v>154.4</v>
      </c>
      <c r="T29" s="49">
        <f t="shared" si="13"/>
        <v>154.40000000000003</v>
      </c>
      <c r="U29" s="50">
        <f t="shared" si="13"/>
        <v>154.4</v>
      </c>
      <c r="V29" s="276"/>
    </row>
    <row r="30" spans="1:41" ht="33.75" customHeight="1" x14ac:dyDescent="0.25">
      <c r="A30" s="52"/>
      <c r="B30" s="233"/>
      <c r="C30" s="238">
        <f>(C27/6)</f>
        <v>127.38</v>
      </c>
      <c r="D30" s="238">
        <f t="shared" ref="D30:G30" si="14">+(D27/6)</f>
        <v>116.10880000000002</v>
      </c>
      <c r="E30" s="238">
        <f t="shared" si="14"/>
        <v>26.093599999999999</v>
      </c>
      <c r="F30" s="238">
        <f t="shared" si="14"/>
        <v>117.96160000000002</v>
      </c>
      <c r="G30" s="238">
        <f t="shared" si="14"/>
        <v>116.2632</v>
      </c>
      <c r="H30" s="233"/>
      <c r="I30" s="238">
        <f>(I27/6)</f>
        <v>125.99040000000001</v>
      </c>
      <c r="J30" s="238">
        <f t="shared" ref="J30:M30" si="15">+(J27/6)</f>
        <v>115.6456</v>
      </c>
      <c r="K30" s="238">
        <f t="shared" si="15"/>
        <v>23.777600000000003</v>
      </c>
      <c r="L30" s="238">
        <f t="shared" si="15"/>
        <v>113.7928</v>
      </c>
      <c r="M30" s="238">
        <f t="shared" si="15"/>
        <v>114.87360000000001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308.95549999999997</v>
      </c>
      <c r="D31" s="238">
        <f t="shared" ref="D31:G31" si="16">+((D27-D24)/4)+D30</f>
        <v>281.62050000000005</v>
      </c>
      <c r="E31" s="238">
        <f t="shared" si="16"/>
        <v>63.290499999999994</v>
      </c>
      <c r="F31" s="238">
        <f t="shared" si="16"/>
        <v>286.11100000000005</v>
      </c>
      <c r="G31" s="238">
        <f t="shared" si="16"/>
        <v>281.99849999999998</v>
      </c>
      <c r="H31" s="233"/>
      <c r="I31" s="238">
        <f>+((I27-I24)/4)+I30</f>
        <v>305.58499999999998</v>
      </c>
      <c r="J31" s="238">
        <f t="shared" ref="J31:M31" si="17">+((J27-J24)/4)+J30</f>
        <v>280.49699999999996</v>
      </c>
      <c r="K31" s="238">
        <f t="shared" si="17"/>
        <v>57.659000000000006</v>
      </c>
      <c r="L31" s="238">
        <f t="shared" si="17"/>
        <v>275.99950000000001</v>
      </c>
      <c r="M31" s="238">
        <f t="shared" si="17"/>
        <v>278.62800000000004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482.92399999999998</v>
      </c>
      <c r="E32" s="242">
        <f>+SUM(C26:G26)</f>
        <v>3263</v>
      </c>
      <c r="F32" s="243"/>
      <c r="G32" s="243"/>
      <c r="H32" s="239"/>
      <c r="I32" s="240">
        <v>148</v>
      </c>
      <c r="J32" s="241">
        <f>+I32*K32/1000</f>
        <v>473.6</v>
      </c>
      <c r="K32" s="242">
        <f>+SUM(I26:M26)</f>
        <v>3200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95.1</v>
      </c>
      <c r="C38" s="79">
        <v>96.9</v>
      </c>
      <c r="D38" s="79">
        <v>25.9</v>
      </c>
      <c r="E38" s="79">
        <v>107.5</v>
      </c>
      <c r="F38" s="79">
        <v>107.6</v>
      </c>
      <c r="G38" s="79">
        <v>107.8</v>
      </c>
      <c r="H38" s="274">
        <f t="shared" ref="H38:H45" si="18">SUM(B38:G38)</f>
        <v>540.79999999999995</v>
      </c>
      <c r="I38" s="52"/>
      <c r="J38" s="287" t="s">
        <v>15</v>
      </c>
      <c r="K38" s="79">
        <v>7.3</v>
      </c>
      <c r="L38" s="79">
        <v>7.5</v>
      </c>
      <c r="M38" s="79">
        <v>1.8</v>
      </c>
      <c r="N38" s="79">
        <v>8.5</v>
      </c>
      <c r="O38" s="79">
        <v>8.4</v>
      </c>
      <c r="P38" s="79">
        <v>8.3000000000000007</v>
      </c>
      <c r="Q38" s="274">
        <f t="shared" ref="Q38:Q45" si="19">SUM(K38:P38)</f>
        <v>41.8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95.1</v>
      </c>
      <c r="C39" s="79">
        <v>96.9</v>
      </c>
      <c r="D39" s="79">
        <v>25.9</v>
      </c>
      <c r="E39" s="79">
        <v>107.5</v>
      </c>
      <c r="F39" s="79">
        <v>107.6</v>
      </c>
      <c r="G39" s="79">
        <v>107.8</v>
      </c>
      <c r="H39" s="274">
        <f t="shared" si="18"/>
        <v>540.79999999999995</v>
      </c>
      <c r="I39" s="52"/>
      <c r="J39" s="288" t="s">
        <v>16</v>
      </c>
      <c r="K39" s="79">
        <v>7.3</v>
      </c>
      <c r="L39" s="79">
        <v>7.5</v>
      </c>
      <c r="M39" s="79">
        <v>1.8</v>
      </c>
      <c r="N39" s="79">
        <v>8.5</v>
      </c>
      <c r="O39" s="79">
        <v>8.4</v>
      </c>
      <c r="P39" s="79">
        <v>8.3000000000000007</v>
      </c>
      <c r="Q39" s="274">
        <f t="shared" si="19"/>
        <v>41.8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95.1</v>
      </c>
      <c r="C40" s="79">
        <v>96.9</v>
      </c>
      <c r="D40" s="79">
        <v>25.9</v>
      </c>
      <c r="E40" s="79">
        <v>107.5</v>
      </c>
      <c r="F40" s="79">
        <v>107.6</v>
      </c>
      <c r="G40" s="79">
        <v>107.8</v>
      </c>
      <c r="H40" s="274">
        <f t="shared" si="18"/>
        <v>540.79999999999995</v>
      </c>
      <c r="I40" s="52"/>
      <c r="J40" s="287" t="s">
        <v>17</v>
      </c>
      <c r="K40" s="79">
        <v>7.3</v>
      </c>
      <c r="L40" s="79">
        <v>7.6</v>
      </c>
      <c r="M40" s="79">
        <v>1.9</v>
      </c>
      <c r="N40" s="79">
        <v>8.5</v>
      </c>
      <c r="O40" s="79">
        <v>8.5</v>
      </c>
      <c r="P40" s="79">
        <v>8.3000000000000007</v>
      </c>
      <c r="Q40" s="274">
        <f t="shared" si="19"/>
        <v>42.099999999999994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95.1</v>
      </c>
      <c r="C41" s="79">
        <v>96.9</v>
      </c>
      <c r="D41" s="79">
        <v>25.9</v>
      </c>
      <c r="E41" s="79">
        <v>107.5</v>
      </c>
      <c r="F41" s="79">
        <v>107.6</v>
      </c>
      <c r="G41" s="79">
        <v>107.8</v>
      </c>
      <c r="H41" s="274">
        <f t="shared" si="18"/>
        <v>540.79999999999995</v>
      </c>
      <c r="I41" s="52"/>
      <c r="J41" s="288" t="s">
        <v>18</v>
      </c>
      <c r="K41" s="79">
        <v>7.3</v>
      </c>
      <c r="L41" s="79">
        <v>7.6</v>
      </c>
      <c r="M41" s="79">
        <v>1.9</v>
      </c>
      <c r="N41" s="79">
        <v>8.5</v>
      </c>
      <c r="O41" s="79">
        <v>8.5</v>
      </c>
      <c r="P41" s="79">
        <v>8.3000000000000007</v>
      </c>
      <c r="Q41" s="274">
        <f t="shared" si="19"/>
        <v>42.099999999999994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95.1</v>
      </c>
      <c r="C42" s="79">
        <v>96.9</v>
      </c>
      <c r="D42" s="79">
        <v>25.9</v>
      </c>
      <c r="E42" s="79">
        <v>107.5</v>
      </c>
      <c r="F42" s="79">
        <v>107.6</v>
      </c>
      <c r="G42" s="79">
        <v>107.8</v>
      </c>
      <c r="H42" s="274">
        <f t="shared" si="18"/>
        <v>540.79999999999995</v>
      </c>
      <c r="I42" s="52"/>
      <c r="J42" s="287" t="s">
        <v>19</v>
      </c>
      <c r="K42" s="79">
        <v>7.4</v>
      </c>
      <c r="L42" s="79">
        <v>7.6</v>
      </c>
      <c r="M42" s="79">
        <v>1.9</v>
      </c>
      <c r="N42" s="79">
        <v>8.5</v>
      </c>
      <c r="O42" s="79">
        <v>8.5</v>
      </c>
      <c r="P42" s="79">
        <v>8.4</v>
      </c>
      <c r="Q42" s="274">
        <f t="shared" si="19"/>
        <v>42.3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95.1</v>
      </c>
      <c r="C43" s="79">
        <v>96.9</v>
      </c>
      <c r="D43" s="79">
        <v>25.9</v>
      </c>
      <c r="E43" s="79">
        <v>107.5</v>
      </c>
      <c r="F43" s="79">
        <v>107.6</v>
      </c>
      <c r="G43" s="79">
        <v>107.8</v>
      </c>
      <c r="H43" s="274">
        <f t="shared" si="18"/>
        <v>540.79999999999995</v>
      </c>
      <c r="I43" s="52"/>
      <c r="J43" s="288" t="s">
        <v>13</v>
      </c>
      <c r="K43" s="79">
        <v>7.4</v>
      </c>
      <c r="L43" s="79">
        <v>7.6</v>
      </c>
      <c r="M43" s="79">
        <v>1.9</v>
      </c>
      <c r="N43" s="79">
        <v>8.6</v>
      </c>
      <c r="O43" s="79">
        <v>8.5</v>
      </c>
      <c r="P43" s="79">
        <v>8.4</v>
      </c>
      <c r="Q43" s="274">
        <f t="shared" si="19"/>
        <v>42.4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95.1</v>
      </c>
      <c r="C44" s="79">
        <v>96.9</v>
      </c>
      <c r="D44" s="79">
        <v>25.9</v>
      </c>
      <c r="E44" s="79">
        <v>107.5</v>
      </c>
      <c r="F44" s="79">
        <v>107.6</v>
      </c>
      <c r="G44" s="79">
        <v>107.8</v>
      </c>
      <c r="H44" s="274">
        <f t="shared" si="18"/>
        <v>540.79999999999995</v>
      </c>
      <c r="I44" s="52"/>
      <c r="J44" s="287" t="s">
        <v>14</v>
      </c>
      <c r="K44" s="79">
        <v>7.4</v>
      </c>
      <c r="L44" s="79">
        <v>7.6</v>
      </c>
      <c r="M44" s="79">
        <v>1.9</v>
      </c>
      <c r="N44" s="79">
        <v>8.6</v>
      </c>
      <c r="O44" s="79">
        <v>8.6</v>
      </c>
      <c r="P44" s="79">
        <v>8.4</v>
      </c>
      <c r="Q44" s="274">
        <f t="shared" si="19"/>
        <v>42.5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665.7</v>
      </c>
      <c r="C45" s="262">
        <f t="shared" si="20"/>
        <v>678.3</v>
      </c>
      <c r="D45" s="262">
        <f t="shared" si="20"/>
        <v>181.3</v>
      </c>
      <c r="E45" s="262">
        <f t="shared" si="20"/>
        <v>752.5</v>
      </c>
      <c r="F45" s="262">
        <f t="shared" si="20"/>
        <v>753.2</v>
      </c>
      <c r="G45" s="262">
        <f t="shared" si="20"/>
        <v>754.59999999999991</v>
      </c>
      <c r="H45" s="274">
        <f t="shared" si="18"/>
        <v>3785.6</v>
      </c>
      <c r="J45" s="288" t="s">
        <v>11</v>
      </c>
      <c r="K45" s="290">
        <f t="shared" ref="K45:P45" si="21">SUM(K38:K44)</f>
        <v>51.4</v>
      </c>
      <c r="L45" s="262">
        <f t="shared" si="21"/>
        <v>53.000000000000007</v>
      </c>
      <c r="M45" s="262">
        <f t="shared" si="21"/>
        <v>13.100000000000001</v>
      </c>
      <c r="N45" s="262">
        <f t="shared" si="21"/>
        <v>59.7</v>
      </c>
      <c r="O45" s="262">
        <f t="shared" si="21"/>
        <v>59.4</v>
      </c>
      <c r="P45" s="262">
        <f t="shared" si="21"/>
        <v>58.4</v>
      </c>
      <c r="Q45" s="274">
        <f t="shared" si="19"/>
        <v>295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155.5</v>
      </c>
      <c r="C46" s="266">
        <v>155.5</v>
      </c>
      <c r="D46" s="266">
        <v>155.5</v>
      </c>
      <c r="E46" s="266">
        <v>155.5</v>
      </c>
      <c r="F46" s="266">
        <v>155.5</v>
      </c>
      <c r="G46" s="266">
        <v>155.5</v>
      </c>
      <c r="H46" s="293">
        <f>+((H45/H47)/7)*1000</f>
        <v>155.22388059701493</v>
      </c>
      <c r="J46" s="291" t="s">
        <v>20</v>
      </c>
      <c r="K46" s="292">
        <v>144</v>
      </c>
      <c r="L46" s="266">
        <v>143</v>
      </c>
      <c r="M46" s="266">
        <v>144.5</v>
      </c>
      <c r="N46" s="266">
        <v>142</v>
      </c>
      <c r="O46" s="266">
        <v>141.5</v>
      </c>
      <c r="P46" s="266">
        <v>141.5</v>
      </c>
      <c r="Q46" s="293">
        <f>+((Q45/Q47)/7)*1000</f>
        <v>142.37451737451738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614</v>
      </c>
      <c r="C47" s="35">
        <v>623</v>
      </c>
      <c r="D47" s="35">
        <v>171</v>
      </c>
      <c r="E47" s="35">
        <v>692</v>
      </c>
      <c r="F47" s="35">
        <v>691</v>
      </c>
      <c r="G47" s="35">
        <v>693</v>
      </c>
      <c r="H47" s="296">
        <f>SUM(B47:G47)</f>
        <v>3484</v>
      </c>
      <c r="I47" s="52"/>
      <c r="J47" s="295" t="s">
        <v>21</v>
      </c>
      <c r="K47" s="297">
        <v>51</v>
      </c>
      <c r="L47" s="298">
        <v>53</v>
      </c>
      <c r="M47" s="298">
        <v>13</v>
      </c>
      <c r="N47" s="298">
        <v>60</v>
      </c>
      <c r="O47" s="298">
        <v>60</v>
      </c>
      <c r="P47" s="298">
        <v>59</v>
      </c>
      <c r="Q47" s="299">
        <f>SUM(K47:P47)</f>
        <v>296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95.627800000000008</v>
      </c>
      <c r="C48" s="273">
        <f t="shared" si="22"/>
        <v>96.867100000000008</v>
      </c>
      <c r="D48" s="273">
        <f t="shared" si="22"/>
        <v>26.866699999999998</v>
      </c>
      <c r="E48" s="273">
        <f t="shared" si="22"/>
        <v>107.6484</v>
      </c>
      <c r="F48" s="273">
        <f t="shared" si="22"/>
        <v>107.3907</v>
      </c>
      <c r="G48" s="273">
        <f t="shared" si="22"/>
        <v>107.74610000000003</v>
      </c>
      <c r="H48" s="302">
        <f>((H45*1000)/H47)/7</f>
        <v>155.22388059701493</v>
      </c>
      <c r="J48" s="301" t="s">
        <v>22</v>
      </c>
      <c r="K48" s="289">
        <f t="shared" ref="K48" si="23">((K47*K46)*7/1000-K38-K39)/5</f>
        <v>7.361600000000001</v>
      </c>
      <c r="L48" s="273">
        <f t="shared" ref="L48" si="24">((L47*L46)*7/1000-L38-L39)/5</f>
        <v>7.6105999999999998</v>
      </c>
      <c r="M48" s="273">
        <f t="shared" ref="M48" si="25">((M47*M46)*7/1000-M38-M39)/5</f>
        <v>1.9098999999999997</v>
      </c>
      <c r="N48" s="273">
        <f t="shared" ref="N48" si="26">((N47*N46)*7/1000-N38-N39)/5</f>
        <v>8.5280000000000005</v>
      </c>
      <c r="O48" s="273">
        <f t="shared" ref="O48" si="27">((O47*O46)*7/1000-O38-O39)/5</f>
        <v>8.5259999999999998</v>
      </c>
      <c r="P48" s="273">
        <f t="shared" ref="P48" si="28">((P47*P46)*7/1000-P38-P39)/5</f>
        <v>8.3679000000000006</v>
      </c>
      <c r="Q48" s="303">
        <f>((Q45*1000)/Q47)/7</f>
        <v>142.37451737451738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9">((B47*B46)*7)/1000</f>
        <v>668.33900000000006</v>
      </c>
      <c r="C49" s="43">
        <f t="shared" si="29"/>
        <v>678.13549999999998</v>
      </c>
      <c r="D49" s="43">
        <f t="shared" si="29"/>
        <v>186.1335</v>
      </c>
      <c r="E49" s="43">
        <f t="shared" si="29"/>
        <v>753.24199999999996</v>
      </c>
      <c r="F49" s="43">
        <f t="shared" si="29"/>
        <v>752.15350000000001</v>
      </c>
      <c r="G49" s="43">
        <f t="shared" si="29"/>
        <v>754.33050000000003</v>
      </c>
      <c r="H49" s="87"/>
      <c r="J49" s="96" t="s">
        <v>23</v>
      </c>
      <c r="K49" s="85">
        <f t="shared" ref="K49:P49" si="30">((K47*K46)*7)/1000</f>
        <v>51.408000000000001</v>
      </c>
      <c r="L49" s="43">
        <f t="shared" si="30"/>
        <v>53.052999999999997</v>
      </c>
      <c r="M49" s="43">
        <f t="shared" si="30"/>
        <v>13.1495</v>
      </c>
      <c r="N49" s="43">
        <f t="shared" si="30"/>
        <v>59.64</v>
      </c>
      <c r="O49" s="43">
        <f t="shared" si="30"/>
        <v>59.43</v>
      </c>
      <c r="P49" s="43">
        <f t="shared" si="30"/>
        <v>58.439500000000002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31">+(B45/B47)/7*1000</f>
        <v>154.88599348534203</v>
      </c>
      <c r="C50" s="49">
        <f t="shared" si="31"/>
        <v>155.53772070626002</v>
      </c>
      <c r="D50" s="49">
        <f t="shared" si="31"/>
        <v>151.46198830409358</v>
      </c>
      <c r="E50" s="49">
        <f t="shared" si="31"/>
        <v>155.34682080924856</v>
      </c>
      <c r="F50" s="49">
        <f t="shared" si="31"/>
        <v>155.71635311143274</v>
      </c>
      <c r="G50" s="49">
        <f t="shared" si="31"/>
        <v>155.55555555555554</v>
      </c>
      <c r="H50" s="105"/>
      <c r="I50" s="52"/>
      <c r="J50" s="97" t="s">
        <v>24</v>
      </c>
      <c r="K50" s="86">
        <f t="shared" ref="K50:P50" si="32">+(K45/K47)/7*1000</f>
        <v>143.97759103641457</v>
      </c>
      <c r="L50" s="49">
        <f t="shared" si="32"/>
        <v>142.85714285714289</v>
      </c>
      <c r="M50" s="49">
        <f t="shared" si="32"/>
        <v>143.95604395604397</v>
      </c>
      <c r="N50" s="49">
        <f t="shared" si="32"/>
        <v>142.14285714285717</v>
      </c>
      <c r="O50" s="49">
        <f t="shared" si="32"/>
        <v>141.42857142857144</v>
      </c>
      <c r="P50" s="49">
        <f t="shared" si="32"/>
        <v>141.4043583535109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10.5</v>
      </c>
      <c r="C57" s="79">
        <v>9.3000000000000007</v>
      </c>
      <c r="D57" s="79">
        <v>1.8</v>
      </c>
      <c r="E57" s="79">
        <v>9.1999999999999993</v>
      </c>
      <c r="F57" s="221">
        <v>9.8000000000000007</v>
      </c>
      <c r="G57" s="23">
        <v>10.3</v>
      </c>
      <c r="H57" s="289">
        <v>9.1</v>
      </c>
      <c r="I57" s="79">
        <v>2.1</v>
      </c>
      <c r="J57" s="79">
        <v>9.1999999999999993</v>
      </c>
      <c r="K57" s="221">
        <v>9.5</v>
      </c>
      <c r="L57" s="23">
        <v>10.4</v>
      </c>
      <c r="M57" s="79">
        <v>10.6</v>
      </c>
      <c r="N57" s="79">
        <v>2.4</v>
      </c>
      <c r="O57" s="221">
        <v>10.5</v>
      </c>
      <c r="P57" s="23">
        <v>11.1</v>
      </c>
      <c r="Q57" s="79">
        <v>11.1</v>
      </c>
      <c r="R57" s="79">
        <v>2.6</v>
      </c>
      <c r="S57" s="221">
        <v>11.3</v>
      </c>
      <c r="T57" s="259">
        <f t="shared" ref="T57:T64" si="33">SUM(B57:S57)</f>
        <v>150.80000000000001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10.5</v>
      </c>
      <c r="C58" s="79">
        <v>9.3000000000000007</v>
      </c>
      <c r="D58" s="79">
        <v>1.8</v>
      </c>
      <c r="E58" s="79">
        <v>9.1999999999999993</v>
      </c>
      <c r="F58" s="221">
        <v>9.8000000000000007</v>
      </c>
      <c r="G58" s="23">
        <v>10.3</v>
      </c>
      <c r="H58" s="289">
        <v>9.1</v>
      </c>
      <c r="I58" s="79">
        <v>2.1</v>
      </c>
      <c r="J58" s="79">
        <v>9.1999999999999993</v>
      </c>
      <c r="K58" s="221">
        <v>9.5</v>
      </c>
      <c r="L58" s="23">
        <v>10.4</v>
      </c>
      <c r="M58" s="79">
        <v>10.6</v>
      </c>
      <c r="N58" s="79">
        <v>2.4</v>
      </c>
      <c r="O58" s="221">
        <v>10.5</v>
      </c>
      <c r="P58" s="23">
        <v>11.1</v>
      </c>
      <c r="Q58" s="79">
        <v>11.1</v>
      </c>
      <c r="R58" s="79">
        <v>2.6</v>
      </c>
      <c r="S58" s="221">
        <v>11.3</v>
      </c>
      <c r="T58" s="259">
        <f t="shared" si="33"/>
        <v>150.80000000000001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10.7</v>
      </c>
      <c r="C59" s="79">
        <v>9.5</v>
      </c>
      <c r="D59" s="79">
        <v>1.8</v>
      </c>
      <c r="E59" s="79">
        <v>9.1</v>
      </c>
      <c r="F59" s="221">
        <v>9.8000000000000007</v>
      </c>
      <c r="G59" s="23">
        <v>10.4</v>
      </c>
      <c r="H59" s="289">
        <v>9</v>
      </c>
      <c r="I59" s="79">
        <v>2</v>
      </c>
      <c r="J59" s="79">
        <v>9.1</v>
      </c>
      <c r="K59" s="221">
        <v>9.6999999999999993</v>
      </c>
      <c r="L59" s="23">
        <v>10.6</v>
      </c>
      <c r="M59" s="79">
        <v>10.9</v>
      </c>
      <c r="N59" s="79">
        <v>2.4</v>
      </c>
      <c r="O59" s="221">
        <v>10.7</v>
      </c>
      <c r="P59" s="23">
        <v>11.1</v>
      </c>
      <c r="Q59" s="79">
        <v>11.2</v>
      </c>
      <c r="R59" s="79">
        <v>2.5</v>
      </c>
      <c r="S59" s="221">
        <v>11.4</v>
      </c>
      <c r="T59" s="259">
        <f t="shared" si="33"/>
        <v>151.9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10.7</v>
      </c>
      <c r="C60" s="79">
        <v>9.5</v>
      </c>
      <c r="D60" s="79">
        <v>1.8</v>
      </c>
      <c r="E60" s="79">
        <v>9.1</v>
      </c>
      <c r="F60" s="221">
        <v>9.8000000000000007</v>
      </c>
      <c r="G60" s="23">
        <v>10.4</v>
      </c>
      <c r="H60" s="289">
        <v>9.1</v>
      </c>
      <c r="I60" s="79">
        <v>2.1</v>
      </c>
      <c r="J60" s="79">
        <v>9.1</v>
      </c>
      <c r="K60" s="221">
        <v>9.6999999999999993</v>
      </c>
      <c r="L60" s="23">
        <v>10.6</v>
      </c>
      <c r="M60" s="79">
        <v>10.9</v>
      </c>
      <c r="N60" s="79">
        <v>2.4</v>
      </c>
      <c r="O60" s="221">
        <v>10.7</v>
      </c>
      <c r="P60" s="23">
        <v>11.1</v>
      </c>
      <c r="Q60" s="79">
        <v>11.2</v>
      </c>
      <c r="R60" s="79">
        <v>2.5</v>
      </c>
      <c r="S60" s="221">
        <v>11.4</v>
      </c>
      <c r="T60" s="259">
        <f t="shared" si="33"/>
        <v>152.10000000000002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10.7</v>
      </c>
      <c r="C61" s="79">
        <v>9.5</v>
      </c>
      <c r="D61" s="79">
        <v>1.8</v>
      </c>
      <c r="E61" s="79">
        <v>9.1</v>
      </c>
      <c r="F61" s="221">
        <v>9.8000000000000007</v>
      </c>
      <c r="G61" s="23">
        <v>10.4</v>
      </c>
      <c r="H61" s="289">
        <v>9.1</v>
      </c>
      <c r="I61" s="79">
        <v>2.1</v>
      </c>
      <c r="J61" s="79">
        <v>9.1</v>
      </c>
      <c r="K61" s="221">
        <v>9.6999999999999993</v>
      </c>
      <c r="L61" s="23">
        <v>10.6</v>
      </c>
      <c r="M61" s="79">
        <v>10.9</v>
      </c>
      <c r="N61" s="79">
        <v>2.4</v>
      </c>
      <c r="O61" s="221">
        <v>10.7</v>
      </c>
      <c r="P61" s="23">
        <v>11.1</v>
      </c>
      <c r="Q61" s="79">
        <v>11.2</v>
      </c>
      <c r="R61" s="79">
        <v>2.5</v>
      </c>
      <c r="S61" s="221">
        <v>11.4</v>
      </c>
      <c r="T61" s="259">
        <f t="shared" si="33"/>
        <v>152.10000000000002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10.7</v>
      </c>
      <c r="C62" s="79">
        <v>9.5</v>
      </c>
      <c r="D62" s="79">
        <v>1.8</v>
      </c>
      <c r="E62" s="79">
        <v>9.1999999999999993</v>
      </c>
      <c r="F62" s="221">
        <v>9.8000000000000007</v>
      </c>
      <c r="G62" s="23">
        <v>10.5</v>
      </c>
      <c r="H62" s="289">
        <v>9.1</v>
      </c>
      <c r="I62" s="79">
        <v>2.1</v>
      </c>
      <c r="J62" s="79">
        <v>9.1999999999999993</v>
      </c>
      <c r="K62" s="221">
        <v>9.8000000000000007</v>
      </c>
      <c r="L62" s="23">
        <v>10.6</v>
      </c>
      <c r="M62" s="79">
        <v>10.9</v>
      </c>
      <c r="N62" s="79">
        <v>2.4</v>
      </c>
      <c r="O62" s="221">
        <v>10.7</v>
      </c>
      <c r="P62" s="23">
        <v>11.2</v>
      </c>
      <c r="Q62" s="79">
        <v>11.3</v>
      </c>
      <c r="R62" s="79">
        <v>2.5</v>
      </c>
      <c r="S62" s="221">
        <v>11.5</v>
      </c>
      <c r="T62" s="259">
        <f t="shared" si="33"/>
        <v>152.80000000000001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10.8</v>
      </c>
      <c r="C63" s="79">
        <v>9.5</v>
      </c>
      <c r="D63" s="79">
        <v>1.8</v>
      </c>
      <c r="E63" s="79">
        <v>9.1999999999999993</v>
      </c>
      <c r="F63" s="221">
        <v>9.9</v>
      </c>
      <c r="G63" s="23">
        <v>10.5</v>
      </c>
      <c r="H63" s="289">
        <v>9.1</v>
      </c>
      <c r="I63" s="79">
        <v>2.1</v>
      </c>
      <c r="J63" s="79">
        <v>9.1999999999999993</v>
      </c>
      <c r="K63" s="221">
        <v>9.8000000000000007</v>
      </c>
      <c r="L63" s="23">
        <v>10.6</v>
      </c>
      <c r="M63" s="79">
        <v>10.9</v>
      </c>
      <c r="N63" s="79">
        <v>2.4</v>
      </c>
      <c r="O63" s="221">
        <v>10.8</v>
      </c>
      <c r="P63" s="23">
        <v>11.2</v>
      </c>
      <c r="Q63" s="79">
        <v>11.3</v>
      </c>
      <c r="R63" s="79">
        <v>2.6</v>
      </c>
      <c r="S63" s="221">
        <v>11.5</v>
      </c>
      <c r="T63" s="259">
        <f t="shared" si="33"/>
        <v>153.20000000000002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34">SUM(B57:B63)</f>
        <v>74.599999999999994</v>
      </c>
      <c r="C64" s="262">
        <f t="shared" si="34"/>
        <v>66.099999999999994</v>
      </c>
      <c r="D64" s="262">
        <f t="shared" si="34"/>
        <v>12.600000000000001</v>
      </c>
      <c r="E64" s="262">
        <f t="shared" si="34"/>
        <v>64.100000000000009</v>
      </c>
      <c r="F64" s="263">
        <f t="shared" si="34"/>
        <v>68.7</v>
      </c>
      <c r="G64" s="261">
        <f t="shared" si="34"/>
        <v>72.8</v>
      </c>
      <c r="H64" s="262">
        <f t="shared" si="34"/>
        <v>63.6</v>
      </c>
      <c r="I64" s="262">
        <f t="shared" si="34"/>
        <v>14.6</v>
      </c>
      <c r="J64" s="262">
        <f t="shared" si="34"/>
        <v>64.100000000000009</v>
      </c>
      <c r="K64" s="263">
        <f t="shared" si="34"/>
        <v>67.699999999999989</v>
      </c>
      <c r="L64" s="261">
        <f t="shared" si="34"/>
        <v>73.8</v>
      </c>
      <c r="M64" s="262">
        <f t="shared" si="34"/>
        <v>75.7</v>
      </c>
      <c r="N64" s="262">
        <f t="shared" si="34"/>
        <v>16.8</v>
      </c>
      <c r="O64" s="263">
        <f t="shared" si="34"/>
        <v>74.599999999999994</v>
      </c>
      <c r="P64" s="261">
        <f t="shared" si="34"/>
        <v>77.900000000000006</v>
      </c>
      <c r="Q64" s="262">
        <f t="shared" si="34"/>
        <v>78.399999999999991</v>
      </c>
      <c r="R64" s="262">
        <f t="shared" si="34"/>
        <v>17.8</v>
      </c>
      <c r="S64" s="263">
        <f t="shared" si="34"/>
        <v>79.8</v>
      </c>
      <c r="T64" s="259">
        <f t="shared" si="33"/>
        <v>1063.7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148</v>
      </c>
      <c r="C65" s="266">
        <v>147.5</v>
      </c>
      <c r="D65" s="266">
        <v>149.5</v>
      </c>
      <c r="E65" s="266">
        <v>145.5</v>
      </c>
      <c r="F65" s="267">
        <v>146.5</v>
      </c>
      <c r="G65" s="265">
        <v>148.5</v>
      </c>
      <c r="H65" s="266">
        <v>146.5</v>
      </c>
      <c r="I65" s="266">
        <v>149</v>
      </c>
      <c r="J65" s="266">
        <v>145.5</v>
      </c>
      <c r="K65" s="267">
        <v>146.5</v>
      </c>
      <c r="L65" s="265">
        <v>148.5</v>
      </c>
      <c r="M65" s="266">
        <v>148</v>
      </c>
      <c r="N65" s="266">
        <v>150</v>
      </c>
      <c r="O65" s="267">
        <v>146</v>
      </c>
      <c r="P65" s="265">
        <v>148.5</v>
      </c>
      <c r="Q65" s="266">
        <v>147.5</v>
      </c>
      <c r="R65" s="266">
        <v>149.5</v>
      </c>
      <c r="S65" s="267">
        <v>148</v>
      </c>
      <c r="T65" s="316">
        <f>+((T64/T66)/7)*1000</f>
        <v>147.38811140363035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64</v>
      </c>
      <c r="D66" s="298">
        <v>12</v>
      </c>
      <c r="E66" s="298">
        <v>63</v>
      </c>
      <c r="F66" s="318">
        <v>67</v>
      </c>
      <c r="G66" s="317">
        <v>70</v>
      </c>
      <c r="H66" s="298">
        <v>62</v>
      </c>
      <c r="I66" s="298">
        <v>14</v>
      </c>
      <c r="J66" s="298">
        <v>63</v>
      </c>
      <c r="K66" s="318">
        <v>66</v>
      </c>
      <c r="L66" s="317">
        <v>71</v>
      </c>
      <c r="M66" s="298">
        <v>73</v>
      </c>
      <c r="N66" s="298">
        <v>16</v>
      </c>
      <c r="O66" s="318">
        <v>73</v>
      </c>
      <c r="P66" s="317">
        <v>75</v>
      </c>
      <c r="Q66" s="298">
        <v>76</v>
      </c>
      <c r="R66" s="298">
        <v>17</v>
      </c>
      <c r="S66" s="318">
        <v>77</v>
      </c>
      <c r="T66" s="319">
        <f>SUM(B66:S66)</f>
        <v>1031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" si="35">((B66*B65)*7/1000-B57-B58)/5</f>
        <v>10.718399999999999</v>
      </c>
      <c r="C67" s="273">
        <f t="shared" ref="C67" si="36">((C66*C65)*7/1000-C57-C58)/5</f>
        <v>9.4960000000000004</v>
      </c>
      <c r="D67" s="273">
        <f t="shared" ref="D67" si="37">((D66*D65)*7/1000-D57-D58)/5</f>
        <v>1.7915999999999996</v>
      </c>
      <c r="E67" s="273">
        <f t="shared" ref="E67" si="38">((E66*E65)*7/1000-E57-E58)/5</f>
        <v>9.1530999999999985</v>
      </c>
      <c r="F67" s="274">
        <f t="shared" ref="F67" si="39">((F66*F65)*7/1000-F57-F58)/5</f>
        <v>9.8217000000000017</v>
      </c>
      <c r="G67" s="272">
        <f t="shared" ref="G67" si="40">((G66*G65)*7/1000-G57-G58)/5</f>
        <v>10.433000000000002</v>
      </c>
      <c r="H67" s="273">
        <f t="shared" ref="H67" si="41">((H66*H65)*7/1000-H57-H58)/5</f>
        <v>9.0762</v>
      </c>
      <c r="I67" s="273">
        <f t="shared" ref="I67" si="42">((I66*I65)*7/1000-I57-I58)/5</f>
        <v>2.0804</v>
      </c>
      <c r="J67" s="273">
        <f t="shared" ref="J67" si="43">((J66*J65)*7/1000-J57-J58)/5</f>
        <v>9.1530999999999985</v>
      </c>
      <c r="K67" s="274">
        <f t="shared" ref="K67" si="44">((K66*K65)*7/1000-K57-K58)/5</f>
        <v>9.736600000000001</v>
      </c>
      <c r="L67" s="272">
        <f t="shared" ref="L67" si="45">((L66*L65)*7/1000-L57-L58)/5</f>
        <v>10.600900000000001</v>
      </c>
      <c r="M67" s="273">
        <f t="shared" ref="M67" si="46">((M66*M65)*7/1000-M57-M58)/5</f>
        <v>10.8856</v>
      </c>
      <c r="N67" s="273">
        <f t="shared" ref="N67" si="47">((N66*N65)*7/1000-N57-N58)/5</f>
        <v>2.4</v>
      </c>
      <c r="O67" s="274">
        <f t="shared" ref="O67" si="48">((O66*O65)*7/1000-O57-O58)/5</f>
        <v>10.7212</v>
      </c>
      <c r="P67" s="272">
        <f t="shared" ref="P67" si="49">((P66*P65)*7/1000-P57-P58)/5</f>
        <v>11.152500000000002</v>
      </c>
      <c r="Q67" s="273">
        <f t="shared" ref="Q67" si="50">((Q66*Q65)*7/1000-Q57-Q58)/5</f>
        <v>11.254000000000001</v>
      </c>
      <c r="R67" s="273">
        <f t="shared" ref="R67" si="51">((R66*R65)*7/1000-R57-R58)/5</f>
        <v>2.5181000000000004</v>
      </c>
      <c r="S67" s="274">
        <f t="shared" ref="S67" si="52">((S66*S65)*7/1000-S57-S58)/5</f>
        <v>11.434400000000002</v>
      </c>
      <c r="T67" s="320">
        <f>((T64*1000)/T66)/7</f>
        <v>147.38811140363032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53">((B66*B65)*7)/1000</f>
        <v>74.591999999999999</v>
      </c>
      <c r="C68" s="43">
        <f t="shared" si="53"/>
        <v>66.08</v>
      </c>
      <c r="D68" s="43">
        <f t="shared" si="53"/>
        <v>12.558</v>
      </c>
      <c r="E68" s="43">
        <f t="shared" si="53"/>
        <v>64.165499999999994</v>
      </c>
      <c r="F68" s="87">
        <f t="shared" si="53"/>
        <v>68.708500000000001</v>
      </c>
      <c r="G68" s="42">
        <f t="shared" si="53"/>
        <v>72.765000000000001</v>
      </c>
      <c r="H68" s="43">
        <f t="shared" si="53"/>
        <v>63.581000000000003</v>
      </c>
      <c r="I68" s="43">
        <f t="shared" si="53"/>
        <v>14.602</v>
      </c>
      <c r="J68" s="43">
        <f t="shared" si="53"/>
        <v>64.165499999999994</v>
      </c>
      <c r="K68" s="87">
        <f t="shared" si="53"/>
        <v>67.683000000000007</v>
      </c>
      <c r="L68" s="42">
        <f t="shared" si="53"/>
        <v>73.804500000000004</v>
      </c>
      <c r="M68" s="43">
        <f t="shared" si="53"/>
        <v>75.628</v>
      </c>
      <c r="N68" s="43">
        <f t="shared" si="53"/>
        <v>16.8</v>
      </c>
      <c r="O68" s="87">
        <f t="shared" si="53"/>
        <v>74.605999999999995</v>
      </c>
      <c r="P68" s="42">
        <f t="shared" si="53"/>
        <v>77.962500000000006</v>
      </c>
      <c r="Q68" s="43">
        <f t="shared" si="53"/>
        <v>78.47</v>
      </c>
      <c r="R68" s="43">
        <f t="shared" si="53"/>
        <v>17.790500000000002</v>
      </c>
      <c r="S68" s="87">
        <f t="shared" si="53"/>
        <v>79.772000000000006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54">+(B64/B66)/7*1000</f>
        <v>148.01587301587298</v>
      </c>
      <c r="C69" s="49">
        <f t="shared" si="54"/>
        <v>147.54464285714283</v>
      </c>
      <c r="D69" s="49">
        <f t="shared" si="54"/>
        <v>150</v>
      </c>
      <c r="E69" s="49">
        <f t="shared" si="54"/>
        <v>145.3514739229025</v>
      </c>
      <c r="F69" s="50">
        <f t="shared" si="54"/>
        <v>146.48187633262262</v>
      </c>
      <c r="G69" s="48">
        <f t="shared" si="54"/>
        <v>148.57142857142858</v>
      </c>
      <c r="H69" s="49">
        <f t="shared" si="54"/>
        <v>146.54377880184333</v>
      </c>
      <c r="I69" s="49">
        <f t="shared" si="54"/>
        <v>148.9795918367347</v>
      </c>
      <c r="J69" s="49">
        <f t="shared" si="54"/>
        <v>145.3514739229025</v>
      </c>
      <c r="K69" s="50">
        <f t="shared" si="54"/>
        <v>146.53679653679652</v>
      </c>
      <c r="L69" s="48">
        <f t="shared" si="54"/>
        <v>148.49094567404424</v>
      </c>
      <c r="M69" s="49">
        <f t="shared" si="54"/>
        <v>148.14090019569474</v>
      </c>
      <c r="N69" s="49">
        <f t="shared" si="54"/>
        <v>150</v>
      </c>
      <c r="O69" s="50">
        <f t="shared" si="54"/>
        <v>145.98825831702541</v>
      </c>
      <c r="P69" s="48">
        <f t="shared" si="54"/>
        <v>148.38095238095241</v>
      </c>
      <c r="Q69" s="49">
        <f t="shared" si="54"/>
        <v>147.36842105263156</v>
      </c>
      <c r="R69" s="49">
        <f t="shared" si="54"/>
        <v>149.57983193277312</v>
      </c>
      <c r="S69" s="50">
        <f t="shared" si="54"/>
        <v>148.05194805194805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5" zoomScale="30" zoomScaleNormal="30" workbookViewId="0">
      <selection activeCell="L67" sqref="L67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88"/>
      <c r="E3" s="388"/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AC3" s="388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88" t="s">
        <v>1</v>
      </c>
      <c r="B9" s="388"/>
      <c r="C9" s="388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88"/>
      <c r="B10" s="388"/>
      <c r="C10" s="388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88" t="s">
        <v>4</v>
      </c>
      <c r="B11" s="388"/>
      <c r="C11" s="388"/>
      <c r="D11" s="245"/>
      <c r="E11" s="389">
        <v>1</v>
      </c>
      <c r="F11" s="245"/>
      <c r="G11" s="245"/>
      <c r="H11" s="245"/>
      <c r="I11" s="245"/>
      <c r="J11" s="245"/>
      <c r="K11" s="599" t="s">
        <v>110</v>
      </c>
      <c r="L11" s="599"/>
      <c r="M11" s="390"/>
      <c r="N11" s="390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88"/>
      <c r="B12" s="388"/>
      <c r="C12" s="388"/>
      <c r="D12" s="245"/>
      <c r="E12" s="247"/>
      <c r="F12" s="245"/>
      <c r="G12" s="245"/>
      <c r="H12" s="245"/>
      <c r="I12" s="245"/>
      <c r="J12" s="245"/>
      <c r="K12" s="390"/>
      <c r="L12" s="390"/>
      <c r="M12" s="390"/>
      <c r="N12" s="390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88"/>
      <c r="B13" s="388"/>
      <c r="C13" s="388"/>
      <c r="D13" s="388"/>
      <c r="E13" s="388"/>
      <c r="F13" s="388"/>
      <c r="G13" s="388"/>
      <c r="H13" s="388"/>
      <c r="I13" s="388"/>
      <c r="J13" s="388"/>
      <c r="K13" s="388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245"/>
      <c r="W13" s="245"/>
      <c r="X13" s="245"/>
    </row>
    <row r="14" spans="1:29" s="52" customFormat="1" ht="34.5" thickBot="1" x14ac:dyDescent="0.3">
      <c r="A14" s="388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482</v>
      </c>
      <c r="C17" s="226">
        <v>5.2800000000000047</v>
      </c>
      <c r="D17" s="226">
        <v>4.8128000000000046</v>
      </c>
      <c r="E17" s="226">
        <v>1.081600000000001</v>
      </c>
      <c r="F17" s="226">
        <v>4.8896000000000042</v>
      </c>
      <c r="G17" s="226">
        <v>4.8192000000000039</v>
      </c>
      <c r="H17" s="225">
        <v>473</v>
      </c>
      <c r="I17" s="226">
        <v>5.2224000000000048</v>
      </c>
      <c r="J17" s="226">
        <v>4.7936000000000041</v>
      </c>
      <c r="K17" s="226">
        <v>0.98560000000000081</v>
      </c>
      <c r="L17" s="226">
        <v>4.7168000000000037</v>
      </c>
      <c r="M17" s="226">
        <v>4.7616000000000041</v>
      </c>
      <c r="N17" s="23">
        <v>127.41187343623373</v>
      </c>
      <c r="O17" s="24">
        <v>130.34260307944754</v>
      </c>
      <c r="P17" s="24">
        <v>28.306414371794943</v>
      </c>
      <c r="Q17" s="25">
        <v>131.23369064952016</v>
      </c>
      <c r="R17" s="23">
        <v>135.63859100248473</v>
      </c>
      <c r="S17" s="24">
        <v>135.95384934002581</v>
      </c>
      <c r="T17" s="24">
        <v>24.853993322392579</v>
      </c>
      <c r="U17" s="25">
        <v>139.64438152382462</v>
      </c>
      <c r="V17" s="259">
        <f t="shared" ref="V17:V24" si="0">SUM(B17:U17)</f>
        <v>1849.7485967257242</v>
      </c>
      <c r="X17" s="52"/>
      <c r="Y17" s="52"/>
    </row>
    <row r="18" spans="1:41" ht="39.950000000000003" customHeight="1" x14ac:dyDescent="0.25">
      <c r="A18" s="260" t="s">
        <v>16</v>
      </c>
      <c r="B18" s="225">
        <v>482</v>
      </c>
      <c r="C18" s="226">
        <v>5.2800000000000047</v>
      </c>
      <c r="D18" s="226">
        <v>4.8128000000000046</v>
      </c>
      <c r="E18" s="226">
        <v>1.081600000000001</v>
      </c>
      <c r="F18" s="226">
        <v>4.8896000000000042</v>
      </c>
      <c r="G18" s="226">
        <v>4.8192000000000039</v>
      </c>
      <c r="H18" s="225">
        <v>473</v>
      </c>
      <c r="I18" s="226">
        <v>5.2224000000000048</v>
      </c>
      <c r="J18" s="226">
        <v>4.7936000000000041</v>
      </c>
      <c r="K18" s="226">
        <v>0.98560000000000081</v>
      </c>
      <c r="L18" s="226">
        <v>4.7168000000000037</v>
      </c>
      <c r="M18" s="226">
        <v>4.7616000000000041</v>
      </c>
      <c r="N18" s="23">
        <v>127.41187343623373</v>
      </c>
      <c r="O18" s="24">
        <v>130.34260307944754</v>
      </c>
      <c r="P18" s="24">
        <v>28.306414371794943</v>
      </c>
      <c r="Q18" s="25">
        <v>131.23369064952016</v>
      </c>
      <c r="R18" s="23">
        <v>135.63859100248473</v>
      </c>
      <c r="S18" s="24">
        <v>135.95384934002581</v>
      </c>
      <c r="T18" s="24">
        <v>24.853993322392579</v>
      </c>
      <c r="U18" s="25">
        <v>139.64438152382462</v>
      </c>
      <c r="V18" s="259">
        <f t="shared" si="0"/>
        <v>1849.7485967257242</v>
      </c>
      <c r="X18" s="52"/>
      <c r="Y18" s="52"/>
    </row>
    <row r="19" spans="1:41" ht="39.75" customHeight="1" x14ac:dyDescent="0.25">
      <c r="A19" s="258" t="s">
        <v>17</v>
      </c>
      <c r="B19" s="225">
        <v>481</v>
      </c>
      <c r="C19" s="226">
        <v>4.7676000000000096</v>
      </c>
      <c r="D19" s="226">
        <v>4.3500000000000085</v>
      </c>
      <c r="E19" s="226">
        <v>0.96280000000000188</v>
      </c>
      <c r="F19" s="226">
        <v>4.4312000000000094</v>
      </c>
      <c r="G19" s="226">
        <v>4.3674000000000088</v>
      </c>
      <c r="H19" s="225">
        <v>472</v>
      </c>
      <c r="I19" s="226">
        <v>4.7212000000000085</v>
      </c>
      <c r="J19" s="226">
        <v>4.3384000000000089</v>
      </c>
      <c r="K19" s="226">
        <v>0.88160000000000172</v>
      </c>
      <c r="L19" s="226">
        <v>4.2746000000000084</v>
      </c>
      <c r="M19" s="226">
        <v>4.309400000000009</v>
      </c>
      <c r="N19" s="23">
        <v>126.88957062550651</v>
      </c>
      <c r="O19" s="24">
        <v>129.80835876822098</v>
      </c>
      <c r="P19" s="24">
        <v>27.43503425128203</v>
      </c>
      <c r="Q19" s="25">
        <v>130.31320374019197</v>
      </c>
      <c r="R19" s="23">
        <v>135.01084359900614</v>
      </c>
      <c r="S19" s="24">
        <v>134.66942026398971</v>
      </c>
      <c r="T19" s="24">
        <v>24.078962671042976</v>
      </c>
      <c r="U19" s="25">
        <v>138.79152739047018</v>
      </c>
      <c r="V19" s="259">
        <f t="shared" si="0"/>
        <v>1837.4011213097108</v>
      </c>
      <c r="X19" s="52"/>
      <c r="Y19" s="52"/>
    </row>
    <row r="20" spans="1:41" ht="39.950000000000003" customHeight="1" x14ac:dyDescent="0.25">
      <c r="A20" s="260" t="s">
        <v>18</v>
      </c>
      <c r="B20" s="225">
        <v>481</v>
      </c>
      <c r="C20" s="226">
        <v>4.7676000000000096</v>
      </c>
      <c r="D20" s="226">
        <v>4.3500000000000085</v>
      </c>
      <c r="E20" s="226">
        <v>0.96280000000000188</v>
      </c>
      <c r="F20" s="226">
        <v>4.4312000000000094</v>
      </c>
      <c r="G20" s="226">
        <v>4.3674000000000088</v>
      </c>
      <c r="H20" s="225">
        <v>472</v>
      </c>
      <c r="I20" s="226">
        <v>4.7212000000000085</v>
      </c>
      <c r="J20" s="226">
        <v>4.3384000000000089</v>
      </c>
      <c r="K20" s="226">
        <v>0.88160000000000172</v>
      </c>
      <c r="L20" s="226">
        <v>4.2746000000000084</v>
      </c>
      <c r="M20" s="226">
        <v>4.309400000000009</v>
      </c>
      <c r="N20" s="23">
        <v>126.88957062550651</v>
      </c>
      <c r="O20" s="24">
        <v>129.80835876822098</v>
      </c>
      <c r="P20" s="24">
        <v>27.43503425128203</v>
      </c>
      <c r="Q20" s="25">
        <v>130.31320374019197</v>
      </c>
      <c r="R20" s="23">
        <v>135.01084359900614</v>
      </c>
      <c r="S20" s="24">
        <v>134.66942026398971</v>
      </c>
      <c r="T20" s="24">
        <v>24.078962671042976</v>
      </c>
      <c r="U20" s="25">
        <v>138.79152739047018</v>
      </c>
      <c r="V20" s="259">
        <f t="shared" si="0"/>
        <v>1837.4011213097108</v>
      </c>
      <c r="X20" s="52"/>
      <c r="Y20" s="52"/>
    </row>
    <row r="21" spans="1:41" ht="39.950000000000003" customHeight="1" x14ac:dyDescent="0.25">
      <c r="A21" s="258" t="s">
        <v>19</v>
      </c>
      <c r="B21" s="225">
        <v>481</v>
      </c>
      <c r="C21" s="226">
        <v>4.7676000000000096</v>
      </c>
      <c r="D21" s="226">
        <v>4.3500000000000085</v>
      </c>
      <c r="E21" s="226">
        <v>0.96280000000000188</v>
      </c>
      <c r="F21" s="226">
        <v>4.4312000000000094</v>
      </c>
      <c r="G21" s="226">
        <v>4.3674000000000088</v>
      </c>
      <c r="H21" s="225">
        <v>472</v>
      </c>
      <c r="I21" s="226">
        <v>4.7212000000000085</v>
      </c>
      <c r="J21" s="226">
        <v>4.3384000000000089</v>
      </c>
      <c r="K21" s="226">
        <v>0.88160000000000172</v>
      </c>
      <c r="L21" s="226">
        <v>4.2746000000000084</v>
      </c>
      <c r="M21" s="226">
        <v>4.309400000000009</v>
      </c>
      <c r="N21" s="23">
        <v>126.88957062550651</v>
      </c>
      <c r="O21" s="24">
        <v>129.80835876822098</v>
      </c>
      <c r="P21" s="24">
        <v>27.43503425128203</v>
      </c>
      <c r="Q21" s="25">
        <v>130.31320374019197</v>
      </c>
      <c r="R21" s="23">
        <v>135.01084359900614</v>
      </c>
      <c r="S21" s="24">
        <v>134.66942026398971</v>
      </c>
      <c r="T21" s="24">
        <v>24.078962671042976</v>
      </c>
      <c r="U21" s="25">
        <v>138.79152739047018</v>
      </c>
      <c r="V21" s="259">
        <f t="shared" si="0"/>
        <v>1837.4011213097108</v>
      </c>
      <c r="X21" s="52"/>
      <c r="Y21" s="52"/>
    </row>
    <row r="22" spans="1:41" ht="39.950000000000003" customHeight="1" x14ac:dyDescent="0.25">
      <c r="A22" s="260" t="s">
        <v>13</v>
      </c>
      <c r="B22" s="225">
        <v>481</v>
      </c>
      <c r="C22" s="226">
        <v>4.7676000000000096</v>
      </c>
      <c r="D22" s="226">
        <v>4.3500000000000085</v>
      </c>
      <c r="E22" s="226">
        <v>0.96280000000000188</v>
      </c>
      <c r="F22" s="226">
        <v>4.4312000000000094</v>
      </c>
      <c r="G22" s="226">
        <v>4.3674000000000088</v>
      </c>
      <c r="H22" s="225">
        <v>472</v>
      </c>
      <c r="I22" s="226">
        <v>4.7212000000000085</v>
      </c>
      <c r="J22" s="226">
        <v>4.3384000000000089</v>
      </c>
      <c r="K22" s="226">
        <v>0.88160000000000172</v>
      </c>
      <c r="L22" s="226">
        <v>4.2746000000000084</v>
      </c>
      <c r="M22" s="226">
        <v>4.309400000000009</v>
      </c>
      <c r="N22" s="23">
        <v>126.88957062550651</v>
      </c>
      <c r="O22" s="24">
        <v>129.80835876822098</v>
      </c>
      <c r="P22" s="24">
        <v>27.43503425128203</v>
      </c>
      <c r="Q22" s="25">
        <v>130.31320374019197</v>
      </c>
      <c r="R22" s="23">
        <v>135.01084359900614</v>
      </c>
      <c r="S22" s="24">
        <v>134.66942026398971</v>
      </c>
      <c r="T22" s="24">
        <v>24.078962671042976</v>
      </c>
      <c r="U22" s="25">
        <v>138.79152739047018</v>
      </c>
      <c r="V22" s="259">
        <f t="shared" si="0"/>
        <v>1837.4011213097108</v>
      </c>
      <c r="X22" s="52"/>
      <c r="Y22" s="52"/>
    </row>
    <row r="23" spans="1:41" ht="39.950000000000003" customHeight="1" x14ac:dyDescent="0.25">
      <c r="A23" s="258" t="s">
        <v>14</v>
      </c>
      <c r="B23" s="225">
        <v>481</v>
      </c>
      <c r="C23" s="226">
        <v>4.7676000000000096</v>
      </c>
      <c r="D23" s="226">
        <v>4.3500000000000085</v>
      </c>
      <c r="E23" s="226">
        <v>0.96280000000000188</v>
      </c>
      <c r="F23" s="226">
        <v>4.4312000000000094</v>
      </c>
      <c r="G23" s="226">
        <v>4.3674000000000088</v>
      </c>
      <c r="H23" s="225">
        <v>472</v>
      </c>
      <c r="I23" s="226">
        <v>4.7212000000000085</v>
      </c>
      <c r="J23" s="226">
        <v>4.3384000000000089</v>
      </c>
      <c r="K23" s="226">
        <v>0.88160000000000172</v>
      </c>
      <c r="L23" s="226">
        <v>4.2746000000000084</v>
      </c>
      <c r="M23" s="226">
        <v>4.309400000000009</v>
      </c>
      <c r="N23" s="23">
        <v>126.88957062550651</v>
      </c>
      <c r="O23" s="24">
        <v>129.80835876822098</v>
      </c>
      <c r="P23" s="24">
        <v>27.43503425128203</v>
      </c>
      <c r="Q23" s="25">
        <v>130.31320374019197</v>
      </c>
      <c r="R23" s="23">
        <v>135.01084359900614</v>
      </c>
      <c r="S23" s="24">
        <v>134.66942026398971</v>
      </c>
      <c r="T23" s="24">
        <v>24.078962671042976</v>
      </c>
      <c r="U23" s="25">
        <v>138.79152739047018</v>
      </c>
      <c r="V23" s="259">
        <f t="shared" si="0"/>
        <v>1837.4011213097108</v>
      </c>
      <c r="X23" s="52"/>
    </row>
    <row r="24" spans="1:41" ht="41.45" customHeight="1" thickBot="1" x14ac:dyDescent="0.3">
      <c r="A24" s="260" t="s">
        <v>11</v>
      </c>
      <c r="B24" s="227">
        <f>SUM(B17:B23)</f>
        <v>3369</v>
      </c>
      <c r="C24" s="228">
        <f t="shared" ref="C24:G24" si="1">SUM(C17:C23)</f>
        <v>34.398000000000053</v>
      </c>
      <c r="D24" s="228">
        <f t="shared" si="1"/>
        <v>31.375600000000052</v>
      </c>
      <c r="E24" s="228">
        <f t="shared" si="1"/>
        <v>6.9772000000000105</v>
      </c>
      <c r="F24" s="228">
        <f t="shared" si="1"/>
        <v>31.935200000000059</v>
      </c>
      <c r="G24" s="228">
        <f t="shared" si="1"/>
        <v>31.475400000000057</v>
      </c>
      <c r="H24" s="227">
        <f>SUM(H17:H23)</f>
        <v>3306</v>
      </c>
      <c r="I24" s="228">
        <f t="shared" ref="I24:M24" si="2">SUM(I17:I23)</f>
        <v>34.050800000000059</v>
      </c>
      <c r="J24" s="228">
        <f t="shared" si="2"/>
        <v>31.279200000000046</v>
      </c>
      <c r="K24" s="228">
        <f t="shared" si="2"/>
        <v>6.3792000000000098</v>
      </c>
      <c r="L24" s="228">
        <f t="shared" si="2"/>
        <v>30.806600000000046</v>
      </c>
      <c r="M24" s="228">
        <f t="shared" si="2"/>
        <v>31.070200000000057</v>
      </c>
      <c r="N24" s="261">
        <f>SUM(N17:N23)</f>
        <v>889.27160000000003</v>
      </c>
      <c r="O24" s="262">
        <f t="shared" ref="O24:Q24" si="3">SUM(O17:O23)</f>
        <v>909.72699999999986</v>
      </c>
      <c r="P24" s="262">
        <f t="shared" si="3"/>
        <v>193.78800000000001</v>
      </c>
      <c r="Q24" s="263">
        <f t="shared" si="3"/>
        <v>914.03340000000014</v>
      </c>
      <c r="R24" s="261">
        <f>SUM(R17:R23)</f>
        <v>946.33140000000026</v>
      </c>
      <c r="S24" s="262">
        <f t="shared" ref="S24:U24" si="4">SUM(S17:S23)</f>
        <v>945.25479999999993</v>
      </c>
      <c r="T24" s="262">
        <f t="shared" si="4"/>
        <v>170.10280000000003</v>
      </c>
      <c r="U24" s="263">
        <f t="shared" si="4"/>
        <v>973.24639999999999</v>
      </c>
      <c r="V24" s="259">
        <f t="shared" si="0"/>
        <v>12886.502800000002</v>
      </c>
    </row>
    <row r="25" spans="1:41" s="52" customFormat="1" ht="36.75" customHeight="1" x14ac:dyDescent="0.25">
      <c r="A25" s="264" t="s">
        <v>20</v>
      </c>
      <c r="B25" s="229"/>
      <c r="C25" s="230">
        <v>153.80000000000001</v>
      </c>
      <c r="D25" s="230">
        <v>153.80000000000001</v>
      </c>
      <c r="E25" s="230">
        <v>153.80000000000001</v>
      </c>
      <c r="F25" s="230">
        <v>153.80000000000001</v>
      </c>
      <c r="G25" s="230">
        <v>153.80000000000001</v>
      </c>
      <c r="H25" s="229"/>
      <c r="I25" s="230">
        <v>153.80000000000001</v>
      </c>
      <c r="J25" s="335">
        <v>153.80000000000001</v>
      </c>
      <c r="K25" s="230">
        <v>153.80000000000001</v>
      </c>
      <c r="L25" s="230">
        <v>153.80000000000001</v>
      </c>
      <c r="M25" s="230">
        <v>153.80000000000001</v>
      </c>
      <c r="N25" s="265">
        <v>153.80000000000001</v>
      </c>
      <c r="O25" s="266">
        <v>153.80000000000001</v>
      </c>
      <c r="P25" s="266">
        <v>153.80000000000001</v>
      </c>
      <c r="Q25" s="267">
        <v>153.80000000000001</v>
      </c>
      <c r="R25" s="265">
        <v>153.80000000000001</v>
      </c>
      <c r="S25" s="266">
        <v>153.80000000000001</v>
      </c>
      <c r="T25" s="266">
        <v>153.80000000000001</v>
      </c>
      <c r="U25" s="267">
        <v>153.80000000000001</v>
      </c>
      <c r="V25" s="268">
        <f>+((V24/V26)/7)*1000</f>
        <v>153.82093678380446</v>
      </c>
    </row>
    <row r="26" spans="1:41" s="52" customFormat="1" ht="33" customHeight="1" x14ac:dyDescent="0.25">
      <c r="A26" s="269" t="s">
        <v>21</v>
      </c>
      <c r="B26" s="231"/>
      <c r="C26" s="232">
        <v>822</v>
      </c>
      <c r="D26" s="232">
        <v>750</v>
      </c>
      <c r="E26" s="232">
        <v>166</v>
      </c>
      <c r="F26" s="232">
        <v>764</v>
      </c>
      <c r="G26" s="232">
        <v>753</v>
      </c>
      <c r="H26" s="231"/>
      <c r="I26" s="232">
        <v>814</v>
      </c>
      <c r="J26" s="232">
        <v>748</v>
      </c>
      <c r="K26" s="232">
        <v>152</v>
      </c>
      <c r="L26" s="232">
        <v>737</v>
      </c>
      <c r="M26" s="232">
        <v>743</v>
      </c>
      <c r="N26" s="34">
        <v>826</v>
      </c>
      <c r="O26" s="35">
        <v>845</v>
      </c>
      <c r="P26" s="35">
        <v>180</v>
      </c>
      <c r="Q26" s="36">
        <v>849</v>
      </c>
      <c r="R26" s="34">
        <v>879</v>
      </c>
      <c r="S26" s="35">
        <v>878</v>
      </c>
      <c r="T26" s="35">
        <v>158</v>
      </c>
      <c r="U26" s="36">
        <v>904</v>
      </c>
      <c r="V26" s="270">
        <f>SUM(C26:U26)</f>
        <v>11968</v>
      </c>
      <c r="W26" s="52">
        <f>((V24*1000)/V26)/7</f>
        <v>153.82093678380446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758.54160000000002</v>
      </c>
      <c r="D27" s="226">
        <f t="shared" ref="D27:G27" si="5">(D26*D25/1000)*6</f>
        <v>692.1</v>
      </c>
      <c r="E27" s="226">
        <f t="shared" si="5"/>
        <v>153.18480000000002</v>
      </c>
      <c r="F27" s="226">
        <f t="shared" si="5"/>
        <v>705.01920000000007</v>
      </c>
      <c r="G27" s="226">
        <f t="shared" si="5"/>
        <v>694.86840000000007</v>
      </c>
      <c r="H27" s="233"/>
      <c r="I27" s="226">
        <f>(I26*I25/1000)*6</f>
        <v>751.15920000000006</v>
      </c>
      <c r="J27" s="226">
        <f t="shared" ref="J27:M27" si="6">(J26*J25/1000)*6</f>
        <v>690.25440000000003</v>
      </c>
      <c r="K27" s="226">
        <f t="shared" si="6"/>
        <v>140.26560000000001</v>
      </c>
      <c r="L27" s="226">
        <f t="shared" si="6"/>
        <v>680.10360000000003</v>
      </c>
      <c r="M27" s="226">
        <f t="shared" si="6"/>
        <v>685.6404</v>
      </c>
      <c r="N27" s="272">
        <f>((N26*N25)*7/1000-N17-N18)/5</f>
        <v>126.88957062550651</v>
      </c>
      <c r="O27" s="273">
        <f t="shared" ref="O27:U27" si="7">((O26*O25)*7/1000-O17-O18)/5</f>
        <v>129.80835876822098</v>
      </c>
      <c r="P27" s="273">
        <f t="shared" si="7"/>
        <v>27.43503425128203</v>
      </c>
      <c r="Q27" s="274">
        <f t="shared" si="7"/>
        <v>130.31320374019197</v>
      </c>
      <c r="R27" s="272">
        <f t="shared" si="7"/>
        <v>135.01084359900614</v>
      </c>
      <c r="S27" s="273">
        <f t="shared" si="7"/>
        <v>134.66942026398971</v>
      </c>
      <c r="T27" s="273">
        <f t="shared" si="7"/>
        <v>24.078962671042976</v>
      </c>
      <c r="U27" s="274">
        <f t="shared" si="7"/>
        <v>138.79152739047018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4.7676000000000096</v>
      </c>
      <c r="D28" s="235">
        <f t="shared" ref="D28:G28" si="8">+(D25-$C$32)*D26/1000</f>
        <v>4.3500000000000085</v>
      </c>
      <c r="E28" s="235">
        <f t="shared" si="8"/>
        <v>0.96280000000000188</v>
      </c>
      <c r="F28" s="235">
        <f t="shared" si="8"/>
        <v>4.4312000000000094</v>
      </c>
      <c r="G28" s="235">
        <f t="shared" si="8"/>
        <v>4.3674000000000088</v>
      </c>
      <c r="H28" s="234"/>
      <c r="I28" s="235">
        <f>+(I25-$I$32)*I26/1000</f>
        <v>4.7212000000000085</v>
      </c>
      <c r="J28" s="235">
        <f t="shared" ref="J28:M28" si="9">+(J25-$I$32)*J26/1000</f>
        <v>4.3384000000000089</v>
      </c>
      <c r="K28" s="235">
        <f t="shared" si="9"/>
        <v>0.88160000000000172</v>
      </c>
      <c r="L28" s="235">
        <f t="shared" si="9"/>
        <v>4.2746000000000084</v>
      </c>
      <c r="M28" s="235">
        <f t="shared" si="9"/>
        <v>4.309400000000009</v>
      </c>
      <c r="N28" s="42">
        <f>((N26*N25)*7)/1000</f>
        <v>889.27159999999992</v>
      </c>
      <c r="O28" s="43">
        <f>((O26*O25)*7)/1000</f>
        <v>909.72700000000009</v>
      </c>
      <c r="P28" s="43">
        <f t="shared" ref="P28:U28" si="10">((P26*P25)*7)/1000</f>
        <v>193.78800000000004</v>
      </c>
      <c r="Q28" s="87">
        <f t="shared" si="10"/>
        <v>914.03340000000014</v>
      </c>
      <c r="R28" s="44">
        <f t="shared" si="10"/>
        <v>946.33140000000014</v>
      </c>
      <c r="S28" s="45">
        <f t="shared" si="10"/>
        <v>945.25480000000016</v>
      </c>
      <c r="T28" s="45">
        <f t="shared" si="10"/>
        <v>170.10280000000003</v>
      </c>
      <c r="U28" s="46">
        <f t="shared" si="10"/>
        <v>973.24640000000011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959.00000000000284</v>
      </c>
      <c r="D29" s="237">
        <f t="shared" si="11"/>
        <v>875.0000000000025</v>
      </c>
      <c r="E29" s="237">
        <f t="shared" si="11"/>
        <v>193.66666666666723</v>
      </c>
      <c r="F29" s="237">
        <f t="shared" si="11"/>
        <v>891.33333333333599</v>
      </c>
      <c r="G29" s="237">
        <f t="shared" si="11"/>
        <v>878.50000000000261</v>
      </c>
      <c r="H29" s="236"/>
      <c r="I29" s="237">
        <f t="shared" ref="I29:M29" si="12">+I26*(1.16666666666667)</f>
        <v>949.66666666666947</v>
      </c>
      <c r="J29" s="237">
        <f t="shared" si="12"/>
        <v>872.66666666666924</v>
      </c>
      <c r="K29" s="237">
        <f t="shared" si="12"/>
        <v>177.33333333333385</v>
      </c>
      <c r="L29" s="237">
        <f t="shared" si="12"/>
        <v>859.83333333333587</v>
      </c>
      <c r="M29" s="237">
        <f t="shared" si="12"/>
        <v>866.83333333333587</v>
      </c>
      <c r="N29" s="48">
        <f>+(N24/N26)/7*1000</f>
        <v>153.79999999999998</v>
      </c>
      <c r="O29" s="49">
        <f t="shared" ref="O29:U29" si="13">+(O24/O26)/7*1000</f>
        <v>153.79999999999995</v>
      </c>
      <c r="P29" s="49">
        <f t="shared" si="13"/>
        <v>153.79999999999998</v>
      </c>
      <c r="Q29" s="50">
        <f t="shared" si="13"/>
        <v>153.80000000000001</v>
      </c>
      <c r="R29" s="48">
        <f t="shared" si="13"/>
        <v>153.80000000000001</v>
      </c>
      <c r="S29" s="49">
        <f t="shared" si="13"/>
        <v>153.79999999999998</v>
      </c>
      <c r="T29" s="49">
        <f t="shared" si="13"/>
        <v>153.80000000000001</v>
      </c>
      <c r="U29" s="50">
        <f t="shared" si="13"/>
        <v>153.79999999999998</v>
      </c>
      <c r="V29" s="276"/>
    </row>
    <row r="30" spans="1:41" ht="33.75" customHeight="1" x14ac:dyDescent="0.25">
      <c r="A30" s="52"/>
      <c r="B30" s="233"/>
      <c r="C30" s="238">
        <f>(C27/6)</f>
        <v>126.42360000000001</v>
      </c>
      <c r="D30" s="238">
        <f t="shared" ref="D30:G30" si="14">+(D27/6)</f>
        <v>115.35000000000001</v>
      </c>
      <c r="E30" s="238">
        <f t="shared" si="14"/>
        <v>25.530800000000003</v>
      </c>
      <c r="F30" s="238">
        <f t="shared" si="14"/>
        <v>117.50320000000001</v>
      </c>
      <c r="G30" s="238">
        <f t="shared" si="14"/>
        <v>115.81140000000001</v>
      </c>
      <c r="H30" s="233"/>
      <c r="I30" s="238">
        <f>(I27/6)</f>
        <v>125.1932</v>
      </c>
      <c r="J30" s="238">
        <f t="shared" ref="J30:M30" si="15">+(J27/6)</f>
        <v>115.0424</v>
      </c>
      <c r="K30" s="238">
        <f t="shared" si="15"/>
        <v>23.377600000000001</v>
      </c>
      <c r="L30" s="238">
        <f t="shared" si="15"/>
        <v>113.3506</v>
      </c>
      <c r="M30" s="238">
        <f t="shared" si="15"/>
        <v>114.2734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307.45949999999999</v>
      </c>
      <c r="D31" s="238">
        <f t="shared" ref="D31:G31" si="16">+((D27-D24)/4)+D30</f>
        <v>280.53109999999998</v>
      </c>
      <c r="E31" s="238">
        <f t="shared" si="16"/>
        <v>62.082700000000003</v>
      </c>
      <c r="F31" s="238">
        <f t="shared" si="16"/>
        <v>285.77420000000001</v>
      </c>
      <c r="G31" s="238">
        <f t="shared" si="16"/>
        <v>281.65965</v>
      </c>
      <c r="H31" s="233"/>
      <c r="I31" s="238">
        <f>+((I27-I24)/4)+I30</f>
        <v>304.47030000000001</v>
      </c>
      <c r="J31" s="238">
        <f t="shared" ref="J31:M31" si="17">+((J27-J24)/4)+J30</f>
        <v>279.78620000000001</v>
      </c>
      <c r="K31" s="238">
        <f t="shared" si="17"/>
        <v>56.849200000000003</v>
      </c>
      <c r="L31" s="238">
        <f t="shared" si="17"/>
        <v>275.67484999999999</v>
      </c>
      <c r="M31" s="238">
        <f t="shared" si="17"/>
        <v>277.91594999999995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481.74</v>
      </c>
      <c r="E32" s="242">
        <f>+SUM(C26:G26)</f>
        <v>3255</v>
      </c>
      <c r="F32" s="243"/>
      <c r="G32" s="243"/>
      <c r="H32" s="239"/>
      <c r="I32" s="240">
        <v>148</v>
      </c>
      <c r="J32" s="241">
        <f>+I32*K32/1000</f>
        <v>472.71199999999999</v>
      </c>
      <c r="K32" s="242">
        <f>+SUM(I26:M26)</f>
        <v>3194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95.1</v>
      </c>
      <c r="C38" s="79">
        <v>96.7</v>
      </c>
      <c r="D38" s="79">
        <v>25</v>
      </c>
      <c r="E38" s="79">
        <v>107.2</v>
      </c>
      <c r="F38" s="79">
        <v>107.4</v>
      </c>
      <c r="G38" s="79">
        <v>107.4</v>
      </c>
      <c r="H38" s="274">
        <f t="shared" ref="H38:H45" si="18">SUM(B38:G38)</f>
        <v>538.79999999999995</v>
      </c>
      <c r="I38" s="52"/>
      <c r="J38" s="287" t="s">
        <v>15</v>
      </c>
      <c r="K38" s="79">
        <v>7.4</v>
      </c>
      <c r="L38" s="79">
        <v>7.6</v>
      </c>
      <c r="M38" s="79">
        <v>1.7</v>
      </c>
      <c r="N38" s="79">
        <v>8.6</v>
      </c>
      <c r="O38" s="79">
        <v>8.6</v>
      </c>
      <c r="P38" s="79">
        <v>8.1999999999999993</v>
      </c>
      <c r="Q38" s="274">
        <f t="shared" ref="Q38:Q45" si="19">SUM(K38:P38)</f>
        <v>42.099999999999994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95.1</v>
      </c>
      <c r="C39" s="79">
        <v>96.7</v>
      </c>
      <c r="D39" s="79">
        <v>25</v>
      </c>
      <c r="E39" s="79">
        <v>107.2</v>
      </c>
      <c r="F39" s="79">
        <v>107.4</v>
      </c>
      <c r="G39" s="79">
        <v>107.4</v>
      </c>
      <c r="H39" s="274">
        <f t="shared" si="18"/>
        <v>538.79999999999995</v>
      </c>
      <c r="I39" s="52"/>
      <c r="J39" s="288" t="s">
        <v>16</v>
      </c>
      <c r="K39" s="79">
        <v>7.4</v>
      </c>
      <c r="L39" s="79">
        <v>7.6</v>
      </c>
      <c r="M39" s="79">
        <v>1.7</v>
      </c>
      <c r="N39" s="79">
        <v>8.6</v>
      </c>
      <c r="O39" s="79">
        <v>8.6</v>
      </c>
      <c r="P39" s="79">
        <v>8.1999999999999993</v>
      </c>
      <c r="Q39" s="274">
        <f t="shared" si="19"/>
        <v>42.099999999999994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95.1</v>
      </c>
      <c r="C40" s="79">
        <v>96.5</v>
      </c>
      <c r="D40" s="79">
        <v>25.5</v>
      </c>
      <c r="E40" s="79">
        <v>107</v>
      </c>
      <c r="F40" s="79">
        <v>107</v>
      </c>
      <c r="G40" s="79">
        <v>107.2</v>
      </c>
      <c r="H40" s="274">
        <f t="shared" si="18"/>
        <v>538.30000000000007</v>
      </c>
      <c r="I40" s="52"/>
      <c r="J40" s="287" t="s">
        <v>17</v>
      </c>
      <c r="K40" s="79">
        <v>7.3</v>
      </c>
      <c r="L40" s="79">
        <v>7.5</v>
      </c>
      <c r="M40" s="79">
        <v>1.7</v>
      </c>
      <c r="N40" s="79">
        <v>8.5</v>
      </c>
      <c r="O40" s="79">
        <v>8.4</v>
      </c>
      <c r="P40" s="79">
        <v>8.1999999999999993</v>
      </c>
      <c r="Q40" s="274">
        <f t="shared" si="19"/>
        <v>41.599999999999994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95.1</v>
      </c>
      <c r="C41" s="79">
        <v>96.5</v>
      </c>
      <c r="D41" s="79">
        <v>24.9</v>
      </c>
      <c r="E41" s="79">
        <v>106.8</v>
      </c>
      <c r="F41" s="79">
        <v>107</v>
      </c>
      <c r="G41" s="79">
        <v>107</v>
      </c>
      <c r="H41" s="274">
        <f t="shared" si="18"/>
        <v>537.29999999999995</v>
      </c>
      <c r="I41" s="52"/>
      <c r="J41" s="288" t="s">
        <v>18</v>
      </c>
      <c r="K41" s="79">
        <v>7.1</v>
      </c>
      <c r="L41" s="79">
        <v>7.6</v>
      </c>
      <c r="M41" s="79">
        <v>1.5</v>
      </c>
      <c r="N41" s="79">
        <v>8.5</v>
      </c>
      <c r="O41" s="79">
        <v>8.4</v>
      </c>
      <c r="P41" s="79">
        <v>8.1999999999999993</v>
      </c>
      <c r="Q41" s="274">
        <f t="shared" si="19"/>
        <v>41.3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95.1</v>
      </c>
      <c r="C42" s="79">
        <v>96.5</v>
      </c>
      <c r="D42" s="79">
        <v>24.7</v>
      </c>
      <c r="E42" s="79">
        <v>106.8</v>
      </c>
      <c r="F42" s="79">
        <v>107</v>
      </c>
      <c r="G42" s="79">
        <v>107</v>
      </c>
      <c r="H42" s="274">
        <f t="shared" si="18"/>
        <v>537.09999999999991</v>
      </c>
      <c r="I42" s="52"/>
      <c r="J42" s="287" t="s">
        <v>19</v>
      </c>
      <c r="K42" s="79">
        <v>7.6</v>
      </c>
      <c r="L42" s="79">
        <v>7.3</v>
      </c>
      <c r="M42" s="79">
        <v>2</v>
      </c>
      <c r="N42" s="79">
        <v>8.1</v>
      </c>
      <c r="O42" s="79">
        <v>8.1999999999999993</v>
      </c>
      <c r="P42" s="79">
        <v>8.1</v>
      </c>
      <c r="Q42" s="274">
        <f t="shared" si="19"/>
        <v>41.300000000000004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95.1</v>
      </c>
      <c r="C43" s="79">
        <v>96.3</v>
      </c>
      <c r="D43" s="79">
        <v>24.5</v>
      </c>
      <c r="E43" s="79">
        <v>106.8</v>
      </c>
      <c r="F43" s="79">
        <v>107</v>
      </c>
      <c r="G43" s="79">
        <v>107</v>
      </c>
      <c r="H43" s="274">
        <f t="shared" si="18"/>
        <v>536.70000000000005</v>
      </c>
      <c r="I43" s="52"/>
      <c r="J43" s="288" t="s">
        <v>13</v>
      </c>
      <c r="K43" s="79">
        <v>8</v>
      </c>
      <c r="L43" s="79">
        <v>7.5</v>
      </c>
      <c r="M43" s="79">
        <v>2.1</v>
      </c>
      <c r="N43" s="79">
        <v>8.1999999999999993</v>
      </c>
      <c r="O43" s="79">
        <v>8.3000000000000007</v>
      </c>
      <c r="P43" s="79">
        <v>8.1999999999999993</v>
      </c>
      <c r="Q43" s="274">
        <f t="shared" si="19"/>
        <v>42.3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95.1</v>
      </c>
      <c r="C44" s="79">
        <v>96.3</v>
      </c>
      <c r="D44" s="79">
        <v>24.5</v>
      </c>
      <c r="E44" s="79">
        <v>106.8</v>
      </c>
      <c r="F44" s="79">
        <v>107</v>
      </c>
      <c r="G44" s="79">
        <v>107</v>
      </c>
      <c r="H44" s="274">
        <f t="shared" si="18"/>
        <v>536.70000000000005</v>
      </c>
      <c r="I44" s="52"/>
      <c r="J44" s="287" t="s">
        <v>14</v>
      </c>
      <c r="K44" s="79">
        <v>8</v>
      </c>
      <c r="L44" s="79">
        <v>7.5</v>
      </c>
      <c r="M44" s="79">
        <v>2.1</v>
      </c>
      <c r="N44" s="79">
        <v>8.1999999999999993</v>
      </c>
      <c r="O44" s="79">
        <v>8.3000000000000007</v>
      </c>
      <c r="P44" s="79">
        <v>8.1999999999999993</v>
      </c>
      <c r="Q44" s="274">
        <f t="shared" si="19"/>
        <v>42.3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665.7</v>
      </c>
      <c r="C45" s="262">
        <f t="shared" si="20"/>
        <v>675.49999999999989</v>
      </c>
      <c r="D45" s="262">
        <f t="shared" si="20"/>
        <v>174.10000000000002</v>
      </c>
      <c r="E45" s="262">
        <f t="shared" si="20"/>
        <v>748.59999999999991</v>
      </c>
      <c r="F45" s="262">
        <f t="shared" si="20"/>
        <v>749.8</v>
      </c>
      <c r="G45" s="262">
        <f t="shared" si="20"/>
        <v>750</v>
      </c>
      <c r="H45" s="274">
        <f t="shared" si="18"/>
        <v>3763.7</v>
      </c>
      <c r="J45" s="288" t="s">
        <v>11</v>
      </c>
      <c r="K45" s="290">
        <f t="shared" ref="K45:P45" si="21">SUM(K38:K44)</f>
        <v>52.800000000000004</v>
      </c>
      <c r="L45" s="262">
        <f t="shared" si="21"/>
        <v>52.599999999999994</v>
      </c>
      <c r="M45" s="262">
        <f t="shared" si="21"/>
        <v>12.799999999999999</v>
      </c>
      <c r="N45" s="262">
        <f t="shared" si="21"/>
        <v>58.7</v>
      </c>
      <c r="O45" s="262">
        <f t="shared" si="21"/>
        <v>58.8</v>
      </c>
      <c r="P45" s="262">
        <f t="shared" si="21"/>
        <v>57.3</v>
      </c>
      <c r="Q45" s="274">
        <f t="shared" si="19"/>
        <v>293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155.19999999999999</v>
      </c>
      <c r="C46" s="266">
        <v>155.19999999999999</v>
      </c>
      <c r="D46" s="266">
        <v>155.19999999999999</v>
      </c>
      <c r="E46" s="266">
        <v>155.19999999999999</v>
      </c>
      <c r="F46" s="266">
        <v>155.19999999999999</v>
      </c>
      <c r="G46" s="266">
        <v>155.19999999999999</v>
      </c>
      <c r="H46" s="293">
        <f>+((H45/H47)/7)*1000</f>
        <v>154.85928242264646</v>
      </c>
      <c r="J46" s="291" t="s">
        <v>20</v>
      </c>
      <c r="K46" s="292">
        <v>144</v>
      </c>
      <c r="L46" s="266">
        <v>143</v>
      </c>
      <c r="M46" s="266">
        <v>144.5</v>
      </c>
      <c r="N46" s="266">
        <v>142</v>
      </c>
      <c r="O46" s="266">
        <v>141.5</v>
      </c>
      <c r="P46" s="266">
        <v>141.5</v>
      </c>
      <c r="Q46" s="293">
        <f>+((Q45/Q47)/7)*1000</f>
        <v>142.37123420796891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614</v>
      </c>
      <c r="C47" s="35">
        <v>622</v>
      </c>
      <c r="D47" s="35">
        <v>165</v>
      </c>
      <c r="E47" s="35">
        <v>690</v>
      </c>
      <c r="F47" s="35">
        <v>690</v>
      </c>
      <c r="G47" s="35">
        <v>691</v>
      </c>
      <c r="H47" s="296">
        <f>SUM(B47:G47)</f>
        <v>3472</v>
      </c>
      <c r="I47" s="52"/>
      <c r="J47" s="295" t="s">
        <v>21</v>
      </c>
      <c r="K47" s="297">
        <v>51</v>
      </c>
      <c r="L47" s="298">
        <v>53</v>
      </c>
      <c r="M47" s="298">
        <v>12</v>
      </c>
      <c r="N47" s="298">
        <v>60</v>
      </c>
      <c r="O47" s="298">
        <v>60</v>
      </c>
      <c r="P47" s="298">
        <v>58</v>
      </c>
      <c r="Q47" s="299">
        <f>SUM(K47:P47)</f>
        <v>294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95.369919999999951</v>
      </c>
      <c r="C48" s="273">
        <f t="shared" si="22"/>
        <v>96.468159999999983</v>
      </c>
      <c r="D48" s="273">
        <f t="shared" si="22"/>
        <v>25.851199999999995</v>
      </c>
      <c r="E48" s="273">
        <f t="shared" si="22"/>
        <v>107.04319999999996</v>
      </c>
      <c r="F48" s="273">
        <f t="shared" si="22"/>
        <v>106.96319999999999</v>
      </c>
      <c r="G48" s="273">
        <f t="shared" si="22"/>
        <v>107.18048000000002</v>
      </c>
      <c r="H48" s="302">
        <f>((H45*1000)/H47)/7</f>
        <v>154.85928242264646</v>
      </c>
      <c r="J48" s="301" t="s">
        <v>22</v>
      </c>
      <c r="K48" s="289">
        <f t="shared" ref="K48:P48" si="23">((K47*K46)*7/1000-K38-K39)/5</f>
        <v>7.321600000000001</v>
      </c>
      <c r="L48" s="273">
        <f t="shared" si="23"/>
        <v>7.5705999999999989</v>
      </c>
      <c r="M48" s="273">
        <f t="shared" si="23"/>
        <v>1.7476000000000003</v>
      </c>
      <c r="N48" s="273">
        <f t="shared" si="23"/>
        <v>8.4879999999999995</v>
      </c>
      <c r="O48" s="273">
        <f t="shared" si="23"/>
        <v>8.4459999999999997</v>
      </c>
      <c r="P48" s="273">
        <f t="shared" si="23"/>
        <v>8.2097999999999978</v>
      </c>
      <c r="Q48" s="303">
        <f>((Q45*1000)/Q47)/7</f>
        <v>142.37123420796891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667.04959999999983</v>
      </c>
      <c r="C49" s="43">
        <f t="shared" si="24"/>
        <v>675.74079999999992</v>
      </c>
      <c r="D49" s="43">
        <f t="shared" si="24"/>
        <v>179.25599999999997</v>
      </c>
      <c r="E49" s="43">
        <f t="shared" si="24"/>
        <v>749.61599999999987</v>
      </c>
      <c r="F49" s="43">
        <f t="shared" si="24"/>
        <v>749.61599999999987</v>
      </c>
      <c r="G49" s="43">
        <f t="shared" si="24"/>
        <v>750.70240000000001</v>
      </c>
      <c r="H49" s="87"/>
      <c r="J49" s="96" t="s">
        <v>23</v>
      </c>
      <c r="K49" s="85">
        <f t="shared" ref="K49:P49" si="25">((K47*K46)*7)/1000</f>
        <v>51.408000000000001</v>
      </c>
      <c r="L49" s="43">
        <f t="shared" si="25"/>
        <v>53.052999999999997</v>
      </c>
      <c r="M49" s="43">
        <f t="shared" si="25"/>
        <v>12.138</v>
      </c>
      <c r="N49" s="43">
        <f t="shared" si="25"/>
        <v>59.64</v>
      </c>
      <c r="O49" s="43">
        <f t="shared" si="25"/>
        <v>59.43</v>
      </c>
      <c r="P49" s="43">
        <f t="shared" si="25"/>
        <v>57.448999999999998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154.88599348534203</v>
      </c>
      <c r="C50" s="49">
        <f t="shared" si="26"/>
        <v>155.14469453376202</v>
      </c>
      <c r="D50" s="49">
        <f t="shared" si="26"/>
        <v>150.73593073593076</v>
      </c>
      <c r="E50" s="49">
        <f t="shared" si="26"/>
        <v>154.98964803312629</v>
      </c>
      <c r="F50" s="49">
        <f t="shared" si="26"/>
        <v>155.23809523809524</v>
      </c>
      <c r="G50" s="49">
        <f t="shared" si="26"/>
        <v>155.0547860243953</v>
      </c>
      <c r="H50" s="105"/>
      <c r="I50" s="52"/>
      <c r="J50" s="97" t="s">
        <v>24</v>
      </c>
      <c r="K50" s="86">
        <f t="shared" ref="K50:P50" si="27">+(K45/K47)/7*1000</f>
        <v>147.89915966386556</v>
      </c>
      <c r="L50" s="49">
        <f t="shared" si="27"/>
        <v>141.77897574123989</v>
      </c>
      <c r="M50" s="49">
        <f t="shared" si="27"/>
        <v>152.38095238095238</v>
      </c>
      <c r="N50" s="49">
        <f t="shared" si="27"/>
        <v>139.76190476190479</v>
      </c>
      <c r="O50" s="49">
        <f t="shared" si="27"/>
        <v>139.99999999999997</v>
      </c>
      <c r="P50" s="49">
        <f t="shared" si="27"/>
        <v>141.13300492610836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10.8</v>
      </c>
      <c r="C57" s="79">
        <v>9.5</v>
      </c>
      <c r="D57" s="79">
        <v>1.8</v>
      </c>
      <c r="E57" s="79">
        <v>9.1999999999999993</v>
      </c>
      <c r="F57" s="221">
        <v>9.6999999999999993</v>
      </c>
      <c r="G57" s="23">
        <v>10.5</v>
      </c>
      <c r="H57" s="289">
        <v>8.9</v>
      </c>
      <c r="I57" s="79">
        <v>2.1</v>
      </c>
      <c r="J57" s="79">
        <v>9.1999999999999993</v>
      </c>
      <c r="K57" s="221">
        <v>9.8000000000000007</v>
      </c>
      <c r="L57" s="23">
        <v>10.6</v>
      </c>
      <c r="M57" s="79">
        <v>10.9</v>
      </c>
      <c r="N57" s="79">
        <v>2.4</v>
      </c>
      <c r="O57" s="221">
        <v>10.8</v>
      </c>
      <c r="P57" s="23">
        <v>11.2</v>
      </c>
      <c r="Q57" s="79">
        <v>11.3</v>
      </c>
      <c r="R57" s="79">
        <v>2.6</v>
      </c>
      <c r="S57" s="221">
        <v>11.5</v>
      </c>
      <c r="T57" s="259">
        <f t="shared" ref="T57:T64" si="28">SUM(B57:S57)</f>
        <v>152.80000000000001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10.8</v>
      </c>
      <c r="C58" s="79">
        <v>9.5</v>
      </c>
      <c r="D58" s="79">
        <v>1.8</v>
      </c>
      <c r="E58" s="79">
        <v>9.1999999999999993</v>
      </c>
      <c r="F58" s="221">
        <v>9.6999999999999993</v>
      </c>
      <c r="G58" s="23">
        <v>10.5</v>
      </c>
      <c r="H58" s="289">
        <v>8.9</v>
      </c>
      <c r="I58" s="79">
        <v>2.1</v>
      </c>
      <c r="J58" s="79">
        <v>9.1999999999999993</v>
      </c>
      <c r="K58" s="221">
        <v>9.8000000000000007</v>
      </c>
      <c r="L58" s="23">
        <v>10.6</v>
      </c>
      <c r="M58" s="79">
        <v>10.9</v>
      </c>
      <c r="N58" s="79">
        <v>2.4</v>
      </c>
      <c r="O58" s="221">
        <v>10.8</v>
      </c>
      <c r="P58" s="23">
        <v>11.2</v>
      </c>
      <c r="Q58" s="79">
        <v>11.3</v>
      </c>
      <c r="R58" s="79">
        <v>2.6</v>
      </c>
      <c r="S58" s="221">
        <v>11.5</v>
      </c>
      <c r="T58" s="259">
        <f t="shared" si="28"/>
        <v>152.80000000000001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10.6</v>
      </c>
      <c r="C59" s="79">
        <v>9.4</v>
      </c>
      <c r="D59" s="79">
        <v>1.8</v>
      </c>
      <c r="E59" s="79">
        <v>9.1</v>
      </c>
      <c r="F59" s="221">
        <v>9.6</v>
      </c>
      <c r="G59" s="23">
        <v>10.3</v>
      </c>
      <c r="H59" s="289">
        <v>8.9</v>
      </c>
      <c r="I59" s="79">
        <v>2</v>
      </c>
      <c r="J59" s="79">
        <v>9.1</v>
      </c>
      <c r="K59" s="221">
        <v>9.6</v>
      </c>
      <c r="L59" s="23">
        <v>10.5</v>
      </c>
      <c r="M59" s="79">
        <v>10.7</v>
      </c>
      <c r="N59" s="79">
        <v>2.4</v>
      </c>
      <c r="O59" s="221">
        <v>10.6</v>
      </c>
      <c r="P59" s="23">
        <v>11.1</v>
      </c>
      <c r="Q59" s="79">
        <v>11.1</v>
      </c>
      <c r="R59" s="79">
        <v>2.5</v>
      </c>
      <c r="S59" s="221">
        <v>11.3</v>
      </c>
      <c r="T59" s="259">
        <f t="shared" si="28"/>
        <v>150.6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10.6</v>
      </c>
      <c r="C60" s="79">
        <v>9.4</v>
      </c>
      <c r="D60" s="79">
        <v>1.8</v>
      </c>
      <c r="E60" s="79">
        <v>9.1</v>
      </c>
      <c r="F60" s="221">
        <v>9.6</v>
      </c>
      <c r="G60" s="23">
        <v>10.3</v>
      </c>
      <c r="H60" s="289">
        <v>8.9</v>
      </c>
      <c r="I60" s="79">
        <v>2.1</v>
      </c>
      <c r="J60" s="79">
        <v>9.1</v>
      </c>
      <c r="K60" s="221">
        <v>9.4</v>
      </c>
      <c r="L60" s="23">
        <v>10.5</v>
      </c>
      <c r="M60" s="79">
        <v>10.8</v>
      </c>
      <c r="N60" s="79">
        <v>2.4</v>
      </c>
      <c r="O60" s="221">
        <v>10.6</v>
      </c>
      <c r="P60" s="23">
        <v>11.1</v>
      </c>
      <c r="Q60" s="79">
        <v>11.1</v>
      </c>
      <c r="R60" s="79">
        <v>2.2999999999999998</v>
      </c>
      <c r="S60" s="221">
        <v>11.3</v>
      </c>
      <c r="T60" s="259">
        <f t="shared" si="28"/>
        <v>150.4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10.3</v>
      </c>
      <c r="C61" s="79">
        <v>9.5</v>
      </c>
      <c r="D61" s="79">
        <v>2</v>
      </c>
      <c r="E61" s="79">
        <v>9.5</v>
      </c>
      <c r="F61" s="221">
        <v>9.3000000000000007</v>
      </c>
      <c r="G61" s="23">
        <v>10.3</v>
      </c>
      <c r="H61" s="289">
        <v>8.9</v>
      </c>
      <c r="I61" s="79">
        <v>2.1</v>
      </c>
      <c r="J61" s="79">
        <v>9.1</v>
      </c>
      <c r="K61" s="221">
        <v>9.6</v>
      </c>
      <c r="L61" s="23">
        <v>10.5</v>
      </c>
      <c r="M61" s="79">
        <v>10.8</v>
      </c>
      <c r="N61" s="79">
        <v>2.4</v>
      </c>
      <c r="O61" s="221">
        <v>10.6</v>
      </c>
      <c r="P61" s="23">
        <v>11.1</v>
      </c>
      <c r="Q61" s="79">
        <v>11.2</v>
      </c>
      <c r="R61" s="79">
        <v>2.5</v>
      </c>
      <c r="S61" s="221">
        <v>11.3</v>
      </c>
      <c r="T61" s="259">
        <f t="shared" si="28"/>
        <v>151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10.3</v>
      </c>
      <c r="C62" s="79">
        <v>9.5</v>
      </c>
      <c r="D62" s="79">
        <v>2</v>
      </c>
      <c r="E62" s="79">
        <v>9.5</v>
      </c>
      <c r="F62" s="221">
        <v>9.3000000000000007</v>
      </c>
      <c r="G62" s="23">
        <v>10.3</v>
      </c>
      <c r="H62" s="289">
        <v>9.3000000000000007</v>
      </c>
      <c r="I62" s="79">
        <v>1.9</v>
      </c>
      <c r="J62" s="79">
        <v>9.3000000000000007</v>
      </c>
      <c r="K62" s="221">
        <v>9.3000000000000007</v>
      </c>
      <c r="L62" s="23">
        <v>10.7</v>
      </c>
      <c r="M62" s="79">
        <v>10.7</v>
      </c>
      <c r="N62" s="79">
        <v>2.2000000000000002</v>
      </c>
      <c r="O62" s="221">
        <v>10.5</v>
      </c>
      <c r="P62" s="23">
        <v>11.3</v>
      </c>
      <c r="Q62" s="79">
        <v>11.3</v>
      </c>
      <c r="R62" s="79">
        <v>2.1</v>
      </c>
      <c r="S62" s="221">
        <v>11.5</v>
      </c>
      <c r="T62" s="259">
        <f t="shared" si="28"/>
        <v>151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10.3</v>
      </c>
      <c r="C63" s="79">
        <v>9.5</v>
      </c>
      <c r="D63" s="79">
        <v>2</v>
      </c>
      <c r="E63" s="79">
        <v>9.5</v>
      </c>
      <c r="F63" s="221">
        <v>9.3000000000000007</v>
      </c>
      <c r="G63" s="23">
        <v>10.3</v>
      </c>
      <c r="H63" s="289">
        <v>9.3000000000000007</v>
      </c>
      <c r="I63" s="79">
        <v>1.9</v>
      </c>
      <c r="J63" s="79">
        <v>9.3000000000000007</v>
      </c>
      <c r="K63" s="221">
        <v>9.3000000000000007</v>
      </c>
      <c r="L63" s="23">
        <v>10.7</v>
      </c>
      <c r="M63" s="79">
        <v>10.7</v>
      </c>
      <c r="N63" s="79">
        <v>2.2000000000000002</v>
      </c>
      <c r="O63" s="221">
        <v>10.5</v>
      </c>
      <c r="P63" s="23">
        <v>11.3</v>
      </c>
      <c r="Q63" s="79">
        <v>11.3</v>
      </c>
      <c r="R63" s="79">
        <v>2.1</v>
      </c>
      <c r="S63" s="221">
        <v>11.5</v>
      </c>
      <c r="T63" s="259">
        <f t="shared" si="28"/>
        <v>151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73.7</v>
      </c>
      <c r="C64" s="262">
        <f t="shared" si="29"/>
        <v>66.3</v>
      </c>
      <c r="D64" s="262">
        <f t="shared" si="29"/>
        <v>13.2</v>
      </c>
      <c r="E64" s="262">
        <f t="shared" si="29"/>
        <v>65.099999999999994</v>
      </c>
      <c r="F64" s="263">
        <f t="shared" si="29"/>
        <v>66.5</v>
      </c>
      <c r="G64" s="261">
        <f t="shared" si="29"/>
        <v>72.5</v>
      </c>
      <c r="H64" s="262">
        <f t="shared" si="29"/>
        <v>63.099999999999994</v>
      </c>
      <c r="I64" s="262">
        <f t="shared" si="29"/>
        <v>14.200000000000001</v>
      </c>
      <c r="J64" s="262">
        <f t="shared" si="29"/>
        <v>64.3</v>
      </c>
      <c r="K64" s="263">
        <f t="shared" si="29"/>
        <v>66.8</v>
      </c>
      <c r="L64" s="261">
        <f t="shared" si="29"/>
        <v>74.100000000000009</v>
      </c>
      <c r="M64" s="262">
        <f t="shared" si="29"/>
        <v>75.5</v>
      </c>
      <c r="N64" s="262">
        <f t="shared" si="29"/>
        <v>16.399999999999999</v>
      </c>
      <c r="O64" s="263">
        <f t="shared" si="29"/>
        <v>74.400000000000006</v>
      </c>
      <c r="P64" s="261">
        <f t="shared" si="29"/>
        <v>78.3</v>
      </c>
      <c r="Q64" s="262">
        <f t="shared" si="29"/>
        <v>78.599999999999994</v>
      </c>
      <c r="R64" s="262">
        <f t="shared" si="29"/>
        <v>16.7</v>
      </c>
      <c r="S64" s="263">
        <f t="shared" si="29"/>
        <v>79.899999999999991</v>
      </c>
      <c r="T64" s="259">
        <f t="shared" si="28"/>
        <v>1059.5999999999999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148</v>
      </c>
      <c r="C65" s="266">
        <v>147.5</v>
      </c>
      <c r="D65" s="266">
        <v>149.5</v>
      </c>
      <c r="E65" s="266">
        <v>145.5</v>
      </c>
      <c r="F65" s="267">
        <v>146.5</v>
      </c>
      <c r="G65" s="265">
        <v>148.5</v>
      </c>
      <c r="H65" s="266">
        <v>146.5</v>
      </c>
      <c r="I65" s="266">
        <v>149</v>
      </c>
      <c r="J65" s="266">
        <v>145.5</v>
      </c>
      <c r="K65" s="267">
        <v>146.5</v>
      </c>
      <c r="L65" s="265">
        <v>148.5</v>
      </c>
      <c r="M65" s="266">
        <v>148</v>
      </c>
      <c r="N65" s="266">
        <v>150</v>
      </c>
      <c r="O65" s="267">
        <v>146</v>
      </c>
      <c r="P65" s="265">
        <v>148.5</v>
      </c>
      <c r="Q65" s="266">
        <v>147.5</v>
      </c>
      <c r="R65" s="266">
        <v>149.5</v>
      </c>
      <c r="S65" s="267">
        <v>148</v>
      </c>
      <c r="T65" s="316">
        <f>+((T64/T66)/7)*1000</f>
        <v>147.1053727613494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72</v>
      </c>
      <c r="C66" s="298">
        <v>64</v>
      </c>
      <c r="D66" s="298">
        <v>12</v>
      </c>
      <c r="E66" s="298">
        <v>63</v>
      </c>
      <c r="F66" s="318">
        <v>66</v>
      </c>
      <c r="G66" s="317">
        <v>70</v>
      </c>
      <c r="H66" s="298">
        <v>61</v>
      </c>
      <c r="I66" s="298">
        <v>14</v>
      </c>
      <c r="J66" s="298">
        <v>63</v>
      </c>
      <c r="K66" s="318">
        <v>66</v>
      </c>
      <c r="L66" s="317">
        <v>71</v>
      </c>
      <c r="M66" s="298">
        <v>73</v>
      </c>
      <c r="N66" s="298">
        <v>16</v>
      </c>
      <c r="O66" s="318">
        <v>73</v>
      </c>
      <c r="P66" s="317">
        <v>75</v>
      </c>
      <c r="Q66" s="298">
        <v>76</v>
      </c>
      <c r="R66" s="298">
        <v>17</v>
      </c>
      <c r="S66" s="318">
        <v>77</v>
      </c>
      <c r="T66" s="319">
        <f>SUM(B66:S66)</f>
        <v>1029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10.598400000000002</v>
      </c>
      <c r="C67" s="273">
        <f t="shared" si="30"/>
        <v>9.4160000000000004</v>
      </c>
      <c r="D67" s="273">
        <f t="shared" si="30"/>
        <v>1.7915999999999996</v>
      </c>
      <c r="E67" s="273">
        <f t="shared" si="30"/>
        <v>9.1530999999999985</v>
      </c>
      <c r="F67" s="274">
        <f t="shared" si="30"/>
        <v>9.656600000000001</v>
      </c>
      <c r="G67" s="272">
        <f t="shared" si="30"/>
        <v>10.353</v>
      </c>
      <c r="H67" s="273">
        <f t="shared" si="30"/>
        <v>8.9511000000000003</v>
      </c>
      <c r="I67" s="273">
        <f t="shared" si="30"/>
        <v>2.0804</v>
      </c>
      <c r="J67" s="273">
        <f t="shared" si="30"/>
        <v>9.1530999999999985</v>
      </c>
      <c r="K67" s="274">
        <f t="shared" si="30"/>
        <v>9.6166000000000018</v>
      </c>
      <c r="L67" s="272">
        <f t="shared" si="30"/>
        <v>10.520900000000001</v>
      </c>
      <c r="M67" s="273">
        <f t="shared" si="30"/>
        <v>10.765599999999999</v>
      </c>
      <c r="N67" s="273">
        <f t="shared" si="30"/>
        <v>2.4</v>
      </c>
      <c r="O67" s="274">
        <f t="shared" si="30"/>
        <v>10.6012</v>
      </c>
      <c r="P67" s="272">
        <f t="shared" si="30"/>
        <v>11.112500000000001</v>
      </c>
      <c r="Q67" s="273">
        <f t="shared" si="30"/>
        <v>11.174000000000001</v>
      </c>
      <c r="R67" s="273">
        <f t="shared" si="30"/>
        <v>2.5181000000000004</v>
      </c>
      <c r="S67" s="274">
        <f t="shared" si="30"/>
        <v>11.354400000000002</v>
      </c>
      <c r="T67" s="320">
        <f>((T64*1000)/T66)/7</f>
        <v>147.10537276134943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74.591999999999999</v>
      </c>
      <c r="C68" s="43">
        <f t="shared" si="31"/>
        <v>66.08</v>
      </c>
      <c r="D68" s="43">
        <f t="shared" si="31"/>
        <v>12.558</v>
      </c>
      <c r="E68" s="43">
        <f t="shared" si="31"/>
        <v>64.165499999999994</v>
      </c>
      <c r="F68" s="87">
        <f t="shared" si="31"/>
        <v>67.683000000000007</v>
      </c>
      <c r="G68" s="42">
        <f t="shared" si="31"/>
        <v>72.765000000000001</v>
      </c>
      <c r="H68" s="43">
        <f t="shared" si="31"/>
        <v>62.555500000000002</v>
      </c>
      <c r="I68" s="43">
        <f t="shared" si="31"/>
        <v>14.602</v>
      </c>
      <c r="J68" s="43">
        <f t="shared" si="31"/>
        <v>64.165499999999994</v>
      </c>
      <c r="K68" s="87">
        <f t="shared" si="31"/>
        <v>67.683000000000007</v>
      </c>
      <c r="L68" s="42">
        <f t="shared" si="31"/>
        <v>73.804500000000004</v>
      </c>
      <c r="M68" s="43">
        <f t="shared" si="31"/>
        <v>75.628</v>
      </c>
      <c r="N68" s="43">
        <f t="shared" si="31"/>
        <v>16.8</v>
      </c>
      <c r="O68" s="87">
        <f t="shared" si="31"/>
        <v>74.605999999999995</v>
      </c>
      <c r="P68" s="42">
        <f t="shared" si="31"/>
        <v>77.962500000000006</v>
      </c>
      <c r="Q68" s="43">
        <f t="shared" si="31"/>
        <v>78.47</v>
      </c>
      <c r="R68" s="43">
        <f t="shared" si="31"/>
        <v>17.790500000000002</v>
      </c>
      <c r="S68" s="87">
        <f t="shared" si="31"/>
        <v>79.772000000000006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146.23015873015873</v>
      </c>
      <c r="C69" s="49">
        <f t="shared" si="32"/>
        <v>147.99107142857142</v>
      </c>
      <c r="D69" s="49">
        <f t="shared" si="32"/>
        <v>157.14285714285711</v>
      </c>
      <c r="E69" s="49">
        <f t="shared" si="32"/>
        <v>147.61904761904759</v>
      </c>
      <c r="F69" s="50">
        <f t="shared" si="32"/>
        <v>143.93939393939394</v>
      </c>
      <c r="G69" s="48">
        <f t="shared" si="32"/>
        <v>147.95918367346943</v>
      </c>
      <c r="H69" s="49">
        <f t="shared" si="32"/>
        <v>147.77517564402811</v>
      </c>
      <c r="I69" s="49">
        <f t="shared" si="32"/>
        <v>144.89795918367349</v>
      </c>
      <c r="J69" s="49">
        <f t="shared" si="32"/>
        <v>145.80498866213151</v>
      </c>
      <c r="K69" s="50">
        <f t="shared" si="32"/>
        <v>144.58874458874456</v>
      </c>
      <c r="L69" s="48">
        <f t="shared" si="32"/>
        <v>149.09456740442658</v>
      </c>
      <c r="M69" s="49">
        <f t="shared" si="32"/>
        <v>147.74951076320937</v>
      </c>
      <c r="N69" s="49">
        <f t="shared" si="32"/>
        <v>146.42857142857142</v>
      </c>
      <c r="O69" s="50">
        <f t="shared" si="32"/>
        <v>145.59686888454013</v>
      </c>
      <c r="P69" s="48">
        <f t="shared" si="32"/>
        <v>149.14285714285717</v>
      </c>
      <c r="Q69" s="49">
        <f t="shared" si="32"/>
        <v>147.74436090225566</v>
      </c>
      <c r="R69" s="49">
        <f t="shared" si="32"/>
        <v>140.33613445378151</v>
      </c>
      <c r="S69" s="50">
        <f t="shared" si="32"/>
        <v>148.23747680890537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/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4" zoomScale="30" zoomScaleNormal="30" workbookViewId="0">
      <selection activeCell="B66" sqref="B66:S6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AC3" s="391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91" t="s">
        <v>1</v>
      </c>
      <c r="B9" s="391"/>
      <c r="C9" s="391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91"/>
      <c r="B10" s="391"/>
      <c r="C10" s="391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91" t="s">
        <v>4</v>
      </c>
      <c r="B11" s="391"/>
      <c r="C11" s="391"/>
      <c r="D11" s="245"/>
      <c r="E11" s="392">
        <v>1</v>
      </c>
      <c r="F11" s="245"/>
      <c r="G11" s="245"/>
      <c r="H11" s="245"/>
      <c r="I11" s="245"/>
      <c r="J11" s="245"/>
      <c r="K11" s="599" t="s">
        <v>111</v>
      </c>
      <c r="L11" s="599"/>
      <c r="M11" s="393"/>
      <c r="N11" s="393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91"/>
      <c r="B12" s="391"/>
      <c r="C12" s="391"/>
      <c r="D12" s="245"/>
      <c r="E12" s="247"/>
      <c r="F12" s="245"/>
      <c r="G12" s="245"/>
      <c r="H12" s="245"/>
      <c r="I12" s="245"/>
      <c r="J12" s="245"/>
      <c r="K12" s="393"/>
      <c r="L12" s="393"/>
      <c r="M12" s="393"/>
      <c r="N12" s="393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3"/>
      <c r="M13" s="393"/>
      <c r="N13" s="393"/>
      <c r="O13" s="393"/>
      <c r="P13" s="393"/>
      <c r="Q13" s="393"/>
      <c r="R13" s="393"/>
      <c r="S13" s="393"/>
      <c r="T13" s="393"/>
      <c r="U13" s="393"/>
      <c r="V13" s="245"/>
      <c r="W13" s="245"/>
      <c r="X13" s="245"/>
    </row>
    <row r="14" spans="1:29" s="52" customFormat="1" ht="34.5" thickBot="1" x14ac:dyDescent="0.3">
      <c r="A14" s="391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4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224">
        <v>5</v>
      </c>
      <c r="N16" s="253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481</v>
      </c>
      <c r="C17" s="226">
        <v>4.7676000000000096</v>
      </c>
      <c r="D17" s="226">
        <v>4.3500000000000085</v>
      </c>
      <c r="E17" s="226">
        <v>0.96280000000000188</v>
      </c>
      <c r="F17" s="226">
        <v>4.4312000000000094</v>
      </c>
      <c r="G17" s="226">
        <v>4.3674000000000088</v>
      </c>
      <c r="H17" s="225">
        <v>472</v>
      </c>
      <c r="I17" s="226">
        <v>4.7212000000000085</v>
      </c>
      <c r="J17" s="226">
        <v>4.3384000000000089</v>
      </c>
      <c r="K17" s="226">
        <v>0.88160000000000172</v>
      </c>
      <c r="L17" s="226">
        <v>4.2746000000000084</v>
      </c>
      <c r="M17" s="226">
        <v>4.309400000000009</v>
      </c>
      <c r="N17" s="23">
        <v>126.88957062550651</v>
      </c>
      <c r="O17" s="24">
        <v>129.80835876822098</v>
      </c>
      <c r="P17" s="24">
        <v>27.43503425128203</v>
      </c>
      <c r="Q17" s="25">
        <v>130.31320374019197</v>
      </c>
      <c r="R17" s="23">
        <v>135.01084359900614</v>
      </c>
      <c r="S17" s="24">
        <v>134.66942026398971</v>
      </c>
      <c r="T17" s="24">
        <v>24.078962671042976</v>
      </c>
      <c r="U17" s="25">
        <v>138.79152739047018</v>
      </c>
      <c r="V17" s="259">
        <f t="shared" ref="V17:V24" si="0">SUM(B17:U17)</f>
        <v>1837.4011213097108</v>
      </c>
      <c r="X17" s="52"/>
      <c r="Y17" s="52"/>
    </row>
    <row r="18" spans="1:41" ht="39.950000000000003" customHeight="1" x14ac:dyDescent="0.25">
      <c r="A18" s="260" t="s">
        <v>16</v>
      </c>
      <c r="B18" s="225">
        <v>481</v>
      </c>
      <c r="C18" s="226">
        <v>4.7676000000000096</v>
      </c>
      <c r="D18" s="226">
        <v>4.3500000000000085</v>
      </c>
      <c r="E18" s="226">
        <v>0.96280000000000188</v>
      </c>
      <c r="F18" s="226">
        <v>4.4312000000000094</v>
      </c>
      <c r="G18" s="226">
        <v>4.3674000000000088</v>
      </c>
      <c r="H18" s="225">
        <v>472</v>
      </c>
      <c r="I18" s="226">
        <v>4.7212000000000085</v>
      </c>
      <c r="J18" s="226">
        <v>4.3384000000000089</v>
      </c>
      <c r="K18" s="226">
        <v>0.88160000000000172</v>
      </c>
      <c r="L18" s="226">
        <v>4.2746000000000084</v>
      </c>
      <c r="M18" s="226">
        <v>4.309400000000009</v>
      </c>
      <c r="N18" s="23">
        <v>126.88957062550651</v>
      </c>
      <c r="O18" s="24">
        <v>129.80835876822098</v>
      </c>
      <c r="P18" s="24">
        <v>27.43503425128203</v>
      </c>
      <c r="Q18" s="25">
        <v>130.31320374019197</v>
      </c>
      <c r="R18" s="23">
        <v>135.01084359900614</v>
      </c>
      <c r="S18" s="24">
        <v>134.66942026398971</v>
      </c>
      <c r="T18" s="24">
        <v>24.078962671042976</v>
      </c>
      <c r="U18" s="25">
        <v>138.79152739047018</v>
      </c>
      <c r="V18" s="259">
        <f t="shared" si="0"/>
        <v>1837.4011213097108</v>
      </c>
      <c r="X18" s="52"/>
      <c r="Y18" s="52"/>
    </row>
    <row r="19" spans="1:41" ht="39.75" customHeight="1" x14ac:dyDescent="0.25">
      <c r="A19" s="258" t="s">
        <v>17</v>
      </c>
      <c r="B19" s="225">
        <v>480</v>
      </c>
      <c r="C19" s="226">
        <v>4.2743999999999902</v>
      </c>
      <c r="D19" s="226">
        <v>3.8947999999999916</v>
      </c>
      <c r="E19" s="226">
        <v>0.84239999999999815</v>
      </c>
      <c r="F19" s="226">
        <v>3.9675999999999911</v>
      </c>
      <c r="G19" s="226">
        <v>3.9155999999999911</v>
      </c>
      <c r="H19" s="225">
        <v>471</v>
      </c>
      <c r="I19" s="226">
        <v>4.22759999999999</v>
      </c>
      <c r="J19" s="226">
        <v>3.8895999999999913</v>
      </c>
      <c r="K19" s="226">
        <v>0.77479999999999838</v>
      </c>
      <c r="L19" s="226">
        <v>3.8323999999999914</v>
      </c>
      <c r="M19" s="226">
        <v>3.8583999999999916</v>
      </c>
      <c r="N19" s="23">
        <v>126.19017174979737</v>
      </c>
      <c r="O19" s="24">
        <v>129.31225649271158</v>
      </c>
      <c r="P19" s="24">
        <v>27.417906299487193</v>
      </c>
      <c r="Q19" s="25">
        <v>129.96823850392317</v>
      </c>
      <c r="R19" s="23">
        <v>134.09462256039751</v>
      </c>
      <c r="S19" s="24">
        <v>134.01671189440412</v>
      </c>
      <c r="T19" s="24">
        <v>23.827294931582806</v>
      </c>
      <c r="U19" s="25">
        <v>138.3733090438119</v>
      </c>
      <c r="V19" s="259">
        <f t="shared" si="0"/>
        <v>1827.6781114761156</v>
      </c>
      <c r="X19" s="52"/>
      <c r="Y19" s="52"/>
    </row>
    <row r="20" spans="1:41" ht="39.950000000000003" customHeight="1" x14ac:dyDescent="0.25">
      <c r="A20" s="260" t="s">
        <v>18</v>
      </c>
      <c r="B20" s="225">
        <v>480</v>
      </c>
      <c r="C20" s="226">
        <v>4.2743999999999902</v>
      </c>
      <c r="D20" s="226">
        <v>3.8947999999999916</v>
      </c>
      <c r="E20" s="226">
        <v>0.84239999999999815</v>
      </c>
      <c r="F20" s="226">
        <v>3.9675999999999911</v>
      </c>
      <c r="G20" s="226">
        <v>3.9155999999999911</v>
      </c>
      <c r="H20" s="225">
        <v>471</v>
      </c>
      <c r="I20" s="226">
        <v>4.22759999999999</v>
      </c>
      <c r="J20" s="226">
        <v>3.8895999999999913</v>
      </c>
      <c r="K20" s="226">
        <v>0.77479999999999838</v>
      </c>
      <c r="L20" s="226">
        <v>3.8323999999999914</v>
      </c>
      <c r="M20" s="226">
        <v>3.8583999999999916</v>
      </c>
      <c r="N20" s="23">
        <v>126.19017174979737</v>
      </c>
      <c r="O20" s="24">
        <v>129.31225649271158</v>
      </c>
      <c r="P20" s="24">
        <v>27.417906299487193</v>
      </c>
      <c r="Q20" s="25">
        <v>129.96823850392317</v>
      </c>
      <c r="R20" s="23">
        <v>134.09462256039751</v>
      </c>
      <c r="S20" s="24">
        <v>134.01671189440412</v>
      </c>
      <c r="T20" s="24">
        <v>23.827294931582806</v>
      </c>
      <c r="U20" s="25">
        <v>138.3733090438119</v>
      </c>
      <c r="V20" s="259">
        <f t="shared" si="0"/>
        <v>1827.6781114761156</v>
      </c>
      <c r="X20" s="52"/>
      <c r="Y20" s="52"/>
    </row>
    <row r="21" spans="1:41" ht="39.950000000000003" customHeight="1" x14ac:dyDescent="0.25">
      <c r="A21" s="258" t="s">
        <v>19</v>
      </c>
      <c r="B21" s="225">
        <v>480</v>
      </c>
      <c r="C21" s="226">
        <v>4.2743999999999902</v>
      </c>
      <c r="D21" s="226">
        <v>3.8947999999999916</v>
      </c>
      <c r="E21" s="226">
        <v>0.84239999999999815</v>
      </c>
      <c r="F21" s="226">
        <v>3.9675999999999911</v>
      </c>
      <c r="G21" s="226">
        <v>3.9155999999999911</v>
      </c>
      <c r="H21" s="225">
        <v>471</v>
      </c>
      <c r="I21" s="226">
        <v>4.22759999999999</v>
      </c>
      <c r="J21" s="226">
        <v>3.8895999999999913</v>
      </c>
      <c r="K21" s="226">
        <v>0.77479999999999838</v>
      </c>
      <c r="L21" s="226">
        <v>3.8323999999999914</v>
      </c>
      <c r="M21" s="226">
        <v>3.8583999999999916</v>
      </c>
      <c r="N21" s="23">
        <v>126.19017174979737</v>
      </c>
      <c r="O21" s="24">
        <v>129.31225649271158</v>
      </c>
      <c r="P21" s="24">
        <v>27.417906299487193</v>
      </c>
      <c r="Q21" s="25">
        <v>129.96823850392317</v>
      </c>
      <c r="R21" s="23">
        <v>134.09462256039751</v>
      </c>
      <c r="S21" s="24">
        <v>134.01671189440412</v>
      </c>
      <c r="T21" s="24">
        <v>23.827294931582806</v>
      </c>
      <c r="U21" s="25">
        <v>138.3733090438119</v>
      </c>
      <c r="V21" s="259">
        <f t="shared" si="0"/>
        <v>1827.6781114761156</v>
      </c>
      <c r="X21" s="52"/>
      <c r="Y21" s="52"/>
    </row>
    <row r="22" spans="1:41" ht="39.950000000000003" customHeight="1" x14ac:dyDescent="0.25">
      <c r="A22" s="260" t="s">
        <v>13</v>
      </c>
      <c r="B22" s="225">
        <v>480</v>
      </c>
      <c r="C22" s="226">
        <v>4.2743999999999902</v>
      </c>
      <c r="D22" s="226">
        <v>3.8947999999999916</v>
      </c>
      <c r="E22" s="226">
        <v>0.84239999999999815</v>
      </c>
      <c r="F22" s="226">
        <v>3.9675999999999911</v>
      </c>
      <c r="G22" s="226">
        <v>3.9155999999999911</v>
      </c>
      <c r="H22" s="225">
        <v>471</v>
      </c>
      <c r="I22" s="226">
        <v>4.22759999999999</v>
      </c>
      <c r="J22" s="226">
        <v>3.8895999999999913</v>
      </c>
      <c r="K22" s="226">
        <v>0.77479999999999838</v>
      </c>
      <c r="L22" s="226">
        <v>3.8323999999999914</v>
      </c>
      <c r="M22" s="226">
        <v>3.8583999999999916</v>
      </c>
      <c r="N22" s="23">
        <v>126.19017174979737</v>
      </c>
      <c r="O22" s="24">
        <v>129.31225649271158</v>
      </c>
      <c r="P22" s="24">
        <v>27.417906299487193</v>
      </c>
      <c r="Q22" s="25">
        <v>129.96823850392317</v>
      </c>
      <c r="R22" s="23">
        <v>134.09462256039751</v>
      </c>
      <c r="S22" s="24">
        <v>134.01671189440412</v>
      </c>
      <c r="T22" s="24">
        <v>23.827294931582806</v>
      </c>
      <c r="U22" s="25">
        <v>138.3733090438119</v>
      </c>
      <c r="V22" s="259">
        <f t="shared" si="0"/>
        <v>1827.6781114761156</v>
      </c>
      <c r="X22" s="52"/>
      <c r="Y22" s="52"/>
    </row>
    <row r="23" spans="1:41" ht="39.950000000000003" customHeight="1" x14ac:dyDescent="0.25">
      <c r="A23" s="258" t="s">
        <v>14</v>
      </c>
      <c r="B23" s="225">
        <v>480</v>
      </c>
      <c r="C23" s="226">
        <v>4.2743999999999902</v>
      </c>
      <c r="D23" s="226">
        <v>3.8947999999999916</v>
      </c>
      <c r="E23" s="226">
        <v>0.84239999999999815</v>
      </c>
      <c r="F23" s="226">
        <v>3.9675999999999911</v>
      </c>
      <c r="G23" s="226">
        <v>3.9155999999999911</v>
      </c>
      <c r="H23" s="225">
        <v>471</v>
      </c>
      <c r="I23" s="226">
        <v>4.22759999999999</v>
      </c>
      <c r="J23" s="226">
        <v>3.8895999999999913</v>
      </c>
      <c r="K23" s="226">
        <v>0.77479999999999838</v>
      </c>
      <c r="L23" s="226">
        <v>3.8323999999999914</v>
      </c>
      <c r="M23" s="226">
        <v>3.8583999999999916</v>
      </c>
      <c r="N23" s="23">
        <v>126.19017174979737</v>
      </c>
      <c r="O23" s="24">
        <v>129.31225649271158</v>
      </c>
      <c r="P23" s="24">
        <v>27.417906299487193</v>
      </c>
      <c r="Q23" s="25">
        <v>129.96823850392317</v>
      </c>
      <c r="R23" s="23">
        <v>134.09462256039751</v>
      </c>
      <c r="S23" s="24">
        <v>134.01671189440412</v>
      </c>
      <c r="T23" s="24">
        <v>23.827294931582806</v>
      </c>
      <c r="U23" s="25">
        <v>138.3733090438119</v>
      </c>
      <c r="V23" s="259">
        <f t="shared" si="0"/>
        <v>1827.6781114761156</v>
      </c>
      <c r="X23" s="52"/>
    </row>
    <row r="24" spans="1:41" ht="41.45" customHeight="1" thickBot="1" x14ac:dyDescent="0.3">
      <c r="A24" s="260" t="s">
        <v>11</v>
      </c>
      <c r="B24" s="227">
        <f>SUM(B17:B23)</f>
        <v>3362</v>
      </c>
      <c r="C24" s="228">
        <f t="shared" ref="C24:G24" si="1">SUM(C17:C23)</f>
        <v>30.907199999999968</v>
      </c>
      <c r="D24" s="228">
        <f t="shared" si="1"/>
        <v>28.173999999999978</v>
      </c>
      <c r="E24" s="228">
        <f t="shared" si="1"/>
        <v>6.1375999999999937</v>
      </c>
      <c r="F24" s="228">
        <f t="shared" si="1"/>
        <v>28.70039999999997</v>
      </c>
      <c r="G24" s="228">
        <f t="shared" si="1"/>
        <v>28.312799999999971</v>
      </c>
      <c r="H24" s="227">
        <f>SUM(H17:H23)</f>
        <v>3299</v>
      </c>
      <c r="I24" s="228">
        <f t="shared" ref="I24:M24" si="2">SUM(I17:I23)</f>
        <v>30.580399999999962</v>
      </c>
      <c r="J24" s="228">
        <f t="shared" si="2"/>
        <v>28.124799999999972</v>
      </c>
      <c r="K24" s="228">
        <f t="shared" si="2"/>
        <v>5.6371999999999947</v>
      </c>
      <c r="L24" s="228">
        <f t="shared" si="2"/>
        <v>27.711199999999977</v>
      </c>
      <c r="M24" s="228">
        <f t="shared" si="2"/>
        <v>27.910799999999981</v>
      </c>
      <c r="N24" s="261">
        <f>SUM(N17:N23)</f>
        <v>884.73</v>
      </c>
      <c r="O24" s="262">
        <f t="shared" ref="O24:Q24" si="3">SUM(O17:O23)</f>
        <v>906.17800000000011</v>
      </c>
      <c r="P24" s="262">
        <f t="shared" si="3"/>
        <v>191.95959999999999</v>
      </c>
      <c r="Q24" s="263">
        <f t="shared" si="3"/>
        <v>910.46759999999995</v>
      </c>
      <c r="R24" s="261">
        <f>SUM(R17:R23)</f>
        <v>940.49479999999983</v>
      </c>
      <c r="S24" s="262">
        <f t="shared" ref="S24:U24" si="4">SUM(S17:S23)</f>
        <v>939.42240000000004</v>
      </c>
      <c r="T24" s="262">
        <f t="shared" si="4"/>
        <v>167.29439999999997</v>
      </c>
      <c r="U24" s="263">
        <f t="shared" si="4"/>
        <v>969.4495999999998</v>
      </c>
      <c r="V24" s="259">
        <f t="shared" si="0"/>
        <v>12813.192799999999</v>
      </c>
    </row>
    <row r="25" spans="1:41" s="52" customFormat="1" ht="36.75" customHeight="1" x14ac:dyDescent="0.25">
      <c r="A25" s="264" t="s">
        <v>20</v>
      </c>
      <c r="B25" s="229"/>
      <c r="C25" s="230">
        <v>153.19999999999999</v>
      </c>
      <c r="D25" s="230">
        <v>153.19999999999999</v>
      </c>
      <c r="E25" s="230">
        <v>153.19999999999999</v>
      </c>
      <c r="F25" s="230">
        <v>153.19999999999999</v>
      </c>
      <c r="G25" s="230">
        <v>153.19999999999999</v>
      </c>
      <c r="H25" s="229"/>
      <c r="I25" s="230">
        <v>153.19999999999999</v>
      </c>
      <c r="J25" s="335">
        <v>153.19999999999999</v>
      </c>
      <c r="K25" s="230">
        <v>153.19999999999999</v>
      </c>
      <c r="L25" s="230">
        <v>153.19999999999999</v>
      </c>
      <c r="M25" s="230">
        <v>153.19999999999999</v>
      </c>
      <c r="N25" s="265">
        <v>153.19999999999999</v>
      </c>
      <c r="O25" s="266">
        <v>153.19999999999999</v>
      </c>
      <c r="P25" s="266">
        <v>153.19999999999999</v>
      </c>
      <c r="Q25" s="267">
        <v>153.19999999999999</v>
      </c>
      <c r="R25" s="265">
        <v>153.19999999999999</v>
      </c>
      <c r="S25" s="266">
        <v>153.19999999999999</v>
      </c>
      <c r="T25" s="266">
        <v>153.19999999999999</v>
      </c>
      <c r="U25" s="267">
        <v>153.19999999999999</v>
      </c>
      <c r="V25" s="268">
        <f>+((V24/V26)/7)*1000</f>
        <v>153.18906304173692</v>
      </c>
    </row>
    <row r="26" spans="1:41" s="52" customFormat="1" ht="33" customHeight="1" x14ac:dyDescent="0.25">
      <c r="A26" s="269" t="s">
        <v>21</v>
      </c>
      <c r="B26" s="231"/>
      <c r="C26" s="232">
        <v>822</v>
      </c>
      <c r="D26" s="232">
        <v>749</v>
      </c>
      <c r="E26" s="232">
        <v>162</v>
      </c>
      <c r="F26" s="232">
        <v>763</v>
      </c>
      <c r="G26" s="232">
        <v>753</v>
      </c>
      <c r="H26" s="231"/>
      <c r="I26" s="232">
        <v>813</v>
      </c>
      <c r="J26" s="232">
        <v>748</v>
      </c>
      <c r="K26" s="232">
        <v>149</v>
      </c>
      <c r="L26" s="232">
        <v>737</v>
      </c>
      <c r="M26" s="232">
        <v>742</v>
      </c>
      <c r="N26" s="34">
        <v>825</v>
      </c>
      <c r="O26" s="35">
        <v>845</v>
      </c>
      <c r="P26" s="35">
        <v>179</v>
      </c>
      <c r="Q26" s="36">
        <v>849</v>
      </c>
      <c r="R26" s="34">
        <v>877</v>
      </c>
      <c r="S26" s="35">
        <v>876</v>
      </c>
      <c r="T26" s="35">
        <v>156</v>
      </c>
      <c r="U26" s="36">
        <v>904</v>
      </c>
      <c r="V26" s="270">
        <f>SUM(C26:U26)</f>
        <v>11949</v>
      </c>
      <c r="W26" s="52">
        <f>((V24*1000)/V26)/7</f>
        <v>153.18906304173692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755.58240000000001</v>
      </c>
      <c r="D27" s="226">
        <f t="shared" ref="D27:G27" si="5">(D26*D25/1000)*6</f>
        <v>688.48079999999993</v>
      </c>
      <c r="E27" s="226">
        <f t="shared" si="5"/>
        <v>148.91039999999998</v>
      </c>
      <c r="F27" s="226">
        <f t="shared" si="5"/>
        <v>701.34960000000001</v>
      </c>
      <c r="G27" s="226">
        <f t="shared" si="5"/>
        <v>692.15759999999989</v>
      </c>
      <c r="H27" s="233"/>
      <c r="I27" s="226">
        <f>(I26*I25/1000)*6</f>
        <v>747.30959999999993</v>
      </c>
      <c r="J27" s="226">
        <f t="shared" ref="J27:M27" si="6">(J26*J25/1000)*6</f>
        <v>687.5616</v>
      </c>
      <c r="K27" s="226">
        <f t="shared" si="6"/>
        <v>136.96080000000001</v>
      </c>
      <c r="L27" s="226">
        <f t="shared" si="6"/>
        <v>677.45039999999995</v>
      </c>
      <c r="M27" s="226">
        <f t="shared" si="6"/>
        <v>682.04639999999995</v>
      </c>
      <c r="N27" s="272">
        <f>((N26*N25)*7/1000-N17-N18)/5</f>
        <v>126.19017174979737</v>
      </c>
      <c r="O27" s="273">
        <f t="shared" ref="O27:U27" si="7">((O26*O25)*7/1000-O17-O18)/5</f>
        <v>129.31225649271158</v>
      </c>
      <c r="P27" s="273">
        <f t="shared" si="7"/>
        <v>27.417906299487193</v>
      </c>
      <c r="Q27" s="274">
        <f t="shared" si="7"/>
        <v>129.96823850392317</v>
      </c>
      <c r="R27" s="272">
        <f t="shared" si="7"/>
        <v>134.09462256039751</v>
      </c>
      <c r="S27" s="273">
        <f t="shared" si="7"/>
        <v>134.01671189440412</v>
      </c>
      <c r="T27" s="273">
        <f t="shared" si="7"/>
        <v>23.827294931582806</v>
      </c>
      <c r="U27" s="274">
        <f t="shared" si="7"/>
        <v>138.3733090438119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4.2743999999999902</v>
      </c>
      <c r="D28" s="235">
        <f t="shared" ref="D28:G28" si="8">+(D25-$C$32)*D26/1000</f>
        <v>3.8947999999999916</v>
      </c>
      <c r="E28" s="235">
        <f t="shared" si="8"/>
        <v>0.84239999999999815</v>
      </c>
      <c r="F28" s="235">
        <f t="shared" si="8"/>
        <v>3.9675999999999911</v>
      </c>
      <c r="G28" s="235">
        <f t="shared" si="8"/>
        <v>3.9155999999999911</v>
      </c>
      <c r="H28" s="234"/>
      <c r="I28" s="235">
        <f>+(I25-$I$32)*I26/1000</f>
        <v>4.22759999999999</v>
      </c>
      <c r="J28" s="235">
        <f t="shared" ref="J28:M28" si="9">+(J25-$I$32)*J26/1000</f>
        <v>3.8895999999999913</v>
      </c>
      <c r="K28" s="235">
        <f t="shared" si="9"/>
        <v>0.77479999999999838</v>
      </c>
      <c r="L28" s="235">
        <f t="shared" si="9"/>
        <v>3.8323999999999914</v>
      </c>
      <c r="M28" s="235">
        <f t="shared" si="9"/>
        <v>3.8583999999999916</v>
      </c>
      <c r="N28" s="42">
        <f>((N26*N25)*7)/1000</f>
        <v>884.7299999999999</v>
      </c>
      <c r="O28" s="43">
        <f>((O26*O25)*7)/1000</f>
        <v>906.17799999999988</v>
      </c>
      <c r="P28" s="43">
        <f t="shared" ref="P28:U28" si="10">((P26*P25)*7)/1000</f>
        <v>191.95959999999999</v>
      </c>
      <c r="Q28" s="87">
        <f t="shared" si="10"/>
        <v>910.46759999999983</v>
      </c>
      <c r="R28" s="44">
        <f t="shared" si="10"/>
        <v>940.49479999999994</v>
      </c>
      <c r="S28" s="45">
        <f t="shared" si="10"/>
        <v>939.42239999999993</v>
      </c>
      <c r="T28" s="45">
        <f t="shared" si="10"/>
        <v>167.29439999999997</v>
      </c>
      <c r="U28" s="46">
        <f t="shared" si="10"/>
        <v>969.4495999999998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959.00000000000284</v>
      </c>
      <c r="D29" s="237">
        <f t="shared" si="11"/>
        <v>873.83333333333587</v>
      </c>
      <c r="E29" s="237">
        <f t="shared" si="11"/>
        <v>189.00000000000054</v>
      </c>
      <c r="F29" s="237">
        <f t="shared" si="11"/>
        <v>890.16666666666924</v>
      </c>
      <c r="G29" s="237">
        <f t="shared" si="11"/>
        <v>878.50000000000261</v>
      </c>
      <c r="H29" s="236"/>
      <c r="I29" s="237">
        <f t="shared" ref="I29:M29" si="12">+I26*(1.16666666666667)</f>
        <v>948.50000000000273</v>
      </c>
      <c r="J29" s="237">
        <f t="shared" si="12"/>
        <v>872.66666666666924</v>
      </c>
      <c r="K29" s="237">
        <f t="shared" si="12"/>
        <v>173.83333333333385</v>
      </c>
      <c r="L29" s="237">
        <f t="shared" si="12"/>
        <v>859.83333333333587</v>
      </c>
      <c r="M29" s="237">
        <f t="shared" si="12"/>
        <v>865.66666666666924</v>
      </c>
      <c r="N29" s="48">
        <f>+(N24/N26)/7*1000</f>
        <v>153.19999999999999</v>
      </c>
      <c r="O29" s="49">
        <f t="shared" ref="O29:U29" si="13">+(O24/O26)/7*1000</f>
        <v>153.20000000000002</v>
      </c>
      <c r="P29" s="49">
        <f t="shared" si="13"/>
        <v>153.19999999999999</v>
      </c>
      <c r="Q29" s="50">
        <f t="shared" si="13"/>
        <v>153.19999999999999</v>
      </c>
      <c r="R29" s="48">
        <f t="shared" si="13"/>
        <v>153.19999999999999</v>
      </c>
      <c r="S29" s="49">
        <f t="shared" si="13"/>
        <v>153.19999999999999</v>
      </c>
      <c r="T29" s="49">
        <f t="shared" si="13"/>
        <v>153.19999999999999</v>
      </c>
      <c r="U29" s="50">
        <f t="shared" si="13"/>
        <v>153.19999999999999</v>
      </c>
      <c r="V29" s="276"/>
    </row>
    <row r="30" spans="1:41" ht="33.75" customHeight="1" x14ac:dyDescent="0.25">
      <c r="A30" s="52"/>
      <c r="B30" s="233"/>
      <c r="C30" s="238">
        <f>(C27/6)</f>
        <v>125.93040000000001</v>
      </c>
      <c r="D30" s="238">
        <f t="shared" ref="D30:G30" si="14">+(D27/6)</f>
        <v>114.74679999999999</v>
      </c>
      <c r="E30" s="238">
        <f t="shared" si="14"/>
        <v>24.818399999999997</v>
      </c>
      <c r="F30" s="238">
        <f t="shared" si="14"/>
        <v>116.8916</v>
      </c>
      <c r="G30" s="238">
        <f t="shared" si="14"/>
        <v>115.35959999999999</v>
      </c>
      <c r="H30" s="233"/>
      <c r="I30" s="238">
        <f>(I27/6)</f>
        <v>124.55159999999999</v>
      </c>
      <c r="J30" s="238">
        <f t="shared" ref="J30:M30" si="15">+(J27/6)</f>
        <v>114.5936</v>
      </c>
      <c r="K30" s="238">
        <f t="shared" si="15"/>
        <v>22.826800000000002</v>
      </c>
      <c r="L30" s="238">
        <f t="shared" si="15"/>
        <v>112.90839999999999</v>
      </c>
      <c r="M30" s="238">
        <f t="shared" si="15"/>
        <v>113.67439999999999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307.0992</v>
      </c>
      <c r="D31" s="238">
        <f t="shared" ref="D31:G31" si="16">+((D27-D24)/4)+D30</f>
        <v>279.82349999999997</v>
      </c>
      <c r="E31" s="238">
        <f t="shared" si="16"/>
        <v>60.511599999999994</v>
      </c>
      <c r="F31" s="238">
        <f t="shared" si="16"/>
        <v>285.0539</v>
      </c>
      <c r="G31" s="238">
        <f t="shared" si="16"/>
        <v>281.32079999999996</v>
      </c>
      <c r="H31" s="233"/>
      <c r="I31" s="238">
        <f>+((I27-I24)/4)+I30</f>
        <v>303.73390000000001</v>
      </c>
      <c r="J31" s="238">
        <f t="shared" ref="J31:M31" si="17">+((J27-J24)/4)+J30</f>
        <v>279.45280000000002</v>
      </c>
      <c r="K31" s="238">
        <f t="shared" si="17"/>
        <v>55.657700000000006</v>
      </c>
      <c r="L31" s="238">
        <f t="shared" si="17"/>
        <v>275.34319999999997</v>
      </c>
      <c r="M31" s="238">
        <f t="shared" si="17"/>
        <v>277.20830000000001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148</v>
      </c>
      <c r="D32" s="241">
        <f>+C32*E32/1000</f>
        <v>480.85199999999998</v>
      </c>
      <c r="E32" s="242">
        <f>+SUM(C26:G26)</f>
        <v>3249</v>
      </c>
      <c r="F32" s="243"/>
      <c r="G32" s="243"/>
      <c r="H32" s="239"/>
      <c r="I32" s="240">
        <v>148</v>
      </c>
      <c r="J32" s="241">
        <f>+I32*K32/1000</f>
        <v>471.97199999999998</v>
      </c>
      <c r="K32" s="242">
        <f>+SUM(I26:M26)</f>
        <v>3189</v>
      </c>
      <c r="L32" s="243"/>
      <c r="M32" s="2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95.1</v>
      </c>
      <c r="C38" s="79">
        <v>96.3</v>
      </c>
      <c r="D38" s="79">
        <v>24.5</v>
      </c>
      <c r="E38" s="79">
        <v>106.8</v>
      </c>
      <c r="F38" s="79">
        <v>107</v>
      </c>
      <c r="G38" s="79">
        <v>107</v>
      </c>
      <c r="H38" s="274">
        <f t="shared" ref="H38:H45" si="18">SUM(B38:G38)</f>
        <v>536.70000000000005</v>
      </c>
      <c r="I38" s="52"/>
      <c r="J38" s="287" t="s">
        <v>15</v>
      </c>
      <c r="K38" s="79">
        <v>7</v>
      </c>
      <c r="L38" s="79">
        <v>6.9</v>
      </c>
      <c r="M38" s="79">
        <v>1.6</v>
      </c>
      <c r="N38" s="79">
        <v>7.7</v>
      </c>
      <c r="O38" s="79">
        <v>7.6</v>
      </c>
      <c r="P38" s="79">
        <v>7.6</v>
      </c>
      <c r="Q38" s="274">
        <f t="shared" ref="Q38:Q45" si="19">SUM(K38:P38)</f>
        <v>38.4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95.1</v>
      </c>
      <c r="C39" s="79">
        <v>96.3</v>
      </c>
      <c r="D39" s="79">
        <v>24.5</v>
      </c>
      <c r="E39" s="79">
        <v>106.8</v>
      </c>
      <c r="F39" s="79">
        <v>107</v>
      </c>
      <c r="G39" s="79">
        <v>107</v>
      </c>
      <c r="H39" s="274">
        <f t="shared" si="18"/>
        <v>536.70000000000005</v>
      </c>
      <c r="I39" s="52"/>
      <c r="J39" s="288" t="s">
        <v>16</v>
      </c>
      <c r="K39" s="79">
        <v>7</v>
      </c>
      <c r="L39" s="79">
        <v>6.9</v>
      </c>
      <c r="M39" s="79">
        <v>1.6</v>
      </c>
      <c r="N39" s="79">
        <v>7.7</v>
      </c>
      <c r="O39" s="79">
        <v>7.6</v>
      </c>
      <c r="P39" s="79">
        <v>7.6</v>
      </c>
      <c r="Q39" s="274">
        <f t="shared" si="19"/>
        <v>38.4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95.1</v>
      </c>
      <c r="C40" s="79">
        <v>96.3</v>
      </c>
      <c r="D40" s="79">
        <v>24.5</v>
      </c>
      <c r="E40" s="79">
        <v>106.8</v>
      </c>
      <c r="F40" s="79">
        <v>107</v>
      </c>
      <c r="G40" s="79">
        <v>107</v>
      </c>
      <c r="H40" s="274">
        <f t="shared" si="18"/>
        <v>536.70000000000005</v>
      </c>
      <c r="I40" s="52"/>
      <c r="J40" s="287" t="s">
        <v>17</v>
      </c>
      <c r="K40" s="79">
        <v>7</v>
      </c>
      <c r="L40" s="79">
        <v>6.9</v>
      </c>
      <c r="M40" s="79">
        <v>1.6</v>
      </c>
      <c r="N40" s="79">
        <v>7.7</v>
      </c>
      <c r="O40" s="79">
        <v>7.6</v>
      </c>
      <c r="P40" s="79">
        <v>7.6</v>
      </c>
      <c r="Q40" s="274">
        <f t="shared" si="19"/>
        <v>38.4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95.1</v>
      </c>
      <c r="C41" s="79">
        <v>96.3</v>
      </c>
      <c r="D41" s="79">
        <v>24.5</v>
      </c>
      <c r="E41" s="79">
        <v>106.8</v>
      </c>
      <c r="F41" s="79">
        <v>107</v>
      </c>
      <c r="G41" s="79">
        <v>107</v>
      </c>
      <c r="H41" s="274">
        <f t="shared" si="18"/>
        <v>536.70000000000005</v>
      </c>
      <c r="I41" s="52"/>
      <c r="J41" s="288" t="s">
        <v>18</v>
      </c>
      <c r="K41" s="79">
        <v>7</v>
      </c>
      <c r="L41" s="79">
        <v>6.9</v>
      </c>
      <c r="M41" s="79">
        <v>1.6</v>
      </c>
      <c r="N41" s="79">
        <v>7.7</v>
      </c>
      <c r="O41" s="79">
        <v>7.6</v>
      </c>
      <c r="P41" s="79">
        <v>7.6</v>
      </c>
      <c r="Q41" s="274">
        <f t="shared" si="19"/>
        <v>38.4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95.1</v>
      </c>
      <c r="C42" s="79">
        <v>96.3</v>
      </c>
      <c r="D42" s="79">
        <v>24.5</v>
      </c>
      <c r="E42" s="79">
        <v>106.8</v>
      </c>
      <c r="F42" s="79">
        <v>107</v>
      </c>
      <c r="G42" s="79">
        <v>107</v>
      </c>
      <c r="H42" s="274">
        <f t="shared" si="18"/>
        <v>536.70000000000005</v>
      </c>
      <c r="I42" s="52"/>
      <c r="J42" s="287" t="s">
        <v>19</v>
      </c>
      <c r="K42" s="79">
        <v>7</v>
      </c>
      <c r="L42" s="79">
        <v>6.9</v>
      </c>
      <c r="M42" s="79">
        <v>1.6</v>
      </c>
      <c r="N42" s="79">
        <v>7.7</v>
      </c>
      <c r="O42" s="79">
        <v>7.6</v>
      </c>
      <c r="P42" s="79">
        <v>7.6</v>
      </c>
      <c r="Q42" s="274">
        <f t="shared" si="19"/>
        <v>38.4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95.1</v>
      </c>
      <c r="C43" s="79">
        <v>96.3</v>
      </c>
      <c r="D43" s="79">
        <v>24.5</v>
      </c>
      <c r="E43" s="79">
        <v>106.8</v>
      </c>
      <c r="F43" s="79">
        <v>107</v>
      </c>
      <c r="G43" s="79">
        <v>107</v>
      </c>
      <c r="H43" s="274">
        <f t="shared" si="18"/>
        <v>536.70000000000005</v>
      </c>
      <c r="I43" s="52"/>
      <c r="J43" s="288" t="s">
        <v>13</v>
      </c>
      <c r="K43" s="79">
        <v>7</v>
      </c>
      <c r="L43" s="79">
        <v>6.9</v>
      </c>
      <c r="M43" s="79">
        <v>1.6</v>
      </c>
      <c r="N43" s="79">
        <v>7.7</v>
      </c>
      <c r="O43" s="79">
        <v>7.6</v>
      </c>
      <c r="P43" s="79">
        <v>7.6</v>
      </c>
      <c r="Q43" s="274">
        <f t="shared" si="19"/>
        <v>38.4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95.1</v>
      </c>
      <c r="C44" s="79">
        <v>96.3</v>
      </c>
      <c r="D44" s="79">
        <v>24.5</v>
      </c>
      <c r="E44" s="79">
        <v>106.8</v>
      </c>
      <c r="F44" s="79">
        <v>107</v>
      </c>
      <c r="G44" s="79">
        <v>107</v>
      </c>
      <c r="H44" s="274">
        <f t="shared" si="18"/>
        <v>536.70000000000005</v>
      </c>
      <c r="I44" s="52"/>
      <c r="J44" s="287" t="s">
        <v>14</v>
      </c>
      <c r="K44" s="79">
        <v>7</v>
      </c>
      <c r="L44" s="79">
        <v>6.9</v>
      </c>
      <c r="M44" s="79">
        <v>1.6</v>
      </c>
      <c r="N44" s="79">
        <v>7.7</v>
      </c>
      <c r="O44" s="79">
        <v>7.6</v>
      </c>
      <c r="P44" s="79">
        <v>7.6</v>
      </c>
      <c r="Q44" s="274">
        <f t="shared" si="19"/>
        <v>38.4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665.7</v>
      </c>
      <c r="C45" s="262">
        <f t="shared" si="20"/>
        <v>674.09999999999991</v>
      </c>
      <c r="D45" s="262">
        <f t="shared" si="20"/>
        <v>171.5</v>
      </c>
      <c r="E45" s="262">
        <f t="shared" si="20"/>
        <v>747.59999999999991</v>
      </c>
      <c r="F45" s="262">
        <f t="shared" si="20"/>
        <v>749</v>
      </c>
      <c r="G45" s="262">
        <f t="shared" si="20"/>
        <v>749</v>
      </c>
      <c r="H45" s="274">
        <f t="shared" si="18"/>
        <v>3756.8999999999996</v>
      </c>
      <c r="J45" s="288" t="s">
        <v>11</v>
      </c>
      <c r="K45" s="290">
        <f t="shared" ref="K45:P45" si="21">SUM(K38:K44)</f>
        <v>49</v>
      </c>
      <c r="L45" s="262">
        <f t="shared" si="21"/>
        <v>48.3</v>
      </c>
      <c r="M45" s="262">
        <f t="shared" si="21"/>
        <v>11.2</v>
      </c>
      <c r="N45" s="262">
        <f t="shared" si="21"/>
        <v>53.900000000000006</v>
      </c>
      <c r="O45" s="262">
        <f t="shared" si="21"/>
        <v>53.2</v>
      </c>
      <c r="P45" s="262">
        <f t="shared" si="21"/>
        <v>53.2</v>
      </c>
      <c r="Q45" s="274">
        <f t="shared" si="19"/>
        <v>268.8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155.19999999999999</v>
      </c>
      <c r="C46" s="266">
        <v>155.19999999999999</v>
      </c>
      <c r="D46" s="266">
        <v>155.19999999999999</v>
      </c>
      <c r="E46" s="266">
        <v>155.19999999999999</v>
      </c>
      <c r="F46" s="266">
        <v>155.19999999999999</v>
      </c>
      <c r="G46" s="266">
        <v>155.19999999999999</v>
      </c>
      <c r="H46" s="293">
        <f>+((H45/H47)/7)*1000</f>
        <v>154.98123014727113</v>
      </c>
      <c r="J46" s="291" t="s">
        <v>20</v>
      </c>
      <c r="K46" s="292">
        <v>149</v>
      </c>
      <c r="L46" s="266">
        <v>146.5</v>
      </c>
      <c r="M46" s="266">
        <v>149.5</v>
      </c>
      <c r="N46" s="266">
        <v>146</v>
      </c>
      <c r="O46" s="266">
        <v>144</v>
      </c>
      <c r="P46" s="266">
        <v>144</v>
      </c>
      <c r="Q46" s="293">
        <f>+((Q45/Q47)/7)*1000</f>
        <v>145.45454545454547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614</v>
      </c>
      <c r="C47" s="35">
        <v>621</v>
      </c>
      <c r="D47" s="35">
        <v>159</v>
      </c>
      <c r="E47" s="35">
        <v>689</v>
      </c>
      <c r="F47" s="35">
        <v>690</v>
      </c>
      <c r="G47" s="35">
        <v>690</v>
      </c>
      <c r="H47" s="296">
        <f>SUM(B47:G47)</f>
        <v>3463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53</v>
      </c>
      <c r="O47" s="298">
        <v>53</v>
      </c>
      <c r="P47" s="298">
        <v>53</v>
      </c>
      <c r="Q47" s="299">
        <f>SUM(K47:P47)</f>
        <v>264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95.369919999999951</v>
      </c>
      <c r="C48" s="273">
        <f t="shared" si="22"/>
        <v>96.410880000000006</v>
      </c>
      <c r="D48" s="273">
        <f t="shared" si="22"/>
        <v>24.747520000000002</v>
      </c>
      <c r="E48" s="273">
        <f t="shared" si="22"/>
        <v>106.98591999999999</v>
      </c>
      <c r="F48" s="273">
        <f t="shared" si="22"/>
        <v>107.12319999999997</v>
      </c>
      <c r="G48" s="273">
        <f t="shared" si="22"/>
        <v>107.12319999999997</v>
      </c>
      <c r="H48" s="302">
        <f>((H45*1000)/H47)/7</f>
        <v>154.98123014727113</v>
      </c>
      <c r="J48" s="301" t="s">
        <v>22</v>
      </c>
      <c r="K48" s="289">
        <f t="shared" ref="K48:P48" si="23">((K47*K46)*7/1000)/7</f>
        <v>7.0030000000000001</v>
      </c>
      <c r="L48" s="273">
        <f t="shared" si="23"/>
        <v>6.8855000000000004</v>
      </c>
      <c r="M48" s="273">
        <f t="shared" si="23"/>
        <v>1.6445000000000001</v>
      </c>
      <c r="N48" s="273">
        <f t="shared" si="23"/>
        <v>7.7379999999999995</v>
      </c>
      <c r="O48" s="273">
        <f t="shared" si="23"/>
        <v>7.6319999999999997</v>
      </c>
      <c r="P48" s="273">
        <f t="shared" si="23"/>
        <v>7.6319999999999997</v>
      </c>
      <c r="Q48" s="303">
        <f>((Q45*1000)/Q47)/7</f>
        <v>145.45454545454544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667.04959999999983</v>
      </c>
      <c r="C49" s="43">
        <f t="shared" si="24"/>
        <v>674.65440000000001</v>
      </c>
      <c r="D49" s="43">
        <f t="shared" si="24"/>
        <v>172.73760000000001</v>
      </c>
      <c r="E49" s="43">
        <f t="shared" si="24"/>
        <v>748.52959999999985</v>
      </c>
      <c r="F49" s="43">
        <f t="shared" si="24"/>
        <v>749.61599999999987</v>
      </c>
      <c r="G49" s="43">
        <f t="shared" si="24"/>
        <v>749.61599999999987</v>
      </c>
      <c r="H49" s="87"/>
      <c r="J49" s="96" t="s">
        <v>23</v>
      </c>
      <c r="K49" s="85">
        <f t="shared" ref="K49:P49" si="25">((K47*K46)*7)/1000</f>
        <v>49.021000000000001</v>
      </c>
      <c r="L49" s="43">
        <f t="shared" si="25"/>
        <v>48.198500000000003</v>
      </c>
      <c r="M49" s="43">
        <f t="shared" si="25"/>
        <v>11.5115</v>
      </c>
      <c r="N49" s="43">
        <f t="shared" si="25"/>
        <v>54.165999999999997</v>
      </c>
      <c r="O49" s="43">
        <f t="shared" si="25"/>
        <v>53.423999999999999</v>
      </c>
      <c r="P49" s="43">
        <f t="shared" si="25"/>
        <v>53.423999999999999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154.88599348534203</v>
      </c>
      <c r="C50" s="49">
        <f t="shared" si="26"/>
        <v>155.07246376811594</v>
      </c>
      <c r="D50" s="49">
        <f t="shared" si="26"/>
        <v>154.08805031446542</v>
      </c>
      <c r="E50" s="49">
        <f t="shared" si="26"/>
        <v>155.00725689404931</v>
      </c>
      <c r="F50" s="49">
        <f t="shared" si="26"/>
        <v>155.07246376811597</v>
      </c>
      <c r="G50" s="49">
        <f t="shared" si="26"/>
        <v>155.07246376811597</v>
      </c>
      <c r="H50" s="105"/>
      <c r="I50" s="52"/>
      <c r="J50" s="97" t="s">
        <v>24</v>
      </c>
      <c r="K50" s="86">
        <f t="shared" ref="K50:P50" si="27">+(K45/K47)/7*1000</f>
        <v>148.93617021276597</v>
      </c>
      <c r="L50" s="49">
        <f t="shared" si="27"/>
        <v>146.80851063829786</v>
      </c>
      <c r="M50" s="49">
        <f t="shared" si="27"/>
        <v>145.45454545454544</v>
      </c>
      <c r="N50" s="49">
        <f t="shared" si="27"/>
        <v>145.28301886792454</v>
      </c>
      <c r="O50" s="49">
        <f t="shared" si="27"/>
        <v>143.39622641509433</v>
      </c>
      <c r="P50" s="49">
        <f t="shared" si="27"/>
        <v>143.39622641509433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9.9</v>
      </c>
      <c r="C57" s="79">
        <v>8.9</v>
      </c>
      <c r="D57" s="79">
        <v>2</v>
      </c>
      <c r="E57" s="79">
        <v>9</v>
      </c>
      <c r="F57" s="221">
        <v>8.9</v>
      </c>
      <c r="G57" s="23">
        <v>9.6999999999999993</v>
      </c>
      <c r="H57" s="289">
        <v>8.8000000000000007</v>
      </c>
      <c r="I57" s="79">
        <v>1.8</v>
      </c>
      <c r="J57" s="79">
        <v>8.6999999999999993</v>
      </c>
      <c r="K57" s="221">
        <v>8.6999999999999993</v>
      </c>
      <c r="L57" s="23">
        <v>9.9</v>
      </c>
      <c r="M57" s="79">
        <v>10.1</v>
      </c>
      <c r="N57" s="79">
        <v>2.1</v>
      </c>
      <c r="O57" s="221">
        <v>9.9</v>
      </c>
      <c r="P57" s="23">
        <v>10.5</v>
      </c>
      <c r="Q57" s="79">
        <v>10.6</v>
      </c>
      <c r="R57" s="79">
        <v>1.8</v>
      </c>
      <c r="S57" s="221">
        <v>10.9</v>
      </c>
      <c r="T57" s="259">
        <f t="shared" ref="T57:T64" si="28">SUM(B57:S57)</f>
        <v>142.20000000000002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9.9</v>
      </c>
      <c r="C58" s="79">
        <v>8.9</v>
      </c>
      <c r="D58" s="79">
        <v>2</v>
      </c>
      <c r="E58" s="79">
        <v>9</v>
      </c>
      <c r="F58" s="221">
        <v>8.9</v>
      </c>
      <c r="G58" s="23">
        <v>9.6999999999999993</v>
      </c>
      <c r="H58" s="289">
        <v>8.8000000000000007</v>
      </c>
      <c r="I58" s="79">
        <v>1.8</v>
      </c>
      <c r="J58" s="79">
        <v>8.6999999999999993</v>
      </c>
      <c r="K58" s="221">
        <v>8.6999999999999993</v>
      </c>
      <c r="L58" s="23">
        <v>9.9</v>
      </c>
      <c r="M58" s="79">
        <v>10.1</v>
      </c>
      <c r="N58" s="79">
        <v>2.1</v>
      </c>
      <c r="O58" s="221">
        <v>9.9</v>
      </c>
      <c r="P58" s="23">
        <v>10.5</v>
      </c>
      <c r="Q58" s="79">
        <v>10.6</v>
      </c>
      <c r="R58" s="79">
        <v>1.8</v>
      </c>
      <c r="S58" s="221">
        <v>10.9</v>
      </c>
      <c r="T58" s="259">
        <f t="shared" si="28"/>
        <v>142.20000000000002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9.9</v>
      </c>
      <c r="C59" s="79">
        <v>8.9</v>
      </c>
      <c r="D59" s="79">
        <v>2</v>
      </c>
      <c r="E59" s="79">
        <v>9</v>
      </c>
      <c r="F59" s="221">
        <v>8.9</v>
      </c>
      <c r="G59" s="23">
        <v>9.6999999999999993</v>
      </c>
      <c r="H59" s="289">
        <v>8.8000000000000007</v>
      </c>
      <c r="I59" s="79">
        <v>1.8</v>
      </c>
      <c r="J59" s="79">
        <v>8.6999999999999993</v>
      </c>
      <c r="K59" s="221">
        <v>8.6999999999999993</v>
      </c>
      <c r="L59" s="23">
        <v>9.9</v>
      </c>
      <c r="M59" s="79">
        <v>10.1</v>
      </c>
      <c r="N59" s="79">
        <v>2.1</v>
      </c>
      <c r="O59" s="221">
        <v>9.9</v>
      </c>
      <c r="P59" s="23">
        <v>10.5</v>
      </c>
      <c r="Q59" s="79">
        <v>10.6</v>
      </c>
      <c r="R59" s="79">
        <v>1.8</v>
      </c>
      <c r="S59" s="221">
        <v>10.9</v>
      </c>
      <c r="T59" s="259">
        <f t="shared" si="28"/>
        <v>142.20000000000002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9.9</v>
      </c>
      <c r="C60" s="79">
        <v>8.9</v>
      </c>
      <c r="D60" s="79">
        <v>2</v>
      </c>
      <c r="E60" s="79">
        <v>9</v>
      </c>
      <c r="F60" s="221">
        <v>8.9</v>
      </c>
      <c r="G60" s="23">
        <v>9.6999999999999993</v>
      </c>
      <c r="H60" s="289">
        <v>8.8000000000000007</v>
      </c>
      <c r="I60" s="79">
        <v>1.8</v>
      </c>
      <c r="J60" s="79">
        <v>8.6999999999999993</v>
      </c>
      <c r="K60" s="221">
        <v>8.6999999999999993</v>
      </c>
      <c r="L60" s="23">
        <v>9.9</v>
      </c>
      <c r="M60" s="79">
        <v>10.1</v>
      </c>
      <c r="N60" s="79">
        <v>2.1</v>
      </c>
      <c r="O60" s="221">
        <v>9.9</v>
      </c>
      <c r="P60" s="23">
        <v>10.5</v>
      </c>
      <c r="Q60" s="79">
        <v>10.6</v>
      </c>
      <c r="R60" s="79">
        <v>1.8</v>
      </c>
      <c r="S60" s="221">
        <v>10.9</v>
      </c>
      <c r="T60" s="259">
        <f t="shared" si="28"/>
        <v>142.20000000000002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9.9</v>
      </c>
      <c r="C61" s="79">
        <v>8.9</v>
      </c>
      <c r="D61" s="79">
        <v>2</v>
      </c>
      <c r="E61" s="79">
        <v>9</v>
      </c>
      <c r="F61" s="221">
        <v>8.9</v>
      </c>
      <c r="G61" s="23">
        <v>9.6999999999999993</v>
      </c>
      <c r="H61" s="289">
        <v>8.8000000000000007</v>
      </c>
      <c r="I61" s="79">
        <v>1.8</v>
      </c>
      <c r="J61" s="79">
        <v>8.6999999999999993</v>
      </c>
      <c r="K61" s="221">
        <v>8.6999999999999993</v>
      </c>
      <c r="L61" s="23">
        <v>9.9</v>
      </c>
      <c r="M61" s="79">
        <v>10.1</v>
      </c>
      <c r="N61" s="79">
        <v>2.1</v>
      </c>
      <c r="O61" s="221">
        <v>9.9</v>
      </c>
      <c r="P61" s="23">
        <v>10.5</v>
      </c>
      <c r="Q61" s="79">
        <v>10.6</v>
      </c>
      <c r="R61" s="79">
        <v>1.8</v>
      </c>
      <c r="S61" s="221">
        <v>10.9</v>
      </c>
      <c r="T61" s="259">
        <f t="shared" si="28"/>
        <v>142.20000000000002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9.9</v>
      </c>
      <c r="C62" s="79">
        <v>8.9</v>
      </c>
      <c r="D62" s="79">
        <v>2</v>
      </c>
      <c r="E62" s="79">
        <v>9</v>
      </c>
      <c r="F62" s="221">
        <v>8.9</v>
      </c>
      <c r="G62" s="23">
        <v>9.6999999999999993</v>
      </c>
      <c r="H62" s="289">
        <v>8.8000000000000007</v>
      </c>
      <c r="I62" s="79">
        <v>1.8</v>
      </c>
      <c r="J62" s="79">
        <v>8.6999999999999993</v>
      </c>
      <c r="K62" s="221">
        <v>8.6999999999999993</v>
      </c>
      <c r="L62" s="23">
        <v>9.9</v>
      </c>
      <c r="M62" s="79">
        <v>10.1</v>
      </c>
      <c r="N62" s="79">
        <v>2.1</v>
      </c>
      <c r="O62" s="221">
        <v>9.9</v>
      </c>
      <c r="P62" s="23">
        <v>10.5</v>
      </c>
      <c r="Q62" s="79">
        <v>10.6</v>
      </c>
      <c r="R62" s="79">
        <v>1.8</v>
      </c>
      <c r="S62" s="221">
        <v>10.9</v>
      </c>
      <c r="T62" s="259">
        <f t="shared" si="28"/>
        <v>142.20000000000002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9.9</v>
      </c>
      <c r="C63" s="79">
        <v>8.9</v>
      </c>
      <c r="D63" s="79">
        <v>2</v>
      </c>
      <c r="E63" s="79">
        <v>9</v>
      </c>
      <c r="F63" s="221">
        <v>8.9</v>
      </c>
      <c r="G63" s="23">
        <v>9.6999999999999993</v>
      </c>
      <c r="H63" s="289">
        <v>8.8000000000000007</v>
      </c>
      <c r="I63" s="79">
        <v>1.8</v>
      </c>
      <c r="J63" s="79">
        <v>8.6999999999999993</v>
      </c>
      <c r="K63" s="221">
        <v>8.6999999999999993</v>
      </c>
      <c r="L63" s="23">
        <v>9.9</v>
      </c>
      <c r="M63" s="79">
        <v>10.1</v>
      </c>
      <c r="N63" s="79">
        <v>2.1</v>
      </c>
      <c r="O63" s="221">
        <v>9.9</v>
      </c>
      <c r="P63" s="23">
        <v>10.5</v>
      </c>
      <c r="Q63" s="79">
        <v>10.6</v>
      </c>
      <c r="R63" s="79">
        <v>1.8</v>
      </c>
      <c r="S63" s="221">
        <v>10.9</v>
      </c>
      <c r="T63" s="259">
        <f t="shared" si="28"/>
        <v>142.20000000000002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69.3</v>
      </c>
      <c r="C64" s="262">
        <f t="shared" si="29"/>
        <v>62.3</v>
      </c>
      <c r="D64" s="262">
        <f t="shared" si="29"/>
        <v>14</v>
      </c>
      <c r="E64" s="262">
        <f t="shared" si="29"/>
        <v>63</v>
      </c>
      <c r="F64" s="263">
        <f t="shared" si="29"/>
        <v>62.3</v>
      </c>
      <c r="G64" s="261">
        <f t="shared" si="29"/>
        <v>67.900000000000006</v>
      </c>
      <c r="H64" s="262">
        <f t="shared" si="29"/>
        <v>61.599999999999994</v>
      </c>
      <c r="I64" s="262">
        <f t="shared" si="29"/>
        <v>12.600000000000001</v>
      </c>
      <c r="J64" s="262">
        <f t="shared" si="29"/>
        <v>60.900000000000006</v>
      </c>
      <c r="K64" s="263">
        <f t="shared" si="29"/>
        <v>60.900000000000006</v>
      </c>
      <c r="L64" s="261">
        <f t="shared" si="29"/>
        <v>69.3</v>
      </c>
      <c r="M64" s="262">
        <f t="shared" si="29"/>
        <v>70.7</v>
      </c>
      <c r="N64" s="262">
        <f t="shared" si="29"/>
        <v>14.7</v>
      </c>
      <c r="O64" s="263">
        <f t="shared" si="29"/>
        <v>69.3</v>
      </c>
      <c r="P64" s="261">
        <f t="shared" si="29"/>
        <v>73.5</v>
      </c>
      <c r="Q64" s="262">
        <f t="shared" si="29"/>
        <v>74.2</v>
      </c>
      <c r="R64" s="262">
        <f t="shared" si="29"/>
        <v>12.600000000000001</v>
      </c>
      <c r="S64" s="263">
        <f t="shared" si="29"/>
        <v>76.300000000000011</v>
      </c>
      <c r="T64" s="259">
        <f t="shared" si="28"/>
        <v>995.40000000000009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150.5</v>
      </c>
      <c r="C65" s="266">
        <v>149</v>
      </c>
      <c r="D65" s="266">
        <v>152</v>
      </c>
      <c r="E65" s="266">
        <v>147.5</v>
      </c>
      <c r="F65" s="267">
        <v>148</v>
      </c>
      <c r="G65" s="265">
        <v>151</v>
      </c>
      <c r="H65" s="266">
        <v>148.5</v>
      </c>
      <c r="I65" s="266">
        <v>151.5</v>
      </c>
      <c r="J65" s="266">
        <v>147.5</v>
      </c>
      <c r="K65" s="267">
        <v>147.5</v>
      </c>
      <c r="L65" s="265">
        <v>150.5</v>
      </c>
      <c r="M65" s="266">
        <v>150</v>
      </c>
      <c r="N65" s="266">
        <v>152.5</v>
      </c>
      <c r="O65" s="267">
        <v>147.5</v>
      </c>
      <c r="P65" s="265">
        <v>150.5</v>
      </c>
      <c r="Q65" s="266">
        <v>149.5</v>
      </c>
      <c r="R65" s="266">
        <v>152</v>
      </c>
      <c r="S65" s="267">
        <v>149.5</v>
      </c>
      <c r="T65" s="316">
        <f>+((T64/T66)/7)*1000</f>
        <v>149.21301154249738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66</v>
      </c>
      <c r="C66" s="298">
        <v>60</v>
      </c>
      <c r="D66" s="298">
        <v>13</v>
      </c>
      <c r="E66" s="298">
        <v>61</v>
      </c>
      <c r="F66" s="318">
        <v>60</v>
      </c>
      <c r="G66" s="317">
        <v>64</v>
      </c>
      <c r="H66" s="298">
        <v>59</v>
      </c>
      <c r="I66" s="298">
        <v>12</v>
      </c>
      <c r="J66" s="298">
        <v>59</v>
      </c>
      <c r="K66" s="318">
        <v>59</v>
      </c>
      <c r="L66" s="317">
        <v>66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73</v>
      </c>
      <c r="T66" s="319">
        <f>SUM(B66:S66)</f>
        <v>953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((B66*B65)*7/1000)/7</f>
        <v>9.9330000000000016</v>
      </c>
      <c r="C67" s="273">
        <f t="shared" si="30"/>
        <v>8.94</v>
      </c>
      <c r="D67" s="273">
        <f t="shared" si="30"/>
        <v>1.9760000000000002</v>
      </c>
      <c r="E67" s="273">
        <f t="shared" si="30"/>
        <v>8.9975000000000005</v>
      </c>
      <c r="F67" s="274">
        <f t="shared" si="30"/>
        <v>8.879999999999999</v>
      </c>
      <c r="G67" s="272">
        <f t="shared" si="30"/>
        <v>9.6639999999999997</v>
      </c>
      <c r="H67" s="273">
        <f t="shared" si="30"/>
        <v>8.7614999999999998</v>
      </c>
      <c r="I67" s="273">
        <f t="shared" si="30"/>
        <v>1.8180000000000001</v>
      </c>
      <c r="J67" s="273">
        <f t="shared" si="30"/>
        <v>8.7024999999999988</v>
      </c>
      <c r="K67" s="274">
        <f t="shared" si="30"/>
        <v>8.7024999999999988</v>
      </c>
      <c r="L67" s="272">
        <f t="shared" si="30"/>
        <v>9.9330000000000016</v>
      </c>
      <c r="M67" s="273">
        <f t="shared" si="30"/>
        <v>10.049999999999999</v>
      </c>
      <c r="N67" s="273">
        <f t="shared" si="30"/>
        <v>2.1350000000000002</v>
      </c>
      <c r="O67" s="274">
        <f t="shared" si="30"/>
        <v>9.8824999999999985</v>
      </c>
      <c r="P67" s="272">
        <f t="shared" si="30"/>
        <v>10.535</v>
      </c>
      <c r="Q67" s="273">
        <f t="shared" si="30"/>
        <v>10.614500000000001</v>
      </c>
      <c r="R67" s="273">
        <f t="shared" si="30"/>
        <v>1.8240000000000001</v>
      </c>
      <c r="S67" s="274">
        <f t="shared" si="30"/>
        <v>10.913499999999999</v>
      </c>
      <c r="T67" s="320">
        <f>((T64*1000)/T66)/7</f>
        <v>149.21301154249741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69.531000000000006</v>
      </c>
      <c r="C68" s="43">
        <f t="shared" si="31"/>
        <v>62.58</v>
      </c>
      <c r="D68" s="43">
        <f t="shared" si="31"/>
        <v>13.832000000000001</v>
      </c>
      <c r="E68" s="43">
        <f t="shared" si="31"/>
        <v>62.982500000000002</v>
      </c>
      <c r="F68" s="87">
        <f t="shared" si="31"/>
        <v>62.16</v>
      </c>
      <c r="G68" s="42">
        <f t="shared" si="31"/>
        <v>67.647999999999996</v>
      </c>
      <c r="H68" s="43">
        <f t="shared" si="31"/>
        <v>61.330500000000001</v>
      </c>
      <c r="I68" s="43">
        <f t="shared" si="31"/>
        <v>12.726000000000001</v>
      </c>
      <c r="J68" s="43">
        <f t="shared" si="31"/>
        <v>60.917499999999997</v>
      </c>
      <c r="K68" s="87">
        <f t="shared" si="31"/>
        <v>60.917499999999997</v>
      </c>
      <c r="L68" s="42">
        <f t="shared" si="31"/>
        <v>69.531000000000006</v>
      </c>
      <c r="M68" s="43">
        <f t="shared" si="31"/>
        <v>70.349999999999994</v>
      </c>
      <c r="N68" s="43">
        <f t="shared" si="31"/>
        <v>14.945</v>
      </c>
      <c r="O68" s="87">
        <f t="shared" si="31"/>
        <v>69.177499999999995</v>
      </c>
      <c r="P68" s="42">
        <f t="shared" si="31"/>
        <v>73.745000000000005</v>
      </c>
      <c r="Q68" s="43">
        <f t="shared" si="31"/>
        <v>74.301500000000004</v>
      </c>
      <c r="R68" s="43">
        <f t="shared" si="31"/>
        <v>12.768000000000001</v>
      </c>
      <c r="S68" s="87">
        <f t="shared" si="31"/>
        <v>76.394499999999994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150</v>
      </c>
      <c r="C69" s="49">
        <f t="shared" si="32"/>
        <v>148.33333333333334</v>
      </c>
      <c r="D69" s="49">
        <f t="shared" si="32"/>
        <v>153.84615384615384</v>
      </c>
      <c r="E69" s="49">
        <f t="shared" si="32"/>
        <v>147.54098360655738</v>
      </c>
      <c r="F69" s="50">
        <f t="shared" si="32"/>
        <v>148.33333333333334</v>
      </c>
      <c r="G69" s="48">
        <f t="shared" si="32"/>
        <v>151.56250000000003</v>
      </c>
      <c r="H69" s="49">
        <f t="shared" si="32"/>
        <v>149.15254237288136</v>
      </c>
      <c r="I69" s="49">
        <f t="shared" si="32"/>
        <v>150</v>
      </c>
      <c r="J69" s="49">
        <f t="shared" si="32"/>
        <v>147.45762711864407</v>
      </c>
      <c r="K69" s="50">
        <f t="shared" si="32"/>
        <v>147.45762711864407</v>
      </c>
      <c r="L69" s="48">
        <f t="shared" si="32"/>
        <v>150</v>
      </c>
      <c r="M69" s="49">
        <f t="shared" si="32"/>
        <v>150.74626865671641</v>
      </c>
      <c r="N69" s="49">
        <f t="shared" si="32"/>
        <v>150</v>
      </c>
      <c r="O69" s="50">
        <f t="shared" si="32"/>
        <v>147.76119402985071</v>
      </c>
      <c r="P69" s="48">
        <f t="shared" si="32"/>
        <v>150</v>
      </c>
      <c r="Q69" s="49">
        <f t="shared" si="32"/>
        <v>149.29577464788733</v>
      </c>
      <c r="R69" s="49">
        <f t="shared" si="32"/>
        <v>150</v>
      </c>
      <c r="S69" s="50">
        <f t="shared" si="32"/>
        <v>149.3150684931507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9" zoomScale="30" zoomScaleNormal="30" workbookViewId="0">
      <selection activeCell="K47" sqref="K47:P47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AC3" s="394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94" t="s">
        <v>1</v>
      </c>
      <c r="B9" s="394"/>
      <c r="C9" s="394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94"/>
      <c r="B10" s="394"/>
      <c r="C10" s="394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94" t="s">
        <v>4</v>
      </c>
      <c r="B11" s="394"/>
      <c r="C11" s="394"/>
      <c r="D11" s="245"/>
      <c r="E11" s="395">
        <v>1</v>
      </c>
      <c r="F11" s="245"/>
      <c r="G11" s="245"/>
      <c r="H11" s="245"/>
      <c r="I11" s="245"/>
      <c r="J11" s="245"/>
      <c r="K11" s="599" t="s">
        <v>112</v>
      </c>
      <c r="L11" s="599"/>
      <c r="M11" s="396"/>
      <c r="N11" s="396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94"/>
      <c r="B12" s="394"/>
      <c r="C12" s="394"/>
      <c r="D12" s="245"/>
      <c r="E12" s="247"/>
      <c r="F12" s="245"/>
      <c r="G12" s="245"/>
      <c r="H12" s="245"/>
      <c r="I12" s="245"/>
      <c r="J12" s="245"/>
      <c r="K12" s="396"/>
      <c r="L12" s="396"/>
      <c r="M12" s="396"/>
      <c r="N12" s="396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245"/>
      <c r="W13" s="245"/>
      <c r="X13" s="245"/>
    </row>
    <row r="14" spans="1:29" s="52" customFormat="1" ht="34.5" thickBot="1" x14ac:dyDescent="0.3">
      <c r="A14" s="394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480</v>
      </c>
      <c r="C17" s="226">
        <v>4.2743999999999902</v>
      </c>
      <c r="D17" s="226">
        <v>3.8947999999999916</v>
      </c>
      <c r="E17" s="226">
        <v>0.84239999999999815</v>
      </c>
      <c r="F17" s="226">
        <v>3.9675999999999911</v>
      </c>
      <c r="G17" s="226">
        <v>3.9155999999999911</v>
      </c>
      <c r="H17" s="225">
        <v>471</v>
      </c>
      <c r="I17" s="226">
        <v>4.22759999999999</v>
      </c>
      <c r="J17" s="226">
        <v>3.8895999999999913</v>
      </c>
      <c r="K17" s="226">
        <v>0.77479999999999838</v>
      </c>
      <c r="L17" s="226">
        <v>3.8323999999999914</v>
      </c>
      <c r="M17" s="402">
        <v>3.8583999999999916</v>
      </c>
      <c r="N17" s="79">
        <v>126.19017174979737</v>
      </c>
      <c r="O17" s="24">
        <v>129.31225649271158</v>
      </c>
      <c r="P17" s="24">
        <v>27.417906299487193</v>
      </c>
      <c r="Q17" s="25">
        <v>129.96823850392317</v>
      </c>
      <c r="R17" s="23">
        <v>134.09462256039751</v>
      </c>
      <c r="S17" s="24">
        <v>134.01671189440412</v>
      </c>
      <c r="T17" s="24">
        <v>23.827294931582806</v>
      </c>
      <c r="U17" s="25">
        <v>138.3733090438119</v>
      </c>
      <c r="V17" s="259">
        <f t="shared" ref="V17:V24" si="0">SUM(B17:U17)</f>
        <v>1827.6781114761156</v>
      </c>
      <c r="X17" s="52"/>
      <c r="Y17" s="52"/>
    </row>
    <row r="18" spans="1:41" ht="39.950000000000003" customHeight="1" x14ac:dyDescent="0.25">
      <c r="A18" s="260" t="s">
        <v>16</v>
      </c>
      <c r="B18" s="225">
        <v>480</v>
      </c>
      <c r="C18" s="226">
        <v>4.2743999999999902</v>
      </c>
      <c r="D18" s="226">
        <v>3.8947999999999916</v>
      </c>
      <c r="E18" s="226">
        <v>0.84239999999999815</v>
      </c>
      <c r="F18" s="226">
        <v>3.9675999999999911</v>
      </c>
      <c r="G18" s="226">
        <v>3.9155999999999911</v>
      </c>
      <c r="H18" s="225">
        <v>471</v>
      </c>
      <c r="I18" s="226">
        <v>4.22759999999999</v>
      </c>
      <c r="J18" s="226">
        <v>3.8895999999999913</v>
      </c>
      <c r="K18" s="226">
        <v>0.77479999999999838</v>
      </c>
      <c r="L18" s="226">
        <v>3.8323999999999914</v>
      </c>
      <c r="M18" s="402">
        <v>3.8583999999999916</v>
      </c>
      <c r="N18" s="79">
        <v>126.19017174979737</v>
      </c>
      <c r="O18" s="24">
        <v>129.31225649271158</v>
      </c>
      <c r="P18" s="24">
        <v>27.417906299487193</v>
      </c>
      <c r="Q18" s="25">
        <v>129.96823850392317</v>
      </c>
      <c r="R18" s="23">
        <v>134.09462256039751</v>
      </c>
      <c r="S18" s="24">
        <v>134.01671189440412</v>
      </c>
      <c r="T18" s="24">
        <v>23.827294931582806</v>
      </c>
      <c r="U18" s="25">
        <v>138.3733090438119</v>
      </c>
      <c r="V18" s="259">
        <f t="shared" si="0"/>
        <v>1827.6781114761156</v>
      </c>
      <c r="X18" s="52"/>
      <c r="Y18" s="52"/>
    </row>
    <row r="19" spans="1:41" ht="39.75" customHeight="1" x14ac:dyDescent="0.25">
      <c r="A19" s="258" t="s">
        <v>17</v>
      </c>
      <c r="B19" s="225">
        <v>474</v>
      </c>
      <c r="C19" s="226">
        <v>5.0019999999999953</v>
      </c>
      <c r="D19" s="226">
        <v>4.5627999999999957</v>
      </c>
      <c r="E19" s="226">
        <v>0.97599999999999909</v>
      </c>
      <c r="F19" s="226">
        <v>4.6420999999999957</v>
      </c>
      <c r="G19" s="226">
        <v>4.5932999999999957</v>
      </c>
      <c r="H19" s="225">
        <v>465</v>
      </c>
      <c r="I19" s="226">
        <v>4.9470999999999954</v>
      </c>
      <c r="J19" s="226">
        <v>4.5566999999999958</v>
      </c>
      <c r="K19" s="226">
        <v>0.8539999999999992</v>
      </c>
      <c r="L19" s="226">
        <v>4.4895999999999958</v>
      </c>
      <c r="M19" s="402">
        <v>4.5200999999999958</v>
      </c>
      <c r="N19" s="79">
        <v>125.13601130008105</v>
      </c>
      <c r="O19" s="24">
        <v>128.80089740291538</v>
      </c>
      <c r="P19" s="24">
        <v>26.847117480205121</v>
      </c>
      <c r="Q19" s="25">
        <v>129.17942459843067</v>
      </c>
      <c r="R19" s="23">
        <v>133.51079097584102</v>
      </c>
      <c r="S19" s="24">
        <v>133.32831524223835</v>
      </c>
      <c r="T19" s="24">
        <v>23.796922027366879</v>
      </c>
      <c r="U19" s="25">
        <v>137.56759638247522</v>
      </c>
      <c r="V19" s="259">
        <f t="shared" si="0"/>
        <v>1816.3107754095536</v>
      </c>
      <c r="X19" s="52"/>
      <c r="Y19" s="52"/>
    </row>
    <row r="20" spans="1:41" ht="39.950000000000003" customHeight="1" x14ac:dyDescent="0.25">
      <c r="A20" s="260" t="s">
        <v>18</v>
      </c>
      <c r="B20" s="225">
        <v>474</v>
      </c>
      <c r="C20" s="226">
        <v>5.0019999999999953</v>
      </c>
      <c r="D20" s="226">
        <v>4.5627999999999957</v>
      </c>
      <c r="E20" s="226">
        <v>0.97599999999999909</v>
      </c>
      <c r="F20" s="226">
        <v>4.6420999999999957</v>
      </c>
      <c r="G20" s="226">
        <v>4.5932999999999957</v>
      </c>
      <c r="H20" s="225">
        <v>465</v>
      </c>
      <c r="I20" s="226">
        <v>4.9470999999999954</v>
      </c>
      <c r="J20" s="226">
        <v>4.5566999999999958</v>
      </c>
      <c r="K20" s="226">
        <v>0.8539999999999992</v>
      </c>
      <c r="L20" s="226">
        <v>4.4895999999999958</v>
      </c>
      <c r="M20" s="402">
        <v>4.5200999999999958</v>
      </c>
      <c r="N20" s="79">
        <v>125.13601130008105</v>
      </c>
      <c r="O20" s="24">
        <v>128.80089740291538</v>
      </c>
      <c r="P20" s="24">
        <v>26.847117480205121</v>
      </c>
      <c r="Q20" s="25">
        <v>129.17942459843067</v>
      </c>
      <c r="R20" s="23">
        <v>133.51079097584102</v>
      </c>
      <c r="S20" s="24">
        <v>133.32831524223835</v>
      </c>
      <c r="T20" s="24">
        <v>23.796922027366879</v>
      </c>
      <c r="U20" s="25">
        <v>137.56759638247522</v>
      </c>
      <c r="V20" s="259">
        <f t="shared" si="0"/>
        <v>1816.3107754095536</v>
      </c>
      <c r="X20" s="52"/>
      <c r="Y20" s="52"/>
    </row>
    <row r="21" spans="1:41" ht="39.950000000000003" customHeight="1" x14ac:dyDescent="0.25">
      <c r="A21" s="258" t="s">
        <v>19</v>
      </c>
      <c r="B21" s="225">
        <v>474</v>
      </c>
      <c r="C21" s="226">
        <v>5.0019999999999953</v>
      </c>
      <c r="D21" s="226">
        <v>4.5627999999999957</v>
      </c>
      <c r="E21" s="226">
        <v>0.97599999999999909</v>
      </c>
      <c r="F21" s="226">
        <v>4.6420999999999957</v>
      </c>
      <c r="G21" s="226">
        <v>4.5932999999999957</v>
      </c>
      <c r="H21" s="225">
        <v>465</v>
      </c>
      <c r="I21" s="226">
        <v>4.9470999999999954</v>
      </c>
      <c r="J21" s="226">
        <v>4.5566999999999958</v>
      </c>
      <c r="K21" s="226">
        <v>0.8539999999999992</v>
      </c>
      <c r="L21" s="226">
        <v>4.4895999999999958</v>
      </c>
      <c r="M21" s="402">
        <v>4.5200999999999958</v>
      </c>
      <c r="N21" s="79">
        <v>125.13601130008105</v>
      </c>
      <c r="O21" s="24">
        <v>128.80089740291538</v>
      </c>
      <c r="P21" s="24">
        <v>26.847117480205121</v>
      </c>
      <c r="Q21" s="25">
        <v>129.17942459843067</v>
      </c>
      <c r="R21" s="23">
        <v>133.51079097584102</v>
      </c>
      <c r="S21" s="24">
        <v>133.32831524223835</v>
      </c>
      <c r="T21" s="24">
        <v>23.796922027366879</v>
      </c>
      <c r="U21" s="25">
        <v>137.56759638247522</v>
      </c>
      <c r="V21" s="259">
        <f t="shared" si="0"/>
        <v>1816.3107754095536</v>
      </c>
      <c r="X21" s="52"/>
      <c r="Y21" s="52"/>
    </row>
    <row r="22" spans="1:41" ht="39.950000000000003" customHeight="1" x14ac:dyDescent="0.25">
      <c r="A22" s="260" t="s">
        <v>13</v>
      </c>
      <c r="B22" s="225">
        <v>474</v>
      </c>
      <c r="C22" s="226">
        <v>5.0019999999999953</v>
      </c>
      <c r="D22" s="226">
        <v>4.5627999999999957</v>
      </c>
      <c r="E22" s="226">
        <v>0.97599999999999909</v>
      </c>
      <c r="F22" s="226">
        <v>4.6420999999999957</v>
      </c>
      <c r="G22" s="226">
        <v>4.5932999999999957</v>
      </c>
      <c r="H22" s="225">
        <v>465</v>
      </c>
      <c r="I22" s="226">
        <v>4.9470999999999954</v>
      </c>
      <c r="J22" s="226">
        <v>4.5566999999999958</v>
      </c>
      <c r="K22" s="226">
        <v>0.8539999999999992</v>
      </c>
      <c r="L22" s="226">
        <v>4.4895999999999958</v>
      </c>
      <c r="M22" s="402">
        <v>4.5200999999999958</v>
      </c>
      <c r="N22" s="79">
        <v>125.13601130008105</v>
      </c>
      <c r="O22" s="24">
        <v>128.80089740291538</v>
      </c>
      <c r="P22" s="24">
        <v>26.847117480205121</v>
      </c>
      <c r="Q22" s="25">
        <v>129.17942459843067</v>
      </c>
      <c r="R22" s="23">
        <v>133.51079097584102</v>
      </c>
      <c r="S22" s="24">
        <v>133.32831524223835</v>
      </c>
      <c r="T22" s="24">
        <v>23.796922027366879</v>
      </c>
      <c r="U22" s="25">
        <v>137.56759638247522</v>
      </c>
      <c r="V22" s="259">
        <f t="shared" si="0"/>
        <v>1816.3107754095536</v>
      </c>
      <c r="X22" s="52"/>
      <c r="Y22" s="52"/>
    </row>
    <row r="23" spans="1:41" ht="39.950000000000003" customHeight="1" x14ac:dyDescent="0.25">
      <c r="A23" s="258" t="s">
        <v>14</v>
      </c>
      <c r="B23" s="225">
        <v>474</v>
      </c>
      <c r="C23" s="226">
        <v>5.0019999999999953</v>
      </c>
      <c r="D23" s="226">
        <v>4.5627999999999957</v>
      </c>
      <c r="E23" s="226">
        <v>0.97599999999999909</v>
      </c>
      <c r="F23" s="226">
        <v>4.6420999999999957</v>
      </c>
      <c r="G23" s="226">
        <v>4.5932999999999957</v>
      </c>
      <c r="H23" s="225">
        <v>465</v>
      </c>
      <c r="I23" s="226">
        <v>4.9470999999999954</v>
      </c>
      <c r="J23" s="226">
        <v>4.5566999999999958</v>
      </c>
      <c r="K23" s="226">
        <v>0.8539999999999992</v>
      </c>
      <c r="L23" s="226">
        <v>4.4895999999999958</v>
      </c>
      <c r="M23" s="402">
        <v>4.5200999999999958</v>
      </c>
      <c r="N23" s="79">
        <v>125.13601130008105</v>
      </c>
      <c r="O23" s="24">
        <v>128.80089740291538</v>
      </c>
      <c r="P23" s="24">
        <v>26.847117480205121</v>
      </c>
      <c r="Q23" s="25">
        <v>129.17942459843067</v>
      </c>
      <c r="R23" s="23">
        <v>133.51079097584102</v>
      </c>
      <c r="S23" s="24">
        <v>133.32831524223835</v>
      </c>
      <c r="T23" s="24">
        <v>23.796922027366879</v>
      </c>
      <c r="U23" s="25">
        <v>137.56759638247522</v>
      </c>
      <c r="V23" s="259">
        <f t="shared" si="0"/>
        <v>1816.3107754095536</v>
      </c>
      <c r="X23" s="52"/>
    </row>
    <row r="24" spans="1:41" ht="41.45" customHeight="1" thickBot="1" x14ac:dyDescent="0.3">
      <c r="A24" s="260" t="s">
        <v>11</v>
      </c>
      <c r="B24" s="227">
        <f>SUM(B17:B23)</f>
        <v>3330</v>
      </c>
      <c r="C24" s="228">
        <f t="shared" ref="C24:G24" si="1">SUM(C17:C23)</f>
        <v>33.558799999999955</v>
      </c>
      <c r="D24" s="228">
        <f t="shared" si="1"/>
        <v>30.603599999999961</v>
      </c>
      <c r="E24" s="228">
        <f t="shared" si="1"/>
        <v>6.564799999999992</v>
      </c>
      <c r="F24" s="228">
        <f t="shared" si="1"/>
        <v>31.145699999999959</v>
      </c>
      <c r="G24" s="228">
        <f t="shared" si="1"/>
        <v>30.79769999999996</v>
      </c>
      <c r="H24" s="227">
        <f>SUM(H17:H23)</f>
        <v>3267</v>
      </c>
      <c r="I24" s="228">
        <f t="shared" ref="I24:M24" si="2">SUM(I17:I23)</f>
        <v>33.190699999999957</v>
      </c>
      <c r="J24" s="228">
        <f t="shared" si="2"/>
        <v>30.56269999999996</v>
      </c>
      <c r="K24" s="228">
        <f t="shared" si="2"/>
        <v>5.8195999999999923</v>
      </c>
      <c r="L24" s="228">
        <f t="shared" si="2"/>
        <v>30.112799999999961</v>
      </c>
      <c r="M24" s="403">
        <f t="shared" si="2"/>
        <v>30.317299999999964</v>
      </c>
      <c r="N24" s="290">
        <f>SUM(N17:N23)</f>
        <v>878.06039999999996</v>
      </c>
      <c r="O24" s="262">
        <f t="shared" ref="O24:Q24" si="3">SUM(O17:O23)</f>
        <v>902.62899999999991</v>
      </c>
      <c r="P24" s="262">
        <f t="shared" si="3"/>
        <v>189.07140000000001</v>
      </c>
      <c r="Q24" s="263">
        <f t="shared" si="3"/>
        <v>905.83359999999948</v>
      </c>
      <c r="R24" s="261">
        <f>SUM(R17:R23)</f>
        <v>935.74320000000012</v>
      </c>
      <c r="S24" s="262">
        <f t="shared" ref="S24:U24" si="4">SUM(S17:S23)</f>
        <v>934.67499999999984</v>
      </c>
      <c r="T24" s="262">
        <f t="shared" si="4"/>
        <v>166.63920000000002</v>
      </c>
      <c r="U24" s="263">
        <f t="shared" si="4"/>
        <v>964.58460000000002</v>
      </c>
      <c r="V24" s="259">
        <f t="shared" si="0"/>
        <v>12736.910099999999</v>
      </c>
    </row>
    <row r="25" spans="1:41" s="52" customFormat="1" ht="36.75" customHeight="1" x14ac:dyDescent="0.25">
      <c r="A25" s="264" t="s">
        <v>20</v>
      </c>
      <c r="B25" s="229"/>
      <c r="C25" s="230">
        <v>152.6</v>
      </c>
      <c r="D25" s="230">
        <v>152.6</v>
      </c>
      <c r="E25" s="230">
        <v>152.6</v>
      </c>
      <c r="F25" s="230">
        <v>152.6</v>
      </c>
      <c r="G25" s="230">
        <v>152.6</v>
      </c>
      <c r="H25" s="229"/>
      <c r="I25" s="230">
        <v>152.6</v>
      </c>
      <c r="J25" s="335">
        <v>152.6</v>
      </c>
      <c r="K25" s="230">
        <v>152.6</v>
      </c>
      <c r="L25" s="230">
        <v>152.6</v>
      </c>
      <c r="M25" s="404">
        <v>152.6</v>
      </c>
      <c r="N25" s="292">
        <v>152.6</v>
      </c>
      <c r="O25" s="266">
        <v>152.6</v>
      </c>
      <c r="P25" s="266">
        <v>152.6</v>
      </c>
      <c r="Q25" s="267">
        <v>152.6</v>
      </c>
      <c r="R25" s="265">
        <v>152.6</v>
      </c>
      <c r="S25" s="266">
        <v>152.6</v>
      </c>
      <c r="T25" s="266">
        <v>152.6</v>
      </c>
      <c r="U25" s="267">
        <v>152.6</v>
      </c>
      <c r="V25" s="268">
        <f>+((V24/V26)/7)*1000</f>
        <v>152.6603394340369</v>
      </c>
    </row>
    <row r="26" spans="1:41" s="52" customFormat="1" ht="33" customHeight="1" x14ac:dyDescent="0.25">
      <c r="A26" s="269" t="s">
        <v>21</v>
      </c>
      <c r="B26" s="231"/>
      <c r="C26" s="232">
        <v>820</v>
      </c>
      <c r="D26" s="232">
        <v>748</v>
      </c>
      <c r="E26" s="232">
        <v>160</v>
      </c>
      <c r="F26" s="232">
        <v>761</v>
      </c>
      <c r="G26" s="232">
        <v>753</v>
      </c>
      <c r="H26" s="231"/>
      <c r="I26" s="232">
        <v>811</v>
      </c>
      <c r="J26" s="232">
        <v>747</v>
      </c>
      <c r="K26" s="232">
        <v>140</v>
      </c>
      <c r="L26" s="232">
        <v>736</v>
      </c>
      <c r="M26" s="405">
        <v>741</v>
      </c>
      <c r="N26" s="83">
        <v>822</v>
      </c>
      <c r="O26" s="35">
        <v>845</v>
      </c>
      <c r="P26" s="35">
        <v>177</v>
      </c>
      <c r="Q26" s="36">
        <v>848</v>
      </c>
      <c r="R26" s="34">
        <v>876</v>
      </c>
      <c r="S26" s="35">
        <v>875</v>
      </c>
      <c r="T26" s="35">
        <v>156</v>
      </c>
      <c r="U26" s="36">
        <v>903</v>
      </c>
      <c r="V26" s="270">
        <f>SUM(C26:U26)</f>
        <v>11919</v>
      </c>
      <c r="W26" s="52">
        <f>((V24*1000)/V26)/7</f>
        <v>152.66033943403687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750.79200000000003</v>
      </c>
      <c r="D27" s="226">
        <f t="shared" ref="D27:G27" si="5">(D26*D25/1000)*6</f>
        <v>684.86879999999996</v>
      </c>
      <c r="E27" s="226">
        <f t="shared" si="5"/>
        <v>146.49600000000001</v>
      </c>
      <c r="F27" s="226">
        <f t="shared" si="5"/>
        <v>696.77159999999992</v>
      </c>
      <c r="G27" s="226">
        <f t="shared" si="5"/>
        <v>689.44680000000005</v>
      </c>
      <c r="H27" s="233"/>
      <c r="I27" s="226">
        <f>(I26*I25/1000)*6</f>
        <v>742.55159999999989</v>
      </c>
      <c r="J27" s="226">
        <f t="shared" ref="J27:M27" si="6">(J26*J25/1000)*6</f>
        <v>683.95319999999992</v>
      </c>
      <c r="K27" s="226">
        <f t="shared" si="6"/>
        <v>128.184</v>
      </c>
      <c r="L27" s="226">
        <f t="shared" si="6"/>
        <v>673.88159999999993</v>
      </c>
      <c r="M27" s="402">
        <f t="shared" si="6"/>
        <v>678.45959999999991</v>
      </c>
      <c r="N27" s="289">
        <f>((N26*N25)*7/1000-N17-N18)/5</f>
        <v>125.13601130008105</v>
      </c>
      <c r="O27" s="273">
        <f t="shared" ref="O27:U27" si="7">((O26*O25)*7/1000-O17-O18)/5</f>
        <v>128.80089740291538</v>
      </c>
      <c r="P27" s="273">
        <f t="shared" si="7"/>
        <v>26.847117480205121</v>
      </c>
      <c r="Q27" s="274">
        <f t="shared" si="7"/>
        <v>129.17942459843067</v>
      </c>
      <c r="R27" s="272">
        <f t="shared" si="7"/>
        <v>133.51079097584102</v>
      </c>
      <c r="S27" s="273">
        <f t="shared" si="7"/>
        <v>133.32831524223835</v>
      </c>
      <c r="T27" s="273">
        <f t="shared" si="7"/>
        <v>23.796922027366879</v>
      </c>
      <c r="U27" s="274">
        <f t="shared" si="7"/>
        <v>137.56759638247522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5.0019999999999953</v>
      </c>
      <c r="D28" s="235">
        <f t="shared" ref="D28:G28" si="8">+(D25-$C$32)*D26/1000</f>
        <v>4.5627999999999957</v>
      </c>
      <c r="E28" s="235">
        <f t="shared" si="8"/>
        <v>0.97599999999999909</v>
      </c>
      <c r="F28" s="235">
        <f t="shared" si="8"/>
        <v>4.6420999999999957</v>
      </c>
      <c r="G28" s="235">
        <f t="shared" si="8"/>
        <v>4.5932999999999957</v>
      </c>
      <c r="H28" s="234"/>
      <c r="I28" s="235">
        <f>+(I25-$I$32)*I26/1000</f>
        <v>4.9470999999999954</v>
      </c>
      <c r="J28" s="235">
        <f t="shared" ref="J28:M28" si="9">+(J25-$I$32)*J26/1000</f>
        <v>4.5566999999999958</v>
      </c>
      <c r="K28" s="235">
        <f t="shared" si="9"/>
        <v>0.8539999999999992</v>
      </c>
      <c r="L28" s="235">
        <f t="shared" si="9"/>
        <v>4.4895999999999958</v>
      </c>
      <c r="M28" s="406">
        <f t="shared" si="9"/>
        <v>4.5200999999999958</v>
      </c>
      <c r="N28" s="85">
        <f>((N26*N25)*7)/1000</f>
        <v>878.06040000000007</v>
      </c>
      <c r="O28" s="43">
        <f>((O26*O25)*7)/1000</f>
        <v>902.62900000000002</v>
      </c>
      <c r="P28" s="43">
        <f t="shared" ref="P28:U28" si="10">((P26*P25)*7)/1000</f>
        <v>189.07139999999998</v>
      </c>
      <c r="Q28" s="87">
        <f t="shared" si="10"/>
        <v>905.83359999999982</v>
      </c>
      <c r="R28" s="44">
        <f t="shared" si="10"/>
        <v>935.74320000000012</v>
      </c>
      <c r="S28" s="45">
        <f t="shared" si="10"/>
        <v>934.67499999999995</v>
      </c>
      <c r="T28" s="45">
        <f t="shared" si="10"/>
        <v>166.63919999999999</v>
      </c>
      <c r="U28" s="46">
        <f t="shared" si="10"/>
        <v>964.58459999999991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956.66666666666947</v>
      </c>
      <c r="D29" s="237">
        <f t="shared" si="11"/>
        <v>872.66666666666924</v>
      </c>
      <c r="E29" s="237">
        <f t="shared" si="11"/>
        <v>186.6666666666672</v>
      </c>
      <c r="F29" s="237">
        <f t="shared" si="11"/>
        <v>887.83333333333587</v>
      </c>
      <c r="G29" s="237">
        <f t="shared" si="11"/>
        <v>878.50000000000261</v>
      </c>
      <c r="H29" s="236"/>
      <c r="I29" s="237">
        <f t="shared" ref="I29:M29" si="12">+I26*(1.16666666666667)</f>
        <v>946.16666666666947</v>
      </c>
      <c r="J29" s="237">
        <f t="shared" si="12"/>
        <v>871.5000000000025</v>
      </c>
      <c r="K29" s="237">
        <f t="shared" si="12"/>
        <v>163.3333333333338</v>
      </c>
      <c r="L29" s="237">
        <f t="shared" si="12"/>
        <v>858.66666666666913</v>
      </c>
      <c r="M29" s="407">
        <f t="shared" si="12"/>
        <v>864.5000000000025</v>
      </c>
      <c r="N29" s="86">
        <f>+(N24/N26)/7*1000</f>
        <v>152.60000000000002</v>
      </c>
      <c r="O29" s="49">
        <f t="shared" ref="O29:U29" si="13">+(O24/O26)/7*1000</f>
        <v>152.6</v>
      </c>
      <c r="P29" s="49">
        <f t="shared" si="13"/>
        <v>152.60000000000002</v>
      </c>
      <c r="Q29" s="50">
        <f t="shared" si="13"/>
        <v>152.59999999999991</v>
      </c>
      <c r="R29" s="48">
        <f t="shared" si="13"/>
        <v>152.60000000000002</v>
      </c>
      <c r="S29" s="49">
        <f t="shared" si="13"/>
        <v>152.6</v>
      </c>
      <c r="T29" s="49">
        <f t="shared" si="13"/>
        <v>152.60000000000002</v>
      </c>
      <c r="U29" s="50">
        <f t="shared" si="13"/>
        <v>152.60000000000002</v>
      </c>
      <c r="V29" s="276"/>
    </row>
    <row r="30" spans="1:41" ht="33.75" customHeight="1" x14ac:dyDescent="0.25">
      <c r="A30" s="52"/>
      <c r="B30" s="233"/>
      <c r="C30" s="238">
        <f>(C27/6)</f>
        <v>125.13200000000001</v>
      </c>
      <c r="D30" s="238">
        <f t="shared" ref="D30:G30" si="14">+(D27/6)</f>
        <v>114.14479999999999</v>
      </c>
      <c r="E30" s="238">
        <f t="shared" si="14"/>
        <v>24.416</v>
      </c>
      <c r="F30" s="238">
        <f t="shared" si="14"/>
        <v>116.12859999999999</v>
      </c>
      <c r="G30" s="238">
        <f t="shared" si="14"/>
        <v>114.90780000000001</v>
      </c>
      <c r="H30" s="233"/>
      <c r="I30" s="238">
        <f>(I27/6)</f>
        <v>123.75859999999999</v>
      </c>
      <c r="J30" s="238">
        <f t="shared" ref="J30:M30" si="15">+(J27/6)</f>
        <v>113.99219999999998</v>
      </c>
      <c r="K30" s="238">
        <f t="shared" si="15"/>
        <v>21.364000000000001</v>
      </c>
      <c r="L30" s="238">
        <f t="shared" si="15"/>
        <v>112.31359999999999</v>
      </c>
      <c r="M30" s="408">
        <f t="shared" si="15"/>
        <v>113.07659999999998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304.44030000000004</v>
      </c>
      <c r="D31" s="238">
        <f t="shared" ref="D31:G31" si="16">+((D27-D24)/4)+D30</f>
        <v>277.71109999999999</v>
      </c>
      <c r="E31" s="238">
        <f t="shared" si="16"/>
        <v>59.398800000000008</v>
      </c>
      <c r="F31" s="238">
        <f t="shared" si="16"/>
        <v>282.53507500000001</v>
      </c>
      <c r="G31" s="238">
        <f t="shared" si="16"/>
        <v>279.57007500000003</v>
      </c>
      <c r="H31" s="233"/>
      <c r="I31" s="238">
        <f>+((I27-I24)/4)+I30</f>
        <v>301.09882499999998</v>
      </c>
      <c r="J31" s="238">
        <f t="shared" ref="J31:M31" si="17">+((J27-J24)/4)+J30</f>
        <v>277.33982499999996</v>
      </c>
      <c r="K31" s="238">
        <f t="shared" si="17"/>
        <v>51.955100000000002</v>
      </c>
      <c r="L31" s="238">
        <f t="shared" si="17"/>
        <v>273.25579999999997</v>
      </c>
      <c r="M31" s="408">
        <f t="shared" si="17"/>
        <v>275.11217499999998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146.5</v>
      </c>
      <c r="D32" s="241">
        <f>+C32*E32/1000</f>
        <v>474.95299999999997</v>
      </c>
      <c r="E32" s="242">
        <f>+SUM(C26:G26)</f>
        <v>3242</v>
      </c>
      <c r="F32" s="243"/>
      <c r="G32" s="243"/>
      <c r="H32" s="239"/>
      <c r="I32" s="240">
        <v>146.5</v>
      </c>
      <c r="J32" s="241">
        <f>+I32*K32/1000</f>
        <v>465.13749999999999</v>
      </c>
      <c r="K32" s="242">
        <f>+SUM(I26:M26)</f>
        <v>3175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94.6</v>
      </c>
      <c r="C38" s="79">
        <v>95.8</v>
      </c>
      <c r="D38" s="79">
        <v>23.7</v>
      </c>
      <c r="E38" s="79">
        <v>106.6</v>
      </c>
      <c r="F38" s="79">
        <v>106.6</v>
      </c>
      <c r="G38" s="79">
        <v>106.8</v>
      </c>
      <c r="H38" s="274">
        <f t="shared" ref="H38:H45" si="18">SUM(B38:G38)</f>
        <v>534.09999999999991</v>
      </c>
      <c r="I38" s="52"/>
      <c r="J38" s="287" t="s">
        <v>15</v>
      </c>
      <c r="K38" s="79">
        <v>7</v>
      </c>
      <c r="L38" s="79">
        <v>6.9</v>
      </c>
      <c r="M38" s="79">
        <v>1.6</v>
      </c>
      <c r="N38" s="79">
        <v>7.7</v>
      </c>
      <c r="O38" s="79">
        <v>7.6</v>
      </c>
      <c r="P38" s="79">
        <v>7.6</v>
      </c>
      <c r="Q38" s="274">
        <f t="shared" ref="Q38:Q45" si="19">SUM(K38:P38)</f>
        <v>38.4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94.6</v>
      </c>
      <c r="C39" s="79">
        <v>95.8</v>
      </c>
      <c r="D39" s="79">
        <v>23.7</v>
      </c>
      <c r="E39" s="79">
        <v>106.6</v>
      </c>
      <c r="F39" s="79">
        <v>106.6</v>
      </c>
      <c r="G39" s="79">
        <v>106.8</v>
      </c>
      <c r="H39" s="274">
        <f t="shared" si="18"/>
        <v>534.09999999999991</v>
      </c>
      <c r="I39" s="52"/>
      <c r="J39" s="288" t="s">
        <v>16</v>
      </c>
      <c r="K39" s="79">
        <v>7</v>
      </c>
      <c r="L39" s="79">
        <v>6.9</v>
      </c>
      <c r="M39" s="79">
        <v>1.6</v>
      </c>
      <c r="N39" s="79">
        <v>7.7</v>
      </c>
      <c r="O39" s="79">
        <v>7.6</v>
      </c>
      <c r="P39" s="79">
        <v>7.6</v>
      </c>
      <c r="Q39" s="274">
        <f t="shared" si="19"/>
        <v>38.4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94.6</v>
      </c>
      <c r="C40" s="79">
        <v>95.8</v>
      </c>
      <c r="D40" s="79">
        <v>23.7</v>
      </c>
      <c r="E40" s="79">
        <v>106.6</v>
      </c>
      <c r="F40" s="79">
        <v>106.6</v>
      </c>
      <c r="G40" s="79">
        <v>106.8</v>
      </c>
      <c r="H40" s="274">
        <f t="shared" si="18"/>
        <v>534.09999999999991</v>
      </c>
      <c r="I40" s="52"/>
      <c r="J40" s="287" t="s">
        <v>17</v>
      </c>
      <c r="K40" s="79">
        <v>7</v>
      </c>
      <c r="L40" s="79">
        <v>6.8</v>
      </c>
      <c r="M40" s="79">
        <v>1.6</v>
      </c>
      <c r="N40" s="79">
        <v>7.7</v>
      </c>
      <c r="O40" s="79">
        <v>7.6</v>
      </c>
      <c r="P40" s="79">
        <v>7.6</v>
      </c>
      <c r="Q40" s="274">
        <f t="shared" si="19"/>
        <v>38.300000000000004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94.6</v>
      </c>
      <c r="C41" s="79">
        <v>95.8</v>
      </c>
      <c r="D41" s="79">
        <v>23.7</v>
      </c>
      <c r="E41" s="79">
        <v>106.6</v>
      </c>
      <c r="F41" s="79">
        <v>106.6</v>
      </c>
      <c r="G41" s="79">
        <v>106.8</v>
      </c>
      <c r="H41" s="274">
        <f t="shared" si="18"/>
        <v>534.09999999999991</v>
      </c>
      <c r="I41" s="52"/>
      <c r="J41" s="288" t="s">
        <v>18</v>
      </c>
      <c r="K41" s="79">
        <v>7</v>
      </c>
      <c r="L41" s="79">
        <v>6.9</v>
      </c>
      <c r="M41" s="79">
        <v>1.6</v>
      </c>
      <c r="N41" s="79">
        <v>7.7</v>
      </c>
      <c r="O41" s="79">
        <v>7.6</v>
      </c>
      <c r="P41" s="79">
        <v>7.6</v>
      </c>
      <c r="Q41" s="274">
        <f t="shared" si="19"/>
        <v>38.4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94.6</v>
      </c>
      <c r="C42" s="79">
        <v>95.8</v>
      </c>
      <c r="D42" s="79">
        <v>23.7</v>
      </c>
      <c r="E42" s="79">
        <v>106.6</v>
      </c>
      <c r="F42" s="79">
        <v>106.6</v>
      </c>
      <c r="G42" s="79">
        <v>106.8</v>
      </c>
      <c r="H42" s="274">
        <f t="shared" si="18"/>
        <v>534.09999999999991</v>
      </c>
      <c r="I42" s="52"/>
      <c r="J42" s="287" t="s">
        <v>19</v>
      </c>
      <c r="K42" s="79">
        <v>7</v>
      </c>
      <c r="L42" s="79">
        <v>6.9</v>
      </c>
      <c r="M42" s="79">
        <v>1.7</v>
      </c>
      <c r="N42" s="79">
        <v>7.8</v>
      </c>
      <c r="O42" s="79">
        <v>7.6</v>
      </c>
      <c r="P42" s="79">
        <v>7.6</v>
      </c>
      <c r="Q42" s="274">
        <f t="shared" si="19"/>
        <v>38.6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94.6</v>
      </c>
      <c r="C43" s="79">
        <v>95.8</v>
      </c>
      <c r="D43" s="79">
        <v>23.7</v>
      </c>
      <c r="E43" s="79">
        <v>106.6</v>
      </c>
      <c r="F43" s="79">
        <v>106.6</v>
      </c>
      <c r="G43" s="79">
        <v>106.8</v>
      </c>
      <c r="H43" s="274">
        <f t="shared" si="18"/>
        <v>534.09999999999991</v>
      </c>
      <c r="I43" s="52"/>
      <c r="J43" s="288" t="s">
        <v>13</v>
      </c>
      <c r="K43" s="79">
        <v>7</v>
      </c>
      <c r="L43" s="79">
        <v>6.9</v>
      </c>
      <c r="M43" s="79">
        <v>1.7</v>
      </c>
      <c r="N43" s="79">
        <v>7.8</v>
      </c>
      <c r="O43" s="79">
        <v>7.7</v>
      </c>
      <c r="P43" s="79">
        <v>7.7</v>
      </c>
      <c r="Q43" s="274">
        <f t="shared" si="19"/>
        <v>38.799999999999997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94.6</v>
      </c>
      <c r="C44" s="79">
        <v>95.8</v>
      </c>
      <c r="D44" s="79">
        <v>23.7</v>
      </c>
      <c r="E44" s="79">
        <v>106.6</v>
      </c>
      <c r="F44" s="79">
        <v>106.6</v>
      </c>
      <c r="G44" s="79">
        <v>106.8</v>
      </c>
      <c r="H44" s="274">
        <f t="shared" si="18"/>
        <v>534.09999999999991</v>
      </c>
      <c r="I44" s="52"/>
      <c r="J44" s="287" t="s">
        <v>14</v>
      </c>
      <c r="K44" s="79">
        <v>7</v>
      </c>
      <c r="L44" s="79">
        <v>6.9</v>
      </c>
      <c r="M44" s="79">
        <v>1.7</v>
      </c>
      <c r="N44" s="79">
        <v>7.8</v>
      </c>
      <c r="O44" s="79">
        <v>7.7</v>
      </c>
      <c r="P44" s="79">
        <v>7.7</v>
      </c>
      <c r="Q44" s="274">
        <f t="shared" si="19"/>
        <v>38.799999999999997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662.2</v>
      </c>
      <c r="C45" s="262">
        <f t="shared" si="20"/>
        <v>670.59999999999991</v>
      </c>
      <c r="D45" s="262">
        <f t="shared" si="20"/>
        <v>165.89999999999998</v>
      </c>
      <c r="E45" s="262">
        <f t="shared" si="20"/>
        <v>746.2</v>
      </c>
      <c r="F45" s="262">
        <f t="shared" si="20"/>
        <v>746.2</v>
      </c>
      <c r="G45" s="262">
        <f t="shared" si="20"/>
        <v>747.59999999999991</v>
      </c>
      <c r="H45" s="274">
        <f t="shared" si="18"/>
        <v>3738.6999999999994</v>
      </c>
      <c r="J45" s="288" t="s">
        <v>11</v>
      </c>
      <c r="K45" s="290">
        <f t="shared" ref="K45:P45" si="21">SUM(K38:K44)</f>
        <v>49</v>
      </c>
      <c r="L45" s="262">
        <f t="shared" si="21"/>
        <v>48.199999999999996</v>
      </c>
      <c r="M45" s="262">
        <f t="shared" si="21"/>
        <v>11.499999999999998</v>
      </c>
      <c r="N45" s="262">
        <f t="shared" si="21"/>
        <v>54.199999999999996</v>
      </c>
      <c r="O45" s="262">
        <f t="shared" si="21"/>
        <v>53.400000000000006</v>
      </c>
      <c r="P45" s="262">
        <f t="shared" si="21"/>
        <v>53.400000000000006</v>
      </c>
      <c r="Q45" s="274">
        <f t="shared" si="19"/>
        <v>269.7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155.19999999999999</v>
      </c>
      <c r="C46" s="266">
        <v>155.19999999999999</v>
      </c>
      <c r="D46" s="266">
        <v>155.19999999999999</v>
      </c>
      <c r="E46" s="266">
        <v>155.19999999999999</v>
      </c>
      <c r="F46" s="266">
        <v>155.19999999999999</v>
      </c>
      <c r="G46" s="266">
        <v>155.19999999999999</v>
      </c>
      <c r="H46" s="293">
        <f>+((H45/H47)/7)*1000</f>
        <v>154.85648013917074</v>
      </c>
      <c r="J46" s="291" t="s">
        <v>20</v>
      </c>
      <c r="K46" s="292">
        <v>149</v>
      </c>
      <c r="L46" s="266">
        <v>146.5</v>
      </c>
      <c r="M46" s="266">
        <v>149.5</v>
      </c>
      <c r="N46" s="266">
        <v>146</v>
      </c>
      <c r="O46" s="266">
        <v>144</v>
      </c>
      <c r="P46" s="266">
        <v>144</v>
      </c>
      <c r="Q46" s="293">
        <f>+((Q45/Q47)/7)*1000</f>
        <v>145.94155844155841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611</v>
      </c>
      <c r="C47" s="35">
        <v>618</v>
      </c>
      <c r="D47" s="35">
        <v>155</v>
      </c>
      <c r="E47" s="35">
        <v>688</v>
      </c>
      <c r="F47" s="35">
        <v>688</v>
      </c>
      <c r="G47" s="35">
        <v>689</v>
      </c>
      <c r="H47" s="296">
        <f>SUM(B47:G47)</f>
        <v>3449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53</v>
      </c>
      <c r="O47" s="298">
        <v>53</v>
      </c>
      <c r="P47" s="298">
        <v>53</v>
      </c>
      <c r="Q47" s="299">
        <f>SUM(K47:P47)</f>
        <v>264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94.918079999999989</v>
      </c>
      <c r="C48" s="273">
        <f t="shared" si="22"/>
        <v>95.959039999999987</v>
      </c>
      <c r="D48" s="273">
        <f t="shared" si="22"/>
        <v>24.198399999999999</v>
      </c>
      <c r="E48" s="273">
        <f t="shared" si="22"/>
        <v>106.84863999999997</v>
      </c>
      <c r="F48" s="273">
        <f t="shared" si="22"/>
        <v>106.84863999999997</v>
      </c>
      <c r="G48" s="273">
        <f t="shared" si="22"/>
        <v>106.98591999999999</v>
      </c>
      <c r="H48" s="302">
        <f>((H45*1000)/H47)/7</f>
        <v>154.85648013917077</v>
      </c>
      <c r="J48" s="301" t="s">
        <v>22</v>
      </c>
      <c r="K48" s="289">
        <f t="shared" ref="K48:P48" si="23">((K47*K46)*7/1000-K38-K39)/5</f>
        <v>7.0042</v>
      </c>
      <c r="L48" s="273">
        <f t="shared" si="23"/>
        <v>6.8797000000000015</v>
      </c>
      <c r="M48" s="273">
        <f t="shared" si="23"/>
        <v>1.6623000000000001</v>
      </c>
      <c r="N48" s="273">
        <f t="shared" si="23"/>
        <v>7.7531999999999979</v>
      </c>
      <c r="O48" s="273">
        <f t="shared" si="23"/>
        <v>7.6447999999999992</v>
      </c>
      <c r="P48" s="273">
        <f t="shared" si="23"/>
        <v>7.6447999999999992</v>
      </c>
      <c r="Q48" s="303">
        <f>((Q45*1000)/Q47)/7</f>
        <v>145.94155844155844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663.79039999999998</v>
      </c>
      <c r="C49" s="43">
        <f t="shared" si="24"/>
        <v>671.39519999999993</v>
      </c>
      <c r="D49" s="43">
        <f t="shared" si="24"/>
        <v>168.392</v>
      </c>
      <c r="E49" s="43">
        <f t="shared" si="24"/>
        <v>747.44319999999993</v>
      </c>
      <c r="F49" s="43">
        <f t="shared" si="24"/>
        <v>747.44319999999993</v>
      </c>
      <c r="G49" s="43">
        <f t="shared" si="24"/>
        <v>748.52959999999985</v>
      </c>
      <c r="H49" s="87"/>
      <c r="J49" s="96" t="s">
        <v>23</v>
      </c>
      <c r="K49" s="85">
        <f t="shared" ref="K49:P49" si="25">((K47*K46)*7)/1000</f>
        <v>49.021000000000001</v>
      </c>
      <c r="L49" s="43">
        <f t="shared" si="25"/>
        <v>48.198500000000003</v>
      </c>
      <c r="M49" s="43">
        <f t="shared" si="25"/>
        <v>11.5115</v>
      </c>
      <c r="N49" s="43">
        <f t="shared" si="25"/>
        <v>54.165999999999997</v>
      </c>
      <c r="O49" s="43">
        <f t="shared" si="25"/>
        <v>53.423999999999999</v>
      </c>
      <c r="P49" s="43">
        <f t="shared" si="25"/>
        <v>53.423999999999999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154.82815057283145</v>
      </c>
      <c r="C50" s="49">
        <f t="shared" si="26"/>
        <v>155.01618122977345</v>
      </c>
      <c r="D50" s="49">
        <f t="shared" si="26"/>
        <v>152.90322580645159</v>
      </c>
      <c r="E50" s="49">
        <f t="shared" si="26"/>
        <v>154.94186046511629</v>
      </c>
      <c r="F50" s="49">
        <f t="shared" si="26"/>
        <v>154.94186046511629</v>
      </c>
      <c r="G50" s="49">
        <f t="shared" si="26"/>
        <v>155.00725689404931</v>
      </c>
      <c r="H50" s="105"/>
      <c r="I50" s="52"/>
      <c r="J50" s="97" t="s">
        <v>24</v>
      </c>
      <c r="K50" s="86">
        <f t="shared" ref="K50:P50" si="27">+(K45/K47)/7*1000</f>
        <v>148.93617021276597</v>
      </c>
      <c r="L50" s="49">
        <f t="shared" si="27"/>
        <v>146.50455927051669</v>
      </c>
      <c r="M50" s="49">
        <f t="shared" si="27"/>
        <v>149.35064935064932</v>
      </c>
      <c r="N50" s="49">
        <f t="shared" si="27"/>
        <v>146.09164420485175</v>
      </c>
      <c r="O50" s="49">
        <f t="shared" si="27"/>
        <v>143.93530997304583</v>
      </c>
      <c r="P50" s="49">
        <f t="shared" si="27"/>
        <v>143.93530997304583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9.9</v>
      </c>
      <c r="C57" s="79">
        <v>8.9</v>
      </c>
      <c r="D57" s="79">
        <v>2</v>
      </c>
      <c r="E57" s="79">
        <v>9</v>
      </c>
      <c r="F57" s="221">
        <v>8.9</v>
      </c>
      <c r="G57" s="23">
        <v>9.6999999999999993</v>
      </c>
      <c r="H57" s="289">
        <v>8.8000000000000007</v>
      </c>
      <c r="I57" s="79">
        <v>1.8</v>
      </c>
      <c r="J57" s="79">
        <v>8.6999999999999993</v>
      </c>
      <c r="K57" s="221">
        <v>8.6999999999999993</v>
      </c>
      <c r="L57" s="23">
        <v>9.9</v>
      </c>
      <c r="M57" s="79">
        <v>10.1</v>
      </c>
      <c r="N57" s="79">
        <v>2.1</v>
      </c>
      <c r="O57" s="221">
        <v>9.9</v>
      </c>
      <c r="P57" s="23">
        <v>10.5</v>
      </c>
      <c r="Q57" s="79">
        <v>10.6</v>
      </c>
      <c r="R57" s="79">
        <v>1.8</v>
      </c>
      <c r="S57" s="221">
        <v>10.9</v>
      </c>
      <c r="T57" s="259">
        <f t="shared" ref="T57:T64" si="28">SUM(B57:S57)</f>
        <v>142.20000000000002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9.9</v>
      </c>
      <c r="C58" s="79">
        <v>8.9</v>
      </c>
      <c r="D58" s="79">
        <v>2</v>
      </c>
      <c r="E58" s="79">
        <v>9</v>
      </c>
      <c r="F58" s="221">
        <v>8.9</v>
      </c>
      <c r="G58" s="23">
        <v>9.6999999999999993</v>
      </c>
      <c r="H58" s="289">
        <v>8.8000000000000007</v>
      </c>
      <c r="I58" s="79">
        <v>1.8</v>
      </c>
      <c r="J58" s="79">
        <v>8.6999999999999993</v>
      </c>
      <c r="K58" s="221">
        <v>8.6999999999999993</v>
      </c>
      <c r="L58" s="23">
        <v>9.9</v>
      </c>
      <c r="M58" s="79">
        <v>10.1</v>
      </c>
      <c r="N58" s="79">
        <v>2.1</v>
      </c>
      <c r="O58" s="221">
        <v>9.9</v>
      </c>
      <c r="P58" s="23">
        <v>10.5</v>
      </c>
      <c r="Q58" s="79">
        <v>10.6</v>
      </c>
      <c r="R58" s="79">
        <v>1.8</v>
      </c>
      <c r="S58" s="221">
        <v>10.9</v>
      </c>
      <c r="T58" s="259">
        <f t="shared" si="28"/>
        <v>142.20000000000002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9.9</v>
      </c>
      <c r="C59" s="79">
        <v>8.9</v>
      </c>
      <c r="D59" s="79">
        <v>1.9</v>
      </c>
      <c r="E59" s="79">
        <v>9</v>
      </c>
      <c r="F59" s="221">
        <v>8.8000000000000007</v>
      </c>
      <c r="G59" s="23">
        <v>9.6</v>
      </c>
      <c r="H59" s="289">
        <v>8.6999999999999993</v>
      </c>
      <c r="I59" s="79">
        <v>1.8</v>
      </c>
      <c r="J59" s="79">
        <v>8.6999999999999993</v>
      </c>
      <c r="K59" s="221">
        <v>8.6999999999999993</v>
      </c>
      <c r="L59" s="23">
        <v>9.9</v>
      </c>
      <c r="M59" s="79">
        <v>10</v>
      </c>
      <c r="N59" s="79">
        <v>2.1</v>
      </c>
      <c r="O59" s="221">
        <v>9.8000000000000007</v>
      </c>
      <c r="P59" s="23">
        <v>10.5</v>
      </c>
      <c r="Q59" s="79">
        <v>10.6</v>
      </c>
      <c r="R59" s="79">
        <v>1.8</v>
      </c>
      <c r="S59" s="221">
        <v>10.9</v>
      </c>
      <c r="T59" s="259">
        <f t="shared" si="28"/>
        <v>141.60000000000002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9.9</v>
      </c>
      <c r="C60" s="79">
        <v>8.9</v>
      </c>
      <c r="D60" s="79">
        <v>2</v>
      </c>
      <c r="E60" s="79">
        <v>9</v>
      </c>
      <c r="F60" s="221">
        <v>8.8000000000000007</v>
      </c>
      <c r="G60" s="23">
        <v>9.6</v>
      </c>
      <c r="H60" s="289">
        <v>8.6999999999999993</v>
      </c>
      <c r="I60" s="79">
        <v>1.8</v>
      </c>
      <c r="J60" s="79">
        <v>8.6999999999999993</v>
      </c>
      <c r="K60" s="221">
        <v>8.6999999999999993</v>
      </c>
      <c r="L60" s="23">
        <v>9.9</v>
      </c>
      <c r="M60" s="79">
        <v>10</v>
      </c>
      <c r="N60" s="79">
        <v>2.1</v>
      </c>
      <c r="O60" s="221">
        <v>9.9</v>
      </c>
      <c r="P60" s="23">
        <v>10.5</v>
      </c>
      <c r="Q60" s="79">
        <v>10.6</v>
      </c>
      <c r="R60" s="79">
        <v>1.8</v>
      </c>
      <c r="S60" s="221">
        <v>10.9</v>
      </c>
      <c r="T60" s="259">
        <f t="shared" si="28"/>
        <v>141.80000000000004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9.9</v>
      </c>
      <c r="C61" s="79">
        <v>9</v>
      </c>
      <c r="D61" s="79">
        <v>2</v>
      </c>
      <c r="E61" s="79">
        <v>9</v>
      </c>
      <c r="F61" s="221">
        <v>8.9</v>
      </c>
      <c r="G61" s="23">
        <v>9.6</v>
      </c>
      <c r="H61" s="289">
        <v>8.6999999999999993</v>
      </c>
      <c r="I61" s="79">
        <v>1.8</v>
      </c>
      <c r="J61" s="79">
        <v>8.6999999999999993</v>
      </c>
      <c r="K61" s="221">
        <v>8.6999999999999993</v>
      </c>
      <c r="L61" s="23">
        <v>9.9</v>
      </c>
      <c r="M61" s="79">
        <v>10</v>
      </c>
      <c r="N61" s="79">
        <v>2.2000000000000002</v>
      </c>
      <c r="O61" s="221">
        <v>9.9</v>
      </c>
      <c r="P61" s="23">
        <v>10.5</v>
      </c>
      <c r="Q61" s="79">
        <v>10.6</v>
      </c>
      <c r="R61" s="79">
        <v>1.8</v>
      </c>
      <c r="S61" s="221">
        <v>10.9</v>
      </c>
      <c r="T61" s="259">
        <f t="shared" si="28"/>
        <v>142.10000000000002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</v>
      </c>
      <c r="C62" s="79">
        <v>9</v>
      </c>
      <c r="D62" s="79">
        <v>2</v>
      </c>
      <c r="E62" s="79">
        <v>9</v>
      </c>
      <c r="F62" s="221">
        <v>8.9</v>
      </c>
      <c r="G62" s="23">
        <v>9.6999999999999993</v>
      </c>
      <c r="H62" s="289">
        <v>8.8000000000000007</v>
      </c>
      <c r="I62" s="79">
        <v>1.8</v>
      </c>
      <c r="J62" s="79">
        <v>8.6999999999999993</v>
      </c>
      <c r="K62" s="221">
        <v>8.6999999999999993</v>
      </c>
      <c r="L62" s="23">
        <v>10</v>
      </c>
      <c r="M62" s="79">
        <v>10</v>
      </c>
      <c r="N62" s="79">
        <v>2.2000000000000002</v>
      </c>
      <c r="O62" s="221">
        <v>9.9</v>
      </c>
      <c r="P62" s="23">
        <v>10.6</v>
      </c>
      <c r="Q62" s="79">
        <v>10.6</v>
      </c>
      <c r="R62" s="79">
        <v>1.9</v>
      </c>
      <c r="S62" s="221">
        <v>10.9</v>
      </c>
      <c r="T62" s="259">
        <f t="shared" si="28"/>
        <v>142.70000000000002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</v>
      </c>
      <c r="C63" s="79">
        <v>9</v>
      </c>
      <c r="D63" s="79">
        <v>2</v>
      </c>
      <c r="E63" s="79">
        <v>9</v>
      </c>
      <c r="F63" s="221">
        <v>8.9</v>
      </c>
      <c r="G63" s="23">
        <v>9.6999999999999993</v>
      </c>
      <c r="H63" s="289">
        <v>8.8000000000000007</v>
      </c>
      <c r="I63" s="79">
        <v>1.9</v>
      </c>
      <c r="J63" s="79">
        <v>8.6999999999999993</v>
      </c>
      <c r="K63" s="221">
        <v>8.6999999999999993</v>
      </c>
      <c r="L63" s="23">
        <v>10</v>
      </c>
      <c r="M63" s="79">
        <v>10.1</v>
      </c>
      <c r="N63" s="79">
        <v>2.2000000000000002</v>
      </c>
      <c r="O63" s="221">
        <v>9.9</v>
      </c>
      <c r="P63" s="23">
        <v>10.6</v>
      </c>
      <c r="Q63" s="79">
        <v>10.7</v>
      </c>
      <c r="R63" s="79">
        <v>1.9</v>
      </c>
      <c r="S63" s="221">
        <v>11</v>
      </c>
      <c r="T63" s="259">
        <f t="shared" si="28"/>
        <v>143.1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69.5</v>
      </c>
      <c r="C64" s="262">
        <f t="shared" si="29"/>
        <v>62.6</v>
      </c>
      <c r="D64" s="262">
        <f t="shared" si="29"/>
        <v>13.9</v>
      </c>
      <c r="E64" s="262">
        <f t="shared" si="29"/>
        <v>63</v>
      </c>
      <c r="F64" s="263">
        <f t="shared" si="29"/>
        <v>62.1</v>
      </c>
      <c r="G64" s="261">
        <f t="shared" si="29"/>
        <v>67.600000000000009</v>
      </c>
      <c r="H64" s="262">
        <f t="shared" si="29"/>
        <v>61.3</v>
      </c>
      <c r="I64" s="262">
        <f t="shared" si="29"/>
        <v>12.700000000000001</v>
      </c>
      <c r="J64" s="262">
        <f t="shared" si="29"/>
        <v>60.900000000000006</v>
      </c>
      <c r="K64" s="263">
        <f t="shared" si="29"/>
        <v>60.900000000000006</v>
      </c>
      <c r="L64" s="261">
        <f t="shared" si="29"/>
        <v>69.5</v>
      </c>
      <c r="M64" s="262">
        <f t="shared" si="29"/>
        <v>70.3</v>
      </c>
      <c r="N64" s="262">
        <f t="shared" si="29"/>
        <v>15</v>
      </c>
      <c r="O64" s="263">
        <f t="shared" si="29"/>
        <v>69.2</v>
      </c>
      <c r="P64" s="261">
        <f t="shared" si="29"/>
        <v>73.7</v>
      </c>
      <c r="Q64" s="262">
        <f t="shared" si="29"/>
        <v>74.3</v>
      </c>
      <c r="R64" s="262">
        <f t="shared" si="29"/>
        <v>12.8</v>
      </c>
      <c r="S64" s="263">
        <f t="shared" si="29"/>
        <v>76.400000000000006</v>
      </c>
      <c r="T64" s="259">
        <f t="shared" si="28"/>
        <v>995.69999999999993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150.5</v>
      </c>
      <c r="C65" s="266">
        <v>149</v>
      </c>
      <c r="D65" s="266">
        <v>152</v>
      </c>
      <c r="E65" s="266">
        <v>147.5</v>
      </c>
      <c r="F65" s="267">
        <v>148</v>
      </c>
      <c r="G65" s="265">
        <v>151</v>
      </c>
      <c r="H65" s="266">
        <v>148.5</v>
      </c>
      <c r="I65" s="266">
        <v>151.5</v>
      </c>
      <c r="J65" s="266">
        <v>147.5</v>
      </c>
      <c r="K65" s="267">
        <v>147.5</v>
      </c>
      <c r="L65" s="265">
        <v>150.5</v>
      </c>
      <c r="M65" s="266">
        <v>150</v>
      </c>
      <c r="N65" s="266">
        <v>152.5</v>
      </c>
      <c r="O65" s="267">
        <v>147.5</v>
      </c>
      <c r="P65" s="265">
        <v>150.5</v>
      </c>
      <c r="Q65" s="266">
        <v>149.5</v>
      </c>
      <c r="R65" s="266">
        <v>152</v>
      </c>
      <c r="S65" s="267">
        <v>149.5</v>
      </c>
      <c r="T65" s="316">
        <f>+((T64/T66)/7)*1000</f>
        <v>149.2579823114975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66</v>
      </c>
      <c r="C66" s="298">
        <v>60</v>
      </c>
      <c r="D66" s="298">
        <v>13</v>
      </c>
      <c r="E66" s="298">
        <v>61</v>
      </c>
      <c r="F66" s="318">
        <v>60</v>
      </c>
      <c r="G66" s="317">
        <v>64</v>
      </c>
      <c r="H66" s="298">
        <v>59</v>
      </c>
      <c r="I66" s="298">
        <v>12</v>
      </c>
      <c r="J66" s="298">
        <v>59</v>
      </c>
      <c r="K66" s="318">
        <v>59</v>
      </c>
      <c r="L66" s="317">
        <v>66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73</v>
      </c>
      <c r="T66" s="319">
        <f>SUM(B66:S66)</f>
        <v>953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9.946200000000001</v>
      </c>
      <c r="C67" s="273">
        <f t="shared" si="30"/>
        <v>8.9559999999999995</v>
      </c>
      <c r="D67" s="273">
        <f t="shared" si="30"/>
        <v>1.9664000000000001</v>
      </c>
      <c r="E67" s="273">
        <f t="shared" si="30"/>
        <v>8.9965000000000011</v>
      </c>
      <c r="F67" s="274">
        <f t="shared" si="30"/>
        <v>8.8719999999999999</v>
      </c>
      <c r="G67" s="272">
        <f t="shared" si="30"/>
        <v>9.6495999999999977</v>
      </c>
      <c r="H67" s="273">
        <f t="shared" si="30"/>
        <v>8.746100000000002</v>
      </c>
      <c r="I67" s="273">
        <f t="shared" si="30"/>
        <v>1.8251999999999999</v>
      </c>
      <c r="J67" s="273">
        <f t="shared" si="30"/>
        <v>8.7035</v>
      </c>
      <c r="K67" s="274">
        <f t="shared" si="30"/>
        <v>8.7035</v>
      </c>
      <c r="L67" s="272">
        <f t="shared" si="30"/>
        <v>9.946200000000001</v>
      </c>
      <c r="M67" s="273">
        <f t="shared" si="30"/>
        <v>10.029999999999998</v>
      </c>
      <c r="N67" s="273">
        <f t="shared" si="30"/>
        <v>2.149</v>
      </c>
      <c r="O67" s="274">
        <f t="shared" si="30"/>
        <v>9.8754999999999988</v>
      </c>
      <c r="P67" s="272">
        <f t="shared" si="30"/>
        <v>10.549000000000001</v>
      </c>
      <c r="Q67" s="273">
        <f t="shared" si="30"/>
        <v>10.6203</v>
      </c>
      <c r="R67" s="273">
        <f t="shared" si="30"/>
        <v>1.8335999999999999</v>
      </c>
      <c r="S67" s="274">
        <f t="shared" si="30"/>
        <v>10.918899999999997</v>
      </c>
      <c r="T67" s="320">
        <f>((T64*1000)/T66)/7</f>
        <v>149.2579823114975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69.531000000000006</v>
      </c>
      <c r="C68" s="43">
        <f t="shared" si="31"/>
        <v>62.58</v>
      </c>
      <c r="D68" s="43">
        <f t="shared" si="31"/>
        <v>13.832000000000001</v>
      </c>
      <c r="E68" s="43">
        <f t="shared" si="31"/>
        <v>62.982500000000002</v>
      </c>
      <c r="F68" s="87">
        <f t="shared" si="31"/>
        <v>62.16</v>
      </c>
      <c r="G68" s="42">
        <f t="shared" si="31"/>
        <v>67.647999999999996</v>
      </c>
      <c r="H68" s="43">
        <f t="shared" si="31"/>
        <v>61.330500000000001</v>
      </c>
      <c r="I68" s="43">
        <f t="shared" si="31"/>
        <v>12.726000000000001</v>
      </c>
      <c r="J68" s="43">
        <f t="shared" si="31"/>
        <v>60.917499999999997</v>
      </c>
      <c r="K68" s="87">
        <f t="shared" si="31"/>
        <v>60.917499999999997</v>
      </c>
      <c r="L68" s="42">
        <f t="shared" si="31"/>
        <v>69.531000000000006</v>
      </c>
      <c r="M68" s="43">
        <f t="shared" si="31"/>
        <v>70.349999999999994</v>
      </c>
      <c r="N68" s="43">
        <f t="shared" si="31"/>
        <v>14.945</v>
      </c>
      <c r="O68" s="87">
        <f t="shared" si="31"/>
        <v>69.177499999999995</v>
      </c>
      <c r="P68" s="42">
        <f t="shared" si="31"/>
        <v>73.745000000000005</v>
      </c>
      <c r="Q68" s="43">
        <f t="shared" si="31"/>
        <v>74.301500000000004</v>
      </c>
      <c r="R68" s="43">
        <f t="shared" si="31"/>
        <v>12.768000000000001</v>
      </c>
      <c r="S68" s="87">
        <f t="shared" si="31"/>
        <v>76.394499999999994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150.43290043290042</v>
      </c>
      <c r="C69" s="49">
        <f t="shared" si="32"/>
        <v>149.04761904761907</v>
      </c>
      <c r="D69" s="49">
        <f t="shared" si="32"/>
        <v>152.74725274725273</v>
      </c>
      <c r="E69" s="49">
        <f t="shared" si="32"/>
        <v>147.54098360655738</v>
      </c>
      <c r="F69" s="50">
        <f t="shared" si="32"/>
        <v>147.85714285714286</v>
      </c>
      <c r="G69" s="48">
        <f t="shared" si="32"/>
        <v>150.89285714285717</v>
      </c>
      <c r="H69" s="49">
        <f t="shared" si="32"/>
        <v>148.42615012106535</v>
      </c>
      <c r="I69" s="49">
        <f t="shared" si="32"/>
        <v>151.19047619047618</v>
      </c>
      <c r="J69" s="49">
        <f t="shared" si="32"/>
        <v>147.45762711864407</v>
      </c>
      <c r="K69" s="50">
        <f t="shared" si="32"/>
        <v>147.45762711864407</v>
      </c>
      <c r="L69" s="48">
        <f t="shared" si="32"/>
        <v>150.43290043290042</v>
      </c>
      <c r="M69" s="49">
        <f t="shared" si="32"/>
        <v>149.89339019189765</v>
      </c>
      <c r="N69" s="49">
        <f t="shared" si="32"/>
        <v>153.06122448979593</v>
      </c>
      <c r="O69" s="50">
        <f t="shared" si="32"/>
        <v>147.54797441364607</v>
      </c>
      <c r="P69" s="48">
        <f t="shared" si="32"/>
        <v>150.40816326530611</v>
      </c>
      <c r="Q69" s="49">
        <f t="shared" si="32"/>
        <v>149.49698189134807</v>
      </c>
      <c r="R69" s="49">
        <f t="shared" si="32"/>
        <v>152.38095238095238</v>
      </c>
      <c r="S69" s="50">
        <f t="shared" si="32"/>
        <v>149.51076320939336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27" zoomScale="30" zoomScaleNormal="30" workbookViewId="0">
      <selection activeCell="K46" sqref="K46:P4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398"/>
      <c r="E3" s="398"/>
      <c r="F3" s="398"/>
      <c r="G3" s="398"/>
      <c r="H3" s="398"/>
      <c r="I3" s="398"/>
      <c r="J3" s="398"/>
      <c r="K3" s="398"/>
      <c r="L3" s="398"/>
      <c r="M3" s="398"/>
      <c r="N3" s="398"/>
      <c r="O3" s="398"/>
      <c r="P3" s="398"/>
      <c r="Q3" s="398"/>
      <c r="R3" s="398"/>
      <c r="S3" s="398"/>
      <c r="T3" s="398"/>
      <c r="U3" s="398"/>
      <c r="V3" s="398"/>
      <c r="W3" s="398"/>
      <c r="AC3" s="398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398" t="s">
        <v>1</v>
      </c>
      <c r="B9" s="398"/>
      <c r="C9" s="398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398"/>
      <c r="B10" s="398"/>
      <c r="C10" s="398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398" t="s">
        <v>4</v>
      </c>
      <c r="B11" s="398"/>
      <c r="C11" s="398"/>
      <c r="D11" s="245"/>
      <c r="E11" s="399">
        <v>1</v>
      </c>
      <c r="F11" s="245"/>
      <c r="G11" s="245"/>
      <c r="H11" s="245"/>
      <c r="I11" s="245"/>
      <c r="J11" s="245"/>
      <c r="K11" s="599" t="s">
        <v>113</v>
      </c>
      <c r="L11" s="599"/>
      <c r="M11" s="400"/>
      <c r="N11" s="400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398"/>
      <c r="B12" s="398"/>
      <c r="C12" s="398"/>
      <c r="D12" s="245"/>
      <c r="E12" s="247"/>
      <c r="F12" s="245"/>
      <c r="G12" s="245"/>
      <c r="H12" s="245"/>
      <c r="I12" s="245"/>
      <c r="J12" s="245"/>
      <c r="K12" s="400"/>
      <c r="L12" s="400"/>
      <c r="M12" s="400"/>
      <c r="N12" s="400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398"/>
      <c r="B13" s="398"/>
      <c r="C13" s="398"/>
      <c r="D13" s="398"/>
      <c r="E13" s="398"/>
      <c r="F13" s="398"/>
      <c r="G13" s="398"/>
      <c r="H13" s="398"/>
      <c r="I13" s="398"/>
      <c r="J13" s="398"/>
      <c r="K13" s="398"/>
      <c r="L13" s="400"/>
      <c r="M13" s="400"/>
      <c r="N13" s="400"/>
      <c r="O13" s="400"/>
      <c r="P13" s="400"/>
      <c r="Q13" s="400"/>
      <c r="R13" s="400"/>
      <c r="S13" s="400"/>
      <c r="T13" s="400"/>
      <c r="U13" s="400"/>
      <c r="V13" s="245"/>
      <c r="W13" s="245"/>
      <c r="X13" s="245"/>
    </row>
    <row r="14" spans="1:29" s="52" customFormat="1" ht="34.5" thickBot="1" x14ac:dyDescent="0.3">
      <c r="A14" s="398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474</v>
      </c>
      <c r="C17" s="226">
        <v>5.0019999999999953</v>
      </c>
      <c r="D17" s="226">
        <v>4.5627999999999957</v>
      </c>
      <c r="E17" s="226">
        <v>0.97599999999999909</v>
      </c>
      <c r="F17" s="226">
        <v>4.6420999999999957</v>
      </c>
      <c r="G17" s="226">
        <v>4.5932999999999957</v>
      </c>
      <c r="H17" s="225">
        <v>465</v>
      </c>
      <c r="I17" s="226">
        <v>4.9470999999999954</v>
      </c>
      <c r="J17" s="226">
        <v>4.5566999999999958</v>
      </c>
      <c r="K17" s="226">
        <v>0.8539999999999992</v>
      </c>
      <c r="L17" s="226">
        <v>4.4895999999999958</v>
      </c>
      <c r="M17" s="402">
        <v>4.5200999999999958</v>
      </c>
      <c r="N17" s="79">
        <v>125.13601130008105</v>
      </c>
      <c r="O17" s="24">
        <v>128.80089740291538</v>
      </c>
      <c r="P17" s="24">
        <v>26.847117480205121</v>
      </c>
      <c r="Q17" s="25">
        <v>129.17942459843067</v>
      </c>
      <c r="R17" s="23">
        <v>133.51079097584102</v>
      </c>
      <c r="S17" s="24">
        <v>133.32831524223835</v>
      </c>
      <c r="T17" s="24">
        <v>23.796922027366879</v>
      </c>
      <c r="U17" s="25">
        <v>137.56759638247522</v>
      </c>
      <c r="V17" s="259">
        <f t="shared" ref="V17:V24" si="0">SUM(B17:U17)</f>
        <v>1816.3107754095536</v>
      </c>
      <c r="X17" s="52"/>
      <c r="Y17" s="52"/>
    </row>
    <row r="18" spans="1:41" ht="39.950000000000003" customHeight="1" x14ac:dyDescent="0.25">
      <c r="A18" s="260" t="s">
        <v>16</v>
      </c>
      <c r="B18" s="225">
        <v>474</v>
      </c>
      <c r="C18" s="226">
        <v>5.0019999999999953</v>
      </c>
      <c r="D18" s="226">
        <v>4.5627999999999957</v>
      </c>
      <c r="E18" s="226">
        <v>0.97599999999999909</v>
      </c>
      <c r="F18" s="226">
        <v>4.6420999999999957</v>
      </c>
      <c r="G18" s="226">
        <v>4.5932999999999957</v>
      </c>
      <c r="H18" s="225">
        <v>465</v>
      </c>
      <c r="I18" s="226">
        <v>4.9470999999999954</v>
      </c>
      <c r="J18" s="226">
        <v>4.5566999999999958</v>
      </c>
      <c r="K18" s="226">
        <v>0.8539999999999992</v>
      </c>
      <c r="L18" s="226">
        <v>4.4895999999999958</v>
      </c>
      <c r="M18" s="402">
        <v>4.5200999999999958</v>
      </c>
      <c r="N18" s="79">
        <v>125.13601130008105</v>
      </c>
      <c r="O18" s="24">
        <v>128.80089740291538</v>
      </c>
      <c r="P18" s="24">
        <v>26.847117480205121</v>
      </c>
      <c r="Q18" s="25">
        <v>129.17942459843067</v>
      </c>
      <c r="R18" s="23">
        <v>133.51079097584102</v>
      </c>
      <c r="S18" s="24">
        <v>133.32831524223835</v>
      </c>
      <c r="T18" s="24">
        <v>23.796922027366879</v>
      </c>
      <c r="U18" s="25">
        <v>137.56759638247522</v>
      </c>
      <c r="V18" s="259">
        <f t="shared" si="0"/>
        <v>1816.3107754095536</v>
      </c>
      <c r="X18" s="52"/>
      <c r="Y18" s="52"/>
    </row>
    <row r="19" spans="1:41" ht="39.75" customHeight="1" x14ac:dyDescent="0.25">
      <c r="A19" s="258" t="s">
        <v>17</v>
      </c>
      <c r="B19" s="225">
        <v>473</v>
      </c>
      <c r="C19" s="226">
        <v>4.4989999999999997</v>
      </c>
      <c r="D19" s="226">
        <v>4.1085000000000003</v>
      </c>
      <c r="E19" s="226">
        <v>0.87450000000000006</v>
      </c>
      <c r="F19" s="226">
        <v>4.1855000000000002</v>
      </c>
      <c r="G19" s="226">
        <v>4.1304999999999996</v>
      </c>
      <c r="H19" s="225">
        <v>463</v>
      </c>
      <c r="I19" s="226">
        <v>4.4550000000000001</v>
      </c>
      <c r="J19" s="226">
        <v>4.0975000000000001</v>
      </c>
      <c r="K19" s="226">
        <v>0.75900000000000001</v>
      </c>
      <c r="L19" s="226">
        <v>4.048</v>
      </c>
      <c r="M19" s="402">
        <v>4.048</v>
      </c>
      <c r="N19" s="79">
        <v>124.86719547996759</v>
      </c>
      <c r="O19" s="24">
        <v>128.29564103883385</v>
      </c>
      <c r="P19" s="24">
        <v>26.07555300791795</v>
      </c>
      <c r="Q19" s="25">
        <v>128.78263016062775</v>
      </c>
      <c r="R19" s="23">
        <v>131.94448360966359</v>
      </c>
      <c r="S19" s="24">
        <v>132.65587390310469</v>
      </c>
      <c r="T19" s="24">
        <v>23.252431189053247</v>
      </c>
      <c r="U19" s="25">
        <v>136.91856144700989</v>
      </c>
      <c r="V19" s="259">
        <f t="shared" si="0"/>
        <v>1803.9978698361788</v>
      </c>
      <c r="X19" s="52"/>
      <c r="Y19" s="52"/>
    </row>
    <row r="20" spans="1:41" ht="39.950000000000003" customHeight="1" x14ac:dyDescent="0.25">
      <c r="A20" s="260" t="s">
        <v>18</v>
      </c>
      <c r="B20" s="225">
        <v>473</v>
      </c>
      <c r="C20" s="226">
        <v>4.4989999999999997</v>
      </c>
      <c r="D20" s="226">
        <v>4.1085000000000003</v>
      </c>
      <c r="E20" s="226">
        <v>0.87450000000000006</v>
      </c>
      <c r="F20" s="226">
        <v>4.1855000000000002</v>
      </c>
      <c r="G20" s="226">
        <v>4.1304999999999996</v>
      </c>
      <c r="H20" s="225">
        <v>463</v>
      </c>
      <c r="I20" s="226">
        <v>4.4550000000000001</v>
      </c>
      <c r="J20" s="226">
        <v>4.0975000000000001</v>
      </c>
      <c r="K20" s="226">
        <v>0.75900000000000001</v>
      </c>
      <c r="L20" s="226">
        <v>4.048</v>
      </c>
      <c r="M20" s="402">
        <v>4.048</v>
      </c>
      <c r="N20" s="79">
        <v>124.86719547996759</v>
      </c>
      <c r="O20" s="24">
        <v>128.29564103883385</v>
      </c>
      <c r="P20" s="24">
        <v>26.07555300791795</v>
      </c>
      <c r="Q20" s="25">
        <v>128.78263016062775</v>
      </c>
      <c r="R20" s="23">
        <v>131.94448360966359</v>
      </c>
      <c r="S20" s="24">
        <v>132.65587390310469</v>
      </c>
      <c r="T20" s="24">
        <v>23.252431189053247</v>
      </c>
      <c r="U20" s="25">
        <v>136.91856144700989</v>
      </c>
      <c r="V20" s="259">
        <f t="shared" si="0"/>
        <v>1803.9978698361788</v>
      </c>
      <c r="X20" s="52"/>
      <c r="Y20" s="52"/>
    </row>
    <row r="21" spans="1:41" ht="39.950000000000003" customHeight="1" x14ac:dyDescent="0.25">
      <c r="A21" s="258" t="s">
        <v>19</v>
      </c>
      <c r="B21" s="225">
        <v>473</v>
      </c>
      <c r="C21" s="226">
        <v>4.4989999999999997</v>
      </c>
      <c r="D21" s="226">
        <v>4.1085000000000003</v>
      </c>
      <c r="E21" s="226">
        <v>0.87450000000000006</v>
      </c>
      <c r="F21" s="226">
        <v>4.1855000000000002</v>
      </c>
      <c r="G21" s="226">
        <v>4.1304999999999996</v>
      </c>
      <c r="H21" s="225">
        <v>463</v>
      </c>
      <c r="I21" s="226">
        <v>4.4550000000000001</v>
      </c>
      <c r="J21" s="226">
        <v>4.0975000000000001</v>
      </c>
      <c r="K21" s="226">
        <v>0.75900000000000001</v>
      </c>
      <c r="L21" s="226">
        <v>4.048</v>
      </c>
      <c r="M21" s="402">
        <v>4.048</v>
      </c>
      <c r="N21" s="79">
        <v>124.86719547996759</v>
      </c>
      <c r="O21" s="24">
        <v>128.29564103883385</v>
      </c>
      <c r="P21" s="24">
        <v>26.07555300791795</v>
      </c>
      <c r="Q21" s="25">
        <v>128.78263016062775</v>
      </c>
      <c r="R21" s="23">
        <v>131.94448360966359</v>
      </c>
      <c r="S21" s="24">
        <v>132.65587390310469</v>
      </c>
      <c r="T21" s="24">
        <v>23.252431189053247</v>
      </c>
      <c r="U21" s="25">
        <v>136.91856144700989</v>
      </c>
      <c r="V21" s="259">
        <f t="shared" si="0"/>
        <v>1803.9978698361788</v>
      </c>
      <c r="X21" s="52"/>
      <c r="Y21" s="52"/>
    </row>
    <row r="22" spans="1:41" ht="39.950000000000003" customHeight="1" x14ac:dyDescent="0.25">
      <c r="A22" s="260" t="s">
        <v>13</v>
      </c>
      <c r="B22" s="225">
        <v>473</v>
      </c>
      <c r="C22" s="226">
        <v>4.4989999999999997</v>
      </c>
      <c r="D22" s="226">
        <v>4.1085000000000003</v>
      </c>
      <c r="E22" s="226">
        <v>0.87450000000000006</v>
      </c>
      <c r="F22" s="226">
        <v>4.1855000000000002</v>
      </c>
      <c r="G22" s="226">
        <v>4.1304999999999996</v>
      </c>
      <c r="H22" s="225">
        <v>463</v>
      </c>
      <c r="I22" s="226">
        <v>4.4550000000000001</v>
      </c>
      <c r="J22" s="226">
        <v>4.0975000000000001</v>
      </c>
      <c r="K22" s="226">
        <v>0.75900000000000001</v>
      </c>
      <c r="L22" s="226">
        <v>4.048</v>
      </c>
      <c r="M22" s="402">
        <v>4.048</v>
      </c>
      <c r="N22" s="79">
        <v>124.86719547996759</v>
      </c>
      <c r="O22" s="24">
        <v>128.29564103883385</v>
      </c>
      <c r="P22" s="24">
        <v>26.07555300791795</v>
      </c>
      <c r="Q22" s="25">
        <v>128.78263016062775</v>
      </c>
      <c r="R22" s="23">
        <v>131.94448360966359</v>
      </c>
      <c r="S22" s="24">
        <v>132.65587390310469</v>
      </c>
      <c r="T22" s="24">
        <v>23.252431189053247</v>
      </c>
      <c r="U22" s="25">
        <v>136.91856144700989</v>
      </c>
      <c r="V22" s="259">
        <f t="shared" si="0"/>
        <v>1803.9978698361788</v>
      </c>
      <c r="X22" s="52"/>
      <c r="Y22" s="52"/>
    </row>
    <row r="23" spans="1:41" ht="39.950000000000003" customHeight="1" x14ac:dyDescent="0.25">
      <c r="A23" s="258" t="s">
        <v>14</v>
      </c>
      <c r="B23" s="225">
        <v>473</v>
      </c>
      <c r="C23" s="226">
        <v>4.4989999999999997</v>
      </c>
      <c r="D23" s="226">
        <v>4.1085000000000003</v>
      </c>
      <c r="E23" s="226">
        <v>0.87450000000000006</v>
      </c>
      <c r="F23" s="226">
        <v>4.1855000000000002</v>
      </c>
      <c r="G23" s="226">
        <v>4.1304999999999996</v>
      </c>
      <c r="H23" s="225">
        <v>463</v>
      </c>
      <c r="I23" s="226">
        <v>4.4550000000000001</v>
      </c>
      <c r="J23" s="226">
        <v>4.0975000000000001</v>
      </c>
      <c r="K23" s="226">
        <v>0.75900000000000001</v>
      </c>
      <c r="L23" s="226">
        <v>4.048</v>
      </c>
      <c r="M23" s="402">
        <v>4.048</v>
      </c>
      <c r="N23" s="79">
        <v>124.86719547996759</v>
      </c>
      <c r="O23" s="24">
        <v>128.29564103883385</v>
      </c>
      <c r="P23" s="24">
        <v>26.07555300791795</v>
      </c>
      <c r="Q23" s="25">
        <v>128.78263016062775</v>
      </c>
      <c r="R23" s="23">
        <v>131.94448360966359</v>
      </c>
      <c r="S23" s="24">
        <v>132.65587390310469</v>
      </c>
      <c r="T23" s="24">
        <v>23.252431189053247</v>
      </c>
      <c r="U23" s="25">
        <v>136.91856144700989</v>
      </c>
      <c r="V23" s="259">
        <f t="shared" si="0"/>
        <v>1803.9978698361788</v>
      </c>
      <c r="X23" s="52"/>
    </row>
    <row r="24" spans="1:41" ht="41.45" customHeight="1" thickBot="1" x14ac:dyDescent="0.3">
      <c r="A24" s="260" t="s">
        <v>11</v>
      </c>
      <c r="B24" s="227">
        <f>SUM(B17:B23)</f>
        <v>3313</v>
      </c>
      <c r="C24" s="228">
        <f t="shared" ref="C24:G24" si="1">SUM(C17:C23)</f>
        <v>32.498999999999988</v>
      </c>
      <c r="D24" s="228">
        <f t="shared" si="1"/>
        <v>29.668099999999988</v>
      </c>
      <c r="E24" s="228">
        <f t="shared" si="1"/>
        <v>6.3244999999999996</v>
      </c>
      <c r="F24" s="228">
        <f t="shared" si="1"/>
        <v>30.211699999999997</v>
      </c>
      <c r="G24" s="228">
        <f t="shared" si="1"/>
        <v>29.839099999999988</v>
      </c>
      <c r="H24" s="227">
        <f>SUM(H17:H23)</f>
        <v>3245</v>
      </c>
      <c r="I24" s="228">
        <f t="shared" ref="I24:M24" si="2">SUM(I17:I23)</f>
        <v>32.169199999999989</v>
      </c>
      <c r="J24" s="228">
        <f t="shared" si="2"/>
        <v>29.600899999999992</v>
      </c>
      <c r="K24" s="228">
        <f t="shared" si="2"/>
        <v>5.5029999999999983</v>
      </c>
      <c r="L24" s="228">
        <f t="shared" si="2"/>
        <v>29.219199999999994</v>
      </c>
      <c r="M24" s="403">
        <f t="shared" si="2"/>
        <v>29.280199999999994</v>
      </c>
      <c r="N24" s="290">
        <f>SUM(N17:N23)</f>
        <v>874.60799999999995</v>
      </c>
      <c r="O24" s="262">
        <f t="shared" ref="O24:Q24" si="3">SUM(O17:O23)</f>
        <v>899.08000000000015</v>
      </c>
      <c r="P24" s="262">
        <f t="shared" si="3"/>
        <v>184.072</v>
      </c>
      <c r="Q24" s="263">
        <f t="shared" si="3"/>
        <v>902.27199999999993</v>
      </c>
      <c r="R24" s="261">
        <f>SUM(R17:R23)</f>
        <v>926.74400000000014</v>
      </c>
      <c r="S24" s="262">
        <f t="shared" ref="S24:U24" si="4">SUM(S17:S23)</f>
        <v>929.93600000000038</v>
      </c>
      <c r="T24" s="262">
        <f t="shared" si="4"/>
        <v>163.85600000000002</v>
      </c>
      <c r="U24" s="263">
        <f t="shared" si="4"/>
        <v>959.72799999999995</v>
      </c>
      <c r="V24" s="259">
        <f t="shared" si="0"/>
        <v>12652.6109</v>
      </c>
    </row>
    <row r="25" spans="1:41" s="52" customFormat="1" ht="36.75" customHeight="1" x14ac:dyDescent="0.25">
      <c r="A25" s="264" t="s">
        <v>20</v>
      </c>
      <c r="B25" s="229"/>
      <c r="C25" s="230">
        <v>152</v>
      </c>
      <c r="D25" s="230">
        <v>152</v>
      </c>
      <c r="E25" s="230">
        <v>152</v>
      </c>
      <c r="F25" s="230">
        <v>152</v>
      </c>
      <c r="G25" s="230">
        <v>152</v>
      </c>
      <c r="H25" s="229"/>
      <c r="I25" s="230">
        <v>152</v>
      </c>
      <c r="J25" s="335">
        <v>152</v>
      </c>
      <c r="K25" s="230">
        <v>152</v>
      </c>
      <c r="L25" s="230">
        <v>152</v>
      </c>
      <c r="M25" s="404">
        <v>152</v>
      </c>
      <c r="N25" s="292">
        <v>152</v>
      </c>
      <c r="O25" s="266">
        <v>152</v>
      </c>
      <c r="P25" s="266">
        <v>152</v>
      </c>
      <c r="Q25" s="267">
        <v>152</v>
      </c>
      <c r="R25" s="265">
        <v>152</v>
      </c>
      <c r="S25" s="266">
        <v>152</v>
      </c>
      <c r="T25" s="266">
        <v>152</v>
      </c>
      <c r="U25" s="267">
        <v>152</v>
      </c>
      <c r="V25" s="268">
        <f>+((V24/V26)/7)*1000</f>
        <v>152.01983539589091</v>
      </c>
    </row>
    <row r="26" spans="1:41" s="52" customFormat="1" ht="33" customHeight="1" x14ac:dyDescent="0.25">
      <c r="A26" s="269" t="s">
        <v>21</v>
      </c>
      <c r="B26" s="231"/>
      <c r="C26" s="232">
        <v>818</v>
      </c>
      <c r="D26" s="232">
        <v>747</v>
      </c>
      <c r="E26" s="232">
        <v>159</v>
      </c>
      <c r="F26" s="232">
        <v>761</v>
      </c>
      <c r="G26" s="232">
        <v>751</v>
      </c>
      <c r="H26" s="231"/>
      <c r="I26" s="232">
        <v>810</v>
      </c>
      <c r="J26" s="232">
        <v>745</v>
      </c>
      <c r="K26" s="232">
        <v>138</v>
      </c>
      <c r="L26" s="232">
        <v>736</v>
      </c>
      <c r="M26" s="405">
        <v>736</v>
      </c>
      <c r="N26" s="83">
        <v>822</v>
      </c>
      <c r="O26" s="35">
        <v>845</v>
      </c>
      <c r="P26" s="35">
        <v>173</v>
      </c>
      <c r="Q26" s="36">
        <v>848</v>
      </c>
      <c r="R26" s="34">
        <v>871</v>
      </c>
      <c r="S26" s="35">
        <v>874</v>
      </c>
      <c r="T26" s="35">
        <v>154</v>
      </c>
      <c r="U26" s="36">
        <v>902</v>
      </c>
      <c r="V26" s="270">
        <f>SUM(C26:U26)</f>
        <v>11890</v>
      </c>
      <c r="W26" s="52">
        <f>((V24*1000)/V26)/7</f>
        <v>152.01983539589091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746.01599999999996</v>
      </c>
      <c r="D27" s="226">
        <f t="shared" ref="D27:G27" si="5">(D26*D25/1000)*6</f>
        <v>681.26400000000001</v>
      </c>
      <c r="E27" s="226">
        <f t="shared" si="5"/>
        <v>145.00799999999998</v>
      </c>
      <c r="F27" s="226">
        <f t="shared" si="5"/>
        <v>694.03199999999993</v>
      </c>
      <c r="G27" s="226">
        <f t="shared" si="5"/>
        <v>684.91200000000003</v>
      </c>
      <c r="H27" s="233"/>
      <c r="I27" s="226">
        <f>(I26*I25/1000)*6</f>
        <v>738.72</v>
      </c>
      <c r="J27" s="226">
        <f t="shared" ref="J27:M27" si="6">(J26*J25/1000)*6</f>
        <v>679.43999999999994</v>
      </c>
      <c r="K27" s="226">
        <f t="shared" si="6"/>
        <v>125.85599999999999</v>
      </c>
      <c r="L27" s="226">
        <f t="shared" si="6"/>
        <v>671.23199999999997</v>
      </c>
      <c r="M27" s="402">
        <f t="shared" si="6"/>
        <v>671.23199999999997</v>
      </c>
      <c r="N27" s="289">
        <f>((N26*N25)*7/1000-N17-N18)/5</f>
        <v>124.86719547996759</v>
      </c>
      <c r="O27" s="273">
        <f t="shared" ref="O27:U27" si="7">((O26*O25)*7/1000-O17-O18)/5</f>
        <v>128.29564103883385</v>
      </c>
      <c r="P27" s="273">
        <f t="shared" si="7"/>
        <v>26.07555300791795</v>
      </c>
      <c r="Q27" s="274">
        <f t="shared" si="7"/>
        <v>128.78263016062775</v>
      </c>
      <c r="R27" s="272">
        <f t="shared" si="7"/>
        <v>131.94448360966359</v>
      </c>
      <c r="S27" s="273">
        <f t="shared" si="7"/>
        <v>132.65587390310469</v>
      </c>
      <c r="T27" s="273">
        <f t="shared" si="7"/>
        <v>23.252431189053247</v>
      </c>
      <c r="U27" s="274">
        <f t="shared" si="7"/>
        <v>136.91856144700989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4.4989999999999997</v>
      </c>
      <c r="D28" s="235">
        <f t="shared" ref="D28:G28" si="8">+(D25-$C$32)*D26/1000</f>
        <v>4.1085000000000003</v>
      </c>
      <c r="E28" s="235">
        <f t="shared" si="8"/>
        <v>0.87450000000000006</v>
      </c>
      <c r="F28" s="235">
        <f t="shared" si="8"/>
        <v>4.1855000000000002</v>
      </c>
      <c r="G28" s="235">
        <f t="shared" si="8"/>
        <v>4.1304999999999996</v>
      </c>
      <c r="H28" s="234"/>
      <c r="I28" s="235">
        <f>+(I25-$I$32)*I26/1000</f>
        <v>4.4550000000000001</v>
      </c>
      <c r="J28" s="235">
        <f t="shared" ref="J28:M28" si="9">+(J25-$I$32)*J26/1000</f>
        <v>4.0975000000000001</v>
      </c>
      <c r="K28" s="235">
        <f t="shared" si="9"/>
        <v>0.75900000000000001</v>
      </c>
      <c r="L28" s="235">
        <f t="shared" si="9"/>
        <v>4.048</v>
      </c>
      <c r="M28" s="406">
        <f t="shared" si="9"/>
        <v>4.048</v>
      </c>
      <c r="N28" s="85">
        <f>((N26*N25)*7)/1000</f>
        <v>874.60799999999995</v>
      </c>
      <c r="O28" s="43">
        <f>((O26*O25)*7)/1000</f>
        <v>899.08</v>
      </c>
      <c r="P28" s="43">
        <f t="shared" ref="P28:U28" si="10">((P26*P25)*7)/1000</f>
        <v>184.072</v>
      </c>
      <c r="Q28" s="87">
        <f t="shared" si="10"/>
        <v>902.27200000000005</v>
      </c>
      <c r="R28" s="44">
        <f t="shared" si="10"/>
        <v>926.74400000000003</v>
      </c>
      <c r="S28" s="45">
        <f t="shared" si="10"/>
        <v>929.93600000000004</v>
      </c>
      <c r="T28" s="45">
        <f t="shared" si="10"/>
        <v>163.85599999999999</v>
      </c>
      <c r="U28" s="46">
        <f t="shared" si="10"/>
        <v>959.72799999999995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954.3333333333361</v>
      </c>
      <c r="D29" s="237">
        <f t="shared" si="11"/>
        <v>871.5000000000025</v>
      </c>
      <c r="E29" s="237">
        <f t="shared" si="11"/>
        <v>185.50000000000054</v>
      </c>
      <c r="F29" s="237">
        <f t="shared" si="11"/>
        <v>887.83333333333587</v>
      </c>
      <c r="G29" s="237">
        <f t="shared" si="11"/>
        <v>876.16666666666924</v>
      </c>
      <c r="H29" s="236"/>
      <c r="I29" s="237">
        <f t="shared" ref="I29:M29" si="12">+I26*(1.16666666666667)</f>
        <v>945.00000000000273</v>
      </c>
      <c r="J29" s="237">
        <f t="shared" si="12"/>
        <v>869.16666666666924</v>
      </c>
      <c r="K29" s="237">
        <f t="shared" si="12"/>
        <v>161.00000000000048</v>
      </c>
      <c r="L29" s="237">
        <f t="shared" si="12"/>
        <v>858.66666666666913</v>
      </c>
      <c r="M29" s="407">
        <f t="shared" si="12"/>
        <v>858.66666666666913</v>
      </c>
      <c r="N29" s="86">
        <f>+(N24/N26)/7*1000</f>
        <v>151.99999999999997</v>
      </c>
      <c r="O29" s="49">
        <f t="shared" ref="O29:U29" si="13">+(O24/O26)/7*1000</f>
        <v>152.00000000000006</v>
      </c>
      <c r="P29" s="49">
        <f t="shared" si="13"/>
        <v>152</v>
      </c>
      <c r="Q29" s="50">
        <f t="shared" si="13"/>
        <v>151.99999999999997</v>
      </c>
      <c r="R29" s="48">
        <f t="shared" si="13"/>
        <v>152</v>
      </c>
      <c r="S29" s="49">
        <f t="shared" si="13"/>
        <v>152.00000000000009</v>
      </c>
      <c r="T29" s="49">
        <f t="shared" si="13"/>
        <v>152</v>
      </c>
      <c r="U29" s="50">
        <f t="shared" si="13"/>
        <v>152</v>
      </c>
      <c r="V29" s="276"/>
    </row>
    <row r="30" spans="1:41" ht="33.75" customHeight="1" x14ac:dyDescent="0.25">
      <c r="A30" s="52"/>
      <c r="B30" s="233"/>
      <c r="C30" s="238">
        <f>(C27/6)</f>
        <v>124.336</v>
      </c>
      <c r="D30" s="238">
        <f t="shared" ref="D30:G30" si="14">+(D27/6)</f>
        <v>113.544</v>
      </c>
      <c r="E30" s="238">
        <f t="shared" si="14"/>
        <v>24.167999999999996</v>
      </c>
      <c r="F30" s="238">
        <f t="shared" si="14"/>
        <v>115.67199999999998</v>
      </c>
      <c r="G30" s="238">
        <f t="shared" si="14"/>
        <v>114.152</v>
      </c>
      <c r="H30" s="233"/>
      <c r="I30" s="238">
        <f>(I27/6)</f>
        <v>123.12</v>
      </c>
      <c r="J30" s="238">
        <f t="shared" ref="J30:M30" si="15">+(J27/6)</f>
        <v>113.24</v>
      </c>
      <c r="K30" s="238">
        <f t="shared" si="15"/>
        <v>20.975999999999999</v>
      </c>
      <c r="L30" s="238">
        <f t="shared" si="15"/>
        <v>111.872</v>
      </c>
      <c r="M30" s="408">
        <f t="shared" si="15"/>
        <v>111.872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302.71524999999997</v>
      </c>
      <c r="D31" s="238">
        <f t="shared" ref="D31:G31" si="16">+((D27-D24)/4)+D30</f>
        <v>276.44297499999999</v>
      </c>
      <c r="E31" s="238">
        <f t="shared" si="16"/>
        <v>58.838874999999987</v>
      </c>
      <c r="F31" s="238">
        <f t="shared" si="16"/>
        <v>281.62707499999999</v>
      </c>
      <c r="G31" s="238">
        <f t="shared" si="16"/>
        <v>277.92022500000002</v>
      </c>
      <c r="H31" s="233"/>
      <c r="I31" s="238">
        <f>+((I27-I24)/4)+I30</f>
        <v>299.7577</v>
      </c>
      <c r="J31" s="238">
        <f t="shared" ref="J31:M31" si="17">+((J27-J24)/4)+J30</f>
        <v>275.69977499999999</v>
      </c>
      <c r="K31" s="238">
        <f t="shared" si="17"/>
        <v>51.064250000000001</v>
      </c>
      <c r="L31" s="238">
        <f t="shared" si="17"/>
        <v>272.37520000000001</v>
      </c>
      <c r="M31" s="408">
        <f t="shared" si="17"/>
        <v>272.35994999999997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146.5</v>
      </c>
      <c r="D32" s="241">
        <f>+C32*E32/1000</f>
        <v>474.07400000000001</v>
      </c>
      <c r="E32" s="242">
        <f>+SUM(C26:G26)</f>
        <v>3236</v>
      </c>
      <c r="F32" s="243"/>
      <c r="G32" s="243"/>
      <c r="H32" s="239"/>
      <c r="I32" s="240">
        <v>146.5</v>
      </c>
      <c r="J32" s="241">
        <f>+I32*K32/1000</f>
        <v>463.67250000000001</v>
      </c>
      <c r="K32" s="242">
        <f>+SUM(I26:M26)</f>
        <v>3165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94.1</v>
      </c>
      <c r="C38" s="79">
        <v>95.6</v>
      </c>
      <c r="D38" s="79">
        <v>22.9</v>
      </c>
      <c r="E38" s="79">
        <v>106.2</v>
      </c>
      <c r="F38" s="79">
        <v>106.4</v>
      </c>
      <c r="G38" s="79">
        <v>106.1</v>
      </c>
      <c r="H38" s="274">
        <f t="shared" ref="H38:H45" si="18">SUM(B38:G38)</f>
        <v>531.30000000000007</v>
      </c>
      <c r="I38" s="52"/>
      <c r="J38" s="287" t="s">
        <v>15</v>
      </c>
      <c r="K38" s="79">
        <v>7</v>
      </c>
      <c r="L38" s="79">
        <v>6.9</v>
      </c>
      <c r="M38" s="79">
        <v>1.7</v>
      </c>
      <c r="N38" s="79">
        <v>7.8</v>
      </c>
      <c r="O38" s="79">
        <v>7.7</v>
      </c>
      <c r="P38" s="79">
        <v>7.7</v>
      </c>
      <c r="Q38" s="274">
        <f t="shared" ref="Q38:Q45" si="19">SUM(K38:P38)</f>
        <v>38.799999999999997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94.1</v>
      </c>
      <c r="C39" s="79">
        <v>95.3</v>
      </c>
      <c r="D39" s="79">
        <v>22.6</v>
      </c>
      <c r="E39" s="79">
        <v>106.2</v>
      </c>
      <c r="F39" s="79">
        <v>106.2</v>
      </c>
      <c r="G39" s="79">
        <v>105.9</v>
      </c>
      <c r="H39" s="274">
        <f t="shared" si="18"/>
        <v>530.29999999999995</v>
      </c>
      <c r="I39" s="52"/>
      <c r="J39" s="288" t="s">
        <v>16</v>
      </c>
      <c r="K39" s="79">
        <v>7</v>
      </c>
      <c r="L39" s="79">
        <v>6.9</v>
      </c>
      <c r="M39" s="79">
        <v>1.7</v>
      </c>
      <c r="N39" s="79">
        <v>7.8</v>
      </c>
      <c r="O39" s="79">
        <v>7.7</v>
      </c>
      <c r="P39" s="79">
        <v>7.7</v>
      </c>
      <c r="Q39" s="274">
        <f t="shared" si="19"/>
        <v>38.799999999999997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94.2</v>
      </c>
      <c r="C40" s="79">
        <v>95.6</v>
      </c>
      <c r="D40" s="79">
        <v>23.4</v>
      </c>
      <c r="E40" s="79">
        <v>106.3</v>
      </c>
      <c r="F40" s="79">
        <v>106.5</v>
      </c>
      <c r="G40" s="79">
        <v>106.1</v>
      </c>
      <c r="H40" s="274">
        <f t="shared" si="18"/>
        <v>532.1</v>
      </c>
      <c r="I40" s="52"/>
      <c r="J40" s="287" t="s">
        <v>17</v>
      </c>
      <c r="K40" s="79">
        <v>7.1</v>
      </c>
      <c r="L40" s="79">
        <v>7</v>
      </c>
      <c r="M40" s="79">
        <v>1.6</v>
      </c>
      <c r="N40" s="79">
        <v>7.8</v>
      </c>
      <c r="O40" s="79">
        <v>7.7</v>
      </c>
      <c r="P40" s="79">
        <v>7.7</v>
      </c>
      <c r="Q40" s="274">
        <f t="shared" si="19"/>
        <v>38.9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94.2</v>
      </c>
      <c r="C41" s="79">
        <v>95.6</v>
      </c>
      <c r="D41" s="79">
        <v>23.4</v>
      </c>
      <c r="E41" s="79">
        <v>106.3</v>
      </c>
      <c r="F41" s="79">
        <v>106.5</v>
      </c>
      <c r="G41" s="79">
        <v>106.1</v>
      </c>
      <c r="H41" s="274">
        <f t="shared" si="18"/>
        <v>532.1</v>
      </c>
      <c r="I41" s="52"/>
      <c r="J41" s="288" t="s">
        <v>18</v>
      </c>
      <c r="K41" s="79">
        <v>7.1</v>
      </c>
      <c r="L41" s="79">
        <v>7</v>
      </c>
      <c r="M41" s="79">
        <v>1.6</v>
      </c>
      <c r="N41" s="79">
        <v>7.8</v>
      </c>
      <c r="O41" s="79">
        <v>7.7</v>
      </c>
      <c r="P41" s="79">
        <v>7.7</v>
      </c>
      <c r="Q41" s="274">
        <f t="shared" si="19"/>
        <v>38.9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94.2</v>
      </c>
      <c r="C42" s="79">
        <v>95.6</v>
      </c>
      <c r="D42" s="79">
        <v>23.4</v>
      </c>
      <c r="E42" s="79">
        <v>106.3</v>
      </c>
      <c r="F42" s="79">
        <v>106.5</v>
      </c>
      <c r="G42" s="79">
        <v>106.1</v>
      </c>
      <c r="H42" s="274">
        <f t="shared" si="18"/>
        <v>532.1</v>
      </c>
      <c r="I42" s="52"/>
      <c r="J42" s="287" t="s">
        <v>19</v>
      </c>
      <c r="K42" s="79">
        <v>7.1</v>
      </c>
      <c r="L42" s="79">
        <v>7</v>
      </c>
      <c r="M42" s="79">
        <v>1.6</v>
      </c>
      <c r="N42" s="79">
        <v>7.9</v>
      </c>
      <c r="O42" s="79">
        <v>7.7</v>
      </c>
      <c r="P42" s="79">
        <v>7.7</v>
      </c>
      <c r="Q42" s="274">
        <f t="shared" si="19"/>
        <v>39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94.2</v>
      </c>
      <c r="C43" s="79">
        <v>95.6</v>
      </c>
      <c r="D43" s="79">
        <v>23.4</v>
      </c>
      <c r="E43" s="79">
        <v>106.3</v>
      </c>
      <c r="F43" s="79">
        <v>106.5</v>
      </c>
      <c r="G43" s="79">
        <v>106.1</v>
      </c>
      <c r="H43" s="274">
        <f t="shared" si="18"/>
        <v>532.1</v>
      </c>
      <c r="I43" s="52"/>
      <c r="J43" s="288" t="s">
        <v>13</v>
      </c>
      <c r="K43" s="79">
        <v>7.2</v>
      </c>
      <c r="L43" s="79">
        <v>7</v>
      </c>
      <c r="M43" s="79">
        <v>1.7</v>
      </c>
      <c r="N43" s="79">
        <v>7.9</v>
      </c>
      <c r="O43" s="79">
        <v>7.7</v>
      </c>
      <c r="P43" s="79">
        <v>7.7</v>
      </c>
      <c r="Q43" s="274">
        <f t="shared" si="19"/>
        <v>39.199999999999996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94.2</v>
      </c>
      <c r="C44" s="79">
        <v>95.6</v>
      </c>
      <c r="D44" s="79">
        <v>23.4</v>
      </c>
      <c r="E44" s="79">
        <v>106.3</v>
      </c>
      <c r="F44" s="79">
        <v>106.5</v>
      </c>
      <c r="G44" s="79">
        <v>106.1</v>
      </c>
      <c r="H44" s="274">
        <f t="shared" si="18"/>
        <v>532.1</v>
      </c>
      <c r="I44" s="52"/>
      <c r="J44" s="287" t="s">
        <v>14</v>
      </c>
      <c r="K44" s="79">
        <v>7.2</v>
      </c>
      <c r="L44" s="79">
        <v>7.1</v>
      </c>
      <c r="M44" s="79">
        <v>1.7</v>
      </c>
      <c r="N44" s="79">
        <v>7.9</v>
      </c>
      <c r="O44" s="79">
        <v>7.8</v>
      </c>
      <c r="P44" s="79">
        <v>7.8</v>
      </c>
      <c r="Q44" s="274">
        <f t="shared" si="19"/>
        <v>39.5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659.2</v>
      </c>
      <c r="C45" s="262">
        <f t="shared" si="20"/>
        <v>668.90000000000009</v>
      </c>
      <c r="D45" s="262">
        <f t="shared" si="20"/>
        <v>162.50000000000003</v>
      </c>
      <c r="E45" s="262">
        <f t="shared" si="20"/>
        <v>743.89999999999986</v>
      </c>
      <c r="F45" s="262">
        <f t="shared" si="20"/>
        <v>745.1</v>
      </c>
      <c r="G45" s="262">
        <f t="shared" si="20"/>
        <v>742.50000000000011</v>
      </c>
      <c r="H45" s="274">
        <f t="shared" si="18"/>
        <v>3722.1</v>
      </c>
      <c r="J45" s="288" t="s">
        <v>11</v>
      </c>
      <c r="K45" s="290">
        <f t="shared" ref="K45:P45" si="21">SUM(K38:K44)</f>
        <v>49.70000000000001</v>
      </c>
      <c r="L45" s="262">
        <f t="shared" si="21"/>
        <v>48.9</v>
      </c>
      <c r="M45" s="262">
        <f t="shared" si="21"/>
        <v>11.599999999999998</v>
      </c>
      <c r="N45" s="262">
        <f t="shared" si="21"/>
        <v>54.9</v>
      </c>
      <c r="O45" s="262">
        <f t="shared" si="21"/>
        <v>54</v>
      </c>
      <c r="P45" s="262">
        <f t="shared" si="21"/>
        <v>54</v>
      </c>
      <c r="Q45" s="274">
        <f t="shared" si="19"/>
        <v>273.10000000000002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154.9</v>
      </c>
      <c r="C46" s="266">
        <v>154.9</v>
      </c>
      <c r="D46" s="266">
        <v>154.9</v>
      </c>
      <c r="E46" s="266">
        <v>154.9</v>
      </c>
      <c r="F46" s="266">
        <v>154.9</v>
      </c>
      <c r="G46" s="266">
        <v>154.9</v>
      </c>
      <c r="H46" s="293">
        <f>+((H45/H47)/7)*1000</f>
        <v>154.88743706046355</v>
      </c>
      <c r="J46" s="291" t="s">
        <v>20</v>
      </c>
      <c r="K46" s="292">
        <v>151</v>
      </c>
      <c r="L46" s="266">
        <v>148.5</v>
      </c>
      <c r="M46" s="266">
        <v>151</v>
      </c>
      <c r="N46" s="266">
        <v>148</v>
      </c>
      <c r="O46" s="266">
        <v>145.5</v>
      </c>
      <c r="P46" s="266">
        <v>145.5</v>
      </c>
      <c r="Q46" s="293">
        <f>+((Q45/Q47)/7)*1000</f>
        <v>147.78138528138533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608</v>
      </c>
      <c r="C47" s="35">
        <v>617</v>
      </c>
      <c r="D47" s="35">
        <v>150</v>
      </c>
      <c r="E47" s="35">
        <v>686</v>
      </c>
      <c r="F47" s="35">
        <v>687</v>
      </c>
      <c r="G47" s="35">
        <v>685</v>
      </c>
      <c r="H47" s="296">
        <f>SUM(B47:G47)</f>
        <v>3433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53</v>
      </c>
      <c r="O47" s="298">
        <v>53</v>
      </c>
      <c r="P47" s="298">
        <v>53</v>
      </c>
      <c r="Q47" s="299">
        <f>SUM(K47:P47)</f>
        <v>264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94.210880000000003</v>
      </c>
      <c r="C48" s="273">
        <f t="shared" si="22"/>
        <v>95.622619999999998</v>
      </c>
      <c r="D48" s="273">
        <f t="shared" si="22"/>
        <v>23.429000000000002</v>
      </c>
      <c r="E48" s="273">
        <f t="shared" si="22"/>
        <v>106.28596</v>
      </c>
      <c r="F48" s="273">
        <f t="shared" si="22"/>
        <v>106.46281999999999</v>
      </c>
      <c r="G48" s="273">
        <f t="shared" si="22"/>
        <v>106.1491</v>
      </c>
      <c r="H48" s="302">
        <f>((H45*1000)/H47)/7</f>
        <v>154.88743706046355</v>
      </c>
      <c r="J48" s="301" t="s">
        <v>22</v>
      </c>
      <c r="K48" s="289">
        <f t="shared" ref="K48:P48" si="23">((K47*K46)*7/1000-K38-K39)/5</f>
        <v>7.1358000000000006</v>
      </c>
      <c r="L48" s="273">
        <f t="shared" si="23"/>
        <v>7.0113000000000003</v>
      </c>
      <c r="M48" s="273">
        <f t="shared" si="23"/>
        <v>1.6454000000000004</v>
      </c>
      <c r="N48" s="273">
        <f t="shared" si="23"/>
        <v>7.861600000000001</v>
      </c>
      <c r="O48" s="273">
        <f t="shared" si="23"/>
        <v>7.7160999999999991</v>
      </c>
      <c r="P48" s="273">
        <f t="shared" si="23"/>
        <v>7.7160999999999991</v>
      </c>
      <c r="Q48" s="303">
        <f>((Q45*1000)/Q47)/7</f>
        <v>147.7813852813853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659.25440000000003</v>
      </c>
      <c r="C49" s="43">
        <f t="shared" si="24"/>
        <v>669.01310000000001</v>
      </c>
      <c r="D49" s="43">
        <f t="shared" si="24"/>
        <v>162.64500000000001</v>
      </c>
      <c r="E49" s="43">
        <f t="shared" si="24"/>
        <v>743.82980000000009</v>
      </c>
      <c r="F49" s="43">
        <f t="shared" si="24"/>
        <v>744.91409999999996</v>
      </c>
      <c r="G49" s="43">
        <f t="shared" si="24"/>
        <v>742.74549999999999</v>
      </c>
      <c r="H49" s="87"/>
      <c r="J49" s="96" t="s">
        <v>23</v>
      </c>
      <c r="K49" s="85">
        <f t="shared" ref="K49:P49" si="25">((K47*K46)*7)/1000</f>
        <v>49.679000000000002</v>
      </c>
      <c r="L49" s="43">
        <f t="shared" si="25"/>
        <v>48.856499999999997</v>
      </c>
      <c r="M49" s="43">
        <f t="shared" si="25"/>
        <v>11.627000000000001</v>
      </c>
      <c r="N49" s="43">
        <f t="shared" si="25"/>
        <v>54.908000000000001</v>
      </c>
      <c r="O49" s="43">
        <f t="shared" si="25"/>
        <v>53.980499999999999</v>
      </c>
      <c r="P49" s="43">
        <f t="shared" si="25"/>
        <v>53.980499999999999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154.8872180451128</v>
      </c>
      <c r="C50" s="49">
        <f t="shared" si="26"/>
        <v>154.87381338272749</v>
      </c>
      <c r="D50" s="49">
        <f t="shared" si="26"/>
        <v>154.76190476190479</v>
      </c>
      <c r="E50" s="49">
        <f t="shared" si="26"/>
        <v>154.91461890878796</v>
      </c>
      <c r="F50" s="49">
        <f t="shared" si="26"/>
        <v>154.9386566853816</v>
      </c>
      <c r="G50" s="49">
        <f t="shared" si="26"/>
        <v>154.84880083420234</v>
      </c>
      <c r="H50" s="105"/>
      <c r="I50" s="52"/>
      <c r="J50" s="97" t="s">
        <v>24</v>
      </c>
      <c r="K50" s="86">
        <f t="shared" ref="K50:P50" si="27">+(K45/K47)/7*1000</f>
        <v>151.06382978723406</v>
      </c>
      <c r="L50" s="49">
        <f t="shared" si="27"/>
        <v>148.63221884498481</v>
      </c>
      <c r="M50" s="49">
        <f t="shared" si="27"/>
        <v>150.64935064935065</v>
      </c>
      <c r="N50" s="49">
        <f t="shared" si="27"/>
        <v>147.97843665768193</v>
      </c>
      <c r="O50" s="49">
        <f t="shared" si="27"/>
        <v>145.55256064690028</v>
      </c>
      <c r="P50" s="49">
        <f t="shared" si="27"/>
        <v>145.55256064690028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</v>
      </c>
      <c r="C57" s="79">
        <v>9</v>
      </c>
      <c r="D57" s="79">
        <v>2</v>
      </c>
      <c r="E57" s="79">
        <v>9</v>
      </c>
      <c r="F57" s="221">
        <v>8.9</v>
      </c>
      <c r="G57" s="23">
        <v>9.6999999999999993</v>
      </c>
      <c r="H57" s="289">
        <v>8.8000000000000007</v>
      </c>
      <c r="I57" s="79">
        <v>1.9</v>
      </c>
      <c r="J57" s="79">
        <v>8.6999999999999993</v>
      </c>
      <c r="K57" s="221">
        <v>8.6999999999999993</v>
      </c>
      <c r="L57" s="23">
        <v>10</v>
      </c>
      <c r="M57" s="79">
        <v>10.1</v>
      </c>
      <c r="N57" s="79">
        <v>2.2000000000000002</v>
      </c>
      <c r="O57" s="221">
        <v>9.9</v>
      </c>
      <c r="P57" s="23">
        <v>10.6</v>
      </c>
      <c r="Q57" s="79">
        <v>10.7</v>
      </c>
      <c r="R57" s="79">
        <v>1.9</v>
      </c>
      <c r="S57" s="221">
        <v>11</v>
      </c>
      <c r="T57" s="259">
        <f t="shared" ref="T57:T64" si="28">SUM(B57:S57)</f>
        <v>143.1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</v>
      </c>
      <c r="C58" s="79">
        <v>9</v>
      </c>
      <c r="D58" s="79">
        <v>2</v>
      </c>
      <c r="E58" s="79">
        <v>9</v>
      </c>
      <c r="F58" s="221">
        <v>8.9</v>
      </c>
      <c r="G58" s="23">
        <v>9.6999999999999993</v>
      </c>
      <c r="H58" s="289">
        <v>8.8000000000000007</v>
      </c>
      <c r="I58" s="79">
        <v>1.9</v>
      </c>
      <c r="J58" s="79">
        <v>8.6999999999999993</v>
      </c>
      <c r="K58" s="221">
        <v>8.6999999999999993</v>
      </c>
      <c r="L58" s="23">
        <v>10</v>
      </c>
      <c r="M58" s="79">
        <v>10.1</v>
      </c>
      <c r="N58" s="79">
        <v>2.2000000000000002</v>
      </c>
      <c r="O58" s="221">
        <v>9.9</v>
      </c>
      <c r="P58" s="23">
        <v>10.6</v>
      </c>
      <c r="Q58" s="79">
        <v>10.7</v>
      </c>
      <c r="R58" s="79">
        <v>1.9</v>
      </c>
      <c r="S58" s="221">
        <v>11</v>
      </c>
      <c r="T58" s="259">
        <f t="shared" si="28"/>
        <v>143.1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</v>
      </c>
      <c r="C59" s="79">
        <v>9</v>
      </c>
      <c r="D59" s="79">
        <v>2</v>
      </c>
      <c r="E59" s="79">
        <v>9</v>
      </c>
      <c r="F59" s="221">
        <v>8.9</v>
      </c>
      <c r="G59" s="23">
        <v>9.6999999999999993</v>
      </c>
      <c r="H59" s="289">
        <v>8.8000000000000007</v>
      </c>
      <c r="I59" s="79">
        <v>1.8</v>
      </c>
      <c r="J59" s="79">
        <v>8.6999999999999993</v>
      </c>
      <c r="K59" s="221">
        <v>8.6999999999999993</v>
      </c>
      <c r="L59" s="23">
        <v>10</v>
      </c>
      <c r="M59" s="79">
        <v>10.1</v>
      </c>
      <c r="N59" s="79">
        <v>2.1</v>
      </c>
      <c r="O59" s="221">
        <v>9.9</v>
      </c>
      <c r="P59" s="23">
        <v>10.6</v>
      </c>
      <c r="Q59" s="79">
        <v>10.6</v>
      </c>
      <c r="R59" s="79">
        <v>1.8</v>
      </c>
      <c r="S59" s="221">
        <v>10.9</v>
      </c>
      <c r="T59" s="259">
        <f t="shared" si="28"/>
        <v>142.6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</v>
      </c>
      <c r="C60" s="79">
        <v>9</v>
      </c>
      <c r="D60" s="79">
        <v>2</v>
      </c>
      <c r="E60" s="79">
        <v>9.1</v>
      </c>
      <c r="F60" s="221">
        <v>8.9</v>
      </c>
      <c r="G60" s="23">
        <v>9.6999999999999993</v>
      </c>
      <c r="H60" s="289">
        <v>8.8000000000000007</v>
      </c>
      <c r="I60" s="79">
        <v>1.8</v>
      </c>
      <c r="J60" s="79">
        <v>8.8000000000000007</v>
      </c>
      <c r="K60" s="221">
        <v>8.8000000000000007</v>
      </c>
      <c r="L60" s="23">
        <v>10</v>
      </c>
      <c r="M60" s="79">
        <v>10.1</v>
      </c>
      <c r="N60" s="79">
        <v>2.1</v>
      </c>
      <c r="O60" s="221">
        <v>9.9</v>
      </c>
      <c r="P60" s="23">
        <v>10.6</v>
      </c>
      <c r="Q60" s="79">
        <v>10.7</v>
      </c>
      <c r="R60" s="79">
        <v>1.8</v>
      </c>
      <c r="S60" s="221">
        <v>11</v>
      </c>
      <c r="T60" s="259">
        <f t="shared" si="28"/>
        <v>143.1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</v>
      </c>
      <c r="C61" s="79">
        <v>9</v>
      </c>
      <c r="D61" s="79">
        <v>2</v>
      </c>
      <c r="E61" s="79">
        <v>9.1</v>
      </c>
      <c r="F61" s="221">
        <v>9</v>
      </c>
      <c r="G61" s="23">
        <v>9.6999999999999993</v>
      </c>
      <c r="H61" s="289">
        <v>8.8000000000000007</v>
      </c>
      <c r="I61" s="79">
        <v>1.8</v>
      </c>
      <c r="J61" s="79">
        <v>8.8000000000000007</v>
      </c>
      <c r="K61" s="221">
        <v>8.8000000000000007</v>
      </c>
      <c r="L61" s="23">
        <v>10</v>
      </c>
      <c r="M61" s="79">
        <v>10.1</v>
      </c>
      <c r="N61" s="79">
        <v>2.1</v>
      </c>
      <c r="O61" s="221">
        <v>10</v>
      </c>
      <c r="P61" s="23">
        <v>10.6</v>
      </c>
      <c r="Q61" s="79">
        <v>10.7</v>
      </c>
      <c r="R61" s="79">
        <v>1.8</v>
      </c>
      <c r="S61" s="221">
        <v>11</v>
      </c>
      <c r="T61" s="259">
        <f t="shared" si="28"/>
        <v>143.29999999999998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</v>
      </c>
      <c r="C62" s="79">
        <v>9</v>
      </c>
      <c r="D62" s="79">
        <v>2</v>
      </c>
      <c r="E62" s="79">
        <v>9.1</v>
      </c>
      <c r="F62" s="221">
        <v>9</v>
      </c>
      <c r="G62" s="23">
        <v>9.8000000000000007</v>
      </c>
      <c r="H62" s="289">
        <v>8.8000000000000007</v>
      </c>
      <c r="I62" s="79">
        <v>1.8</v>
      </c>
      <c r="J62" s="79">
        <v>8.8000000000000007</v>
      </c>
      <c r="K62" s="221">
        <v>8.8000000000000007</v>
      </c>
      <c r="L62" s="23">
        <v>10</v>
      </c>
      <c r="M62" s="79">
        <v>10.1</v>
      </c>
      <c r="N62" s="79">
        <v>2.2000000000000002</v>
      </c>
      <c r="O62" s="221">
        <v>10</v>
      </c>
      <c r="P62" s="23">
        <v>10.6</v>
      </c>
      <c r="Q62" s="79">
        <v>10.7</v>
      </c>
      <c r="R62" s="79">
        <v>1.8</v>
      </c>
      <c r="S62" s="221">
        <v>11</v>
      </c>
      <c r="T62" s="259">
        <f t="shared" si="28"/>
        <v>143.5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</v>
      </c>
      <c r="C63" s="79">
        <v>9</v>
      </c>
      <c r="D63" s="79">
        <v>2</v>
      </c>
      <c r="E63" s="79">
        <v>9.1</v>
      </c>
      <c r="F63" s="221">
        <v>9</v>
      </c>
      <c r="G63" s="23">
        <v>9.8000000000000007</v>
      </c>
      <c r="H63" s="289">
        <v>8.9</v>
      </c>
      <c r="I63" s="79">
        <v>1.8</v>
      </c>
      <c r="J63" s="79">
        <v>8.8000000000000007</v>
      </c>
      <c r="K63" s="221">
        <v>8.8000000000000007</v>
      </c>
      <c r="L63" s="23">
        <v>10</v>
      </c>
      <c r="M63" s="79">
        <v>10.199999999999999</v>
      </c>
      <c r="N63" s="79">
        <v>2.2000000000000002</v>
      </c>
      <c r="O63" s="221">
        <v>10</v>
      </c>
      <c r="P63" s="23">
        <v>10.6</v>
      </c>
      <c r="Q63" s="79">
        <v>10.7</v>
      </c>
      <c r="R63" s="79">
        <v>1.9</v>
      </c>
      <c r="S63" s="221">
        <v>11</v>
      </c>
      <c r="T63" s="259">
        <f t="shared" si="28"/>
        <v>143.80000000000001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70</v>
      </c>
      <c r="C64" s="262">
        <f t="shared" si="29"/>
        <v>63</v>
      </c>
      <c r="D64" s="262">
        <f t="shared" si="29"/>
        <v>14</v>
      </c>
      <c r="E64" s="262">
        <f t="shared" si="29"/>
        <v>63.400000000000006</v>
      </c>
      <c r="F64" s="263">
        <f t="shared" si="29"/>
        <v>62.6</v>
      </c>
      <c r="G64" s="261">
        <f t="shared" si="29"/>
        <v>68.099999999999994</v>
      </c>
      <c r="H64" s="262">
        <f t="shared" si="29"/>
        <v>61.699999999999996</v>
      </c>
      <c r="I64" s="262">
        <f t="shared" si="29"/>
        <v>12.8</v>
      </c>
      <c r="J64" s="262">
        <f t="shared" si="29"/>
        <v>61.3</v>
      </c>
      <c r="K64" s="263">
        <f t="shared" si="29"/>
        <v>61.3</v>
      </c>
      <c r="L64" s="261">
        <f t="shared" si="29"/>
        <v>70</v>
      </c>
      <c r="M64" s="262">
        <f t="shared" si="29"/>
        <v>70.8</v>
      </c>
      <c r="N64" s="262">
        <f t="shared" si="29"/>
        <v>15.099999999999998</v>
      </c>
      <c r="O64" s="263">
        <f t="shared" si="29"/>
        <v>69.599999999999994</v>
      </c>
      <c r="P64" s="261">
        <f t="shared" si="29"/>
        <v>74.2</v>
      </c>
      <c r="Q64" s="262">
        <f t="shared" si="29"/>
        <v>74.800000000000011</v>
      </c>
      <c r="R64" s="262">
        <f t="shared" si="29"/>
        <v>12.9</v>
      </c>
      <c r="S64" s="263">
        <f t="shared" si="29"/>
        <v>76.900000000000006</v>
      </c>
      <c r="T64" s="259">
        <f t="shared" si="28"/>
        <v>1002.5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151.5</v>
      </c>
      <c r="C65" s="266">
        <v>150</v>
      </c>
      <c r="D65" s="266">
        <v>153.5</v>
      </c>
      <c r="E65" s="266">
        <v>148.5</v>
      </c>
      <c r="F65" s="267">
        <v>149</v>
      </c>
      <c r="G65" s="265">
        <v>152</v>
      </c>
      <c r="H65" s="266">
        <v>149.5</v>
      </c>
      <c r="I65" s="266">
        <v>152.5</v>
      </c>
      <c r="J65" s="266">
        <v>148.5</v>
      </c>
      <c r="K65" s="267">
        <v>148.5</v>
      </c>
      <c r="L65" s="265">
        <v>151.5</v>
      </c>
      <c r="M65" s="266">
        <v>151</v>
      </c>
      <c r="N65" s="266">
        <v>153.5</v>
      </c>
      <c r="O65" s="267">
        <v>148.5</v>
      </c>
      <c r="P65" s="265">
        <v>151.5</v>
      </c>
      <c r="Q65" s="266">
        <v>150.5</v>
      </c>
      <c r="R65" s="266">
        <v>153</v>
      </c>
      <c r="S65" s="267">
        <v>150.5</v>
      </c>
      <c r="T65" s="316">
        <f>+((T64/T66)/7)*1000</f>
        <v>150.27731974216761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66</v>
      </c>
      <c r="C66" s="298">
        <v>60</v>
      </c>
      <c r="D66" s="298">
        <v>13</v>
      </c>
      <c r="E66" s="298">
        <v>61</v>
      </c>
      <c r="F66" s="318">
        <v>60</v>
      </c>
      <c r="G66" s="317">
        <v>64</v>
      </c>
      <c r="H66" s="298">
        <v>59</v>
      </c>
      <c r="I66" s="298">
        <v>12</v>
      </c>
      <c r="J66" s="298">
        <v>59</v>
      </c>
      <c r="K66" s="318">
        <v>59</v>
      </c>
      <c r="L66" s="317">
        <v>66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73</v>
      </c>
      <c r="T66" s="319">
        <f>SUM(B66:S66)</f>
        <v>953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9.9985999999999997</v>
      </c>
      <c r="C67" s="273">
        <f t="shared" si="30"/>
        <v>9</v>
      </c>
      <c r="D67" s="273">
        <f t="shared" si="30"/>
        <v>1.9937</v>
      </c>
      <c r="E67" s="273">
        <f t="shared" si="30"/>
        <v>9.081900000000001</v>
      </c>
      <c r="F67" s="274">
        <f t="shared" si="30"/>
        <v>8.9559999999999995</v>
      </c>
      <c r="G67" s="272">
        <f t="shared" si="30"/>
        <v>9.7392000000000003</v>
      </c>
      <c r="H67" s="273">
        <f t="shared" si="30"/>
        <v>8.8287000000000013</v>
      </c>
      <c r="I67" s="273">
        <f t="shared" si="30"/>
        <v>1.802</v>
      </c>
      <c r="J67" s="273">
        <f t="shared" si="30"/>
        <v>8.7860999999999994</v>
      </c>
      <c r="K67" s="274">
        <f t="shared" si="30"/>
        <v>8.7860999999999994</v>
      </c>
      <c r="L67" s="272">
        <f t="shared" si="30"/>
        <v>9.9985999999999997</v>
      </c>
      <c r="M67" s="273">
        <f t="shared" si="30"/>
        <v>10.123799999999999</v>
      </c>
      <c r="N67" s="273">
        <f t="shared" si="30"/>
        <v>2.1286</v>
      </c>
      <c r="O67" s="274">
        <f t="shared" si="30"/>
        <v>9.9693000000000005</v>
      </c>
      <c r="P67" s="272">
        <f t="shared" si="30"/>
        <v>10.606999999999999</v>
      </c>
      <c r="Q67" s="273">
        <f t="shared" si="30"/>
        <v>10.6797</v>
      </c>
      <c r="R67" s="273">
        <f t="shared" si="30"/>
        <v>1.8104</v>
      </c>
      <c r="S67" s="274">
        <f t="shared" si="30"/>
        <v>10.981100000000001</v>
      </c>
      <c r="T67" s="320">
        <f>((T64*1000)/T66)/7</f>
        <v>150.27731974216758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69.992999999999995</v>
      </c>
      <c r="C68" s="43">
        <f t="shared" si="31"/>
        <v>63</v>
      </c>
      <c r="D68" s="43">
        <f t="shared" si="31"/>
        <v>13.968500000000001</v>
      </c>
      <c r="E68" s="43">
        <f t="shared" si="31"/>
        <v>63.409500000000001</v>
      </c>
      <c r="F68" s="87">
        <f t="shared" si="31"/>
        <v>62.58</v>
      </c>
      <c r="G68" s="42">
        <f t="shared" si="31"/>
        <v>68.096000000000004</v>
      </c>
      <c r="H68" s="43">
        <f t="shared" si="31"/>
        <v>61.743499999999997</v>
      </c>
      <c r="I68" s="43">
        <f t="shared" si="31"/>
        <v>12.81</v>
      </c>
      <c r="J68" s="43">
        <f t="shared" si="31"/>
        <v>61.330500000000001</v>
      </c>
      <c r="K68" s="87">
        <f t="shared" si="31"/>
        <v>61.330500000000001</v>
      </c>
      <c r="L68" s="42">
        <f t="shared" si="31"/>
        <v>69.992999999999995</v>
      </c>
      <c r="M68" s="43">
        <f t="shared" si="31"/>
        <v>70.819000000000003</v>
      </c>
      <c r="N68" s="43">
        <f t="shared" si="31"/>
        <v>15.042999999999999</v>
      </c>
      <c r="O68" s="87">
        <f t="shared" si="31"/>
        <v>69.646500000000003</v>
      </c>
      <c r="P68" s="42">
        <f t="shared" si="31"/>
        <v>74.234999999999999</v>
      </c>
      <c r="Q68" s="43">
        <f t="shared" si="31"/>
        <v>74.798500000000004</v>
      </c>
      <c r="R68" s="43">
        <f t="shared" si="31"/>
        <v>12.852</v>
      </c>
      <c r="S68" s="87">
        <f t="shared" si="31"/>
        <v>76.905500000000004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151.51515151515153</v>
      </c>
      <c r="C69" s="49">
        <f t="shared" si="32"/>
        <v>150</v>
      </c>
      <c r="D69" s="49">
        <f t="shared" si="32"/>
        <v>153.84615384615384</v>
      </c>
      <c r="E69" s="49">
        <f t="shared" si="32"/>
        <v>148.47775175644031</v>
      </c>
      <c r="F69" s="50">
        <f t="shared" si="32"/>
        <v>149.04761904761907</v>
      </c>
      <c r="G69" s="48">
        <f t="shared" si="32"/>
        <v>152.00892857142856</v>
      </c>
      <c r="H69" s="49">
        <f t="shared" si="32"/>
        <v>149.39467312348668</v>
      </c>
      <c r="I69" s="49">
        <f t="shared" si="32"/>
        <v>152.38095238095238</v>
      </c>
      <c r="J69" s="49">
        <f t="shared" si="32"/>
        <v>148.42615012106535</v>
      </c>
      <c r="K69" s="50">
        <f t="shared" si="32"/>
        <v>148.42615012106535</v>
      </c>
      <c r="L69" s="48">
        <f t="shared" si="32"/>
        <v>151.51515151515153</v>
      </c>
      <c r="M69" s="49">
        <f t="shared" si="32"/>
        <v>150.95948827292111</v>
      </c>
      <c r="N69" s="49">
        <f t="shared" si="32"/>
        <v>154.08163265306121</v>
      </c>
      <c r="O69" s="50">
        <f t="shared" si="32"/>
        <v>148.4008528784648</v>
      </c>
      <c r="P69" s="48">
        <f t="shared" si="32"/>
        <v>151.42857142857144</v>
      </c>
      <c r="Q69" s="49">
        <f t="shared" si="32"/>
        <v>150.50301810865193</v>
      </c>
      <c r="R69" s="49">
        <f t="shared" si="32"/>
        <v>153.57142857142856</v>
      </c>
      <c r="S69" s="50">
        <f t="shared" si="32"/>
        <v>150.4892367906067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8" zoomScale="30" zoomScaleNormal="30" workbookViewId="0">
      <selection activeCell="K46" sqref="K46:P4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AC3" s="410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410" t="s">
        <v>1</v>
      </c>
      <c r="B9" s="410"/>
      <c r="C9" s="410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410"/>
      <c r="B10" s="410"/>
      <c r="C10" s="410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410" t="s">
        <v>4</v>
      </c>
      <c r="B11" s="410"/>
      <c r="C11" s="410"/>
      <c r="D11" s="245"/>
      <c r="E11" s="411">
        <v>1</v>
      </c>
      <c r="F11" s="245"/>
      <c r="G11" s="245"/>
      <c r="H11" s="245"/>
      <c r="I11" s="245"/>
      <c r="J11" s="245"/>
      <c r="K11" s="599" t="s">
        <v>114</v>
      </c>
      <c r="L11" s="599"/>
      <c r="M11" s="412"/>
      <c r="N11" s="412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410"/>
      <c r="B12" s="410"/>
      <c r="C12" s="410"/>
      <c r="D12" s="245"/>
      <c r="E12" s="247"/>
      <c r="F12" s="245"/>
      <c r="G12" s="245"/>
      <c r="H12" s="245"/>
      <c r="I12" s="245"/>
      <c r="J12" s="245"/>
      <c r="K12" s="412"/>
      <c r="L12" s="412"/>
      <c r="M12" s="412"/>
      <c r="N12" s="412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245"/>
      <c r="W13" s="245"/>
      <c r="X13" s="245"/>
    </row>
    <row r="14" spans="1:29" s="52" customFormat="1" ht="34.5" thickBot="1" x14ac:dyDescent="0.3">
      <c r="A14" s="410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473</v>
      </c>
      <c r="C17" s="226">
        <v>4.5</v>
      </c>
      <c r="D17" s="226">
        <v>4.0999999999999996</v>
      </c>
      <c r="E17" s="226">
        <v>0.9</v>
      </c>
      <c r="F17" s="226">
        <v>4.2</v>
      </c>
      <c r="G17" s="226">
        <v>4.0999999999999996</v>
      </c>
      <c r="H17" s="225">
        <v>463</v>
      </c>
      <c r="I17" s="226">
        <v>4.5</v>
      </c>
      <c r="J17" s="226">
        <v>4.0999999999999996</v>
      </c>
      <c r="K17" s="226">
        <v>0.8</v>
      </c>
      <c r="L17" s="226">
        <v>4</v>
      </c>
      <c r="M17" s="402">
        <v>4</v>
      </c>
      <c r="N17" s="79">
        <v>124.9</v>
      </c>
      <c r="O17" s="24">
        <v>128.30000000000001</v>
      </c>
      <c r="P17" s="24">
        <v>26.1</v>
      </c>
      <c r="Q17" s="25">
        <v>128.80000000000001</v>
      </c>
      <c r="R17" s="23">
        <v>131.9</v>
      </c>
      <c r="S17" s="24">
        <v>132.69999999999999</v>
      </c>
      <c r="T17" s="24">
        <v>23.3</v>
      </c>
      <c r="U17" s="25">
        <v>136.9</v>
      </c>
      <c r="V17" s="259">
        <f t="shared" ref="V17:V24" si="0">SUM(B17:U17)</f>
        <v>1804.1</v>
      </c>
      <c r="X17" s="52"/>
      <c r="Y17" s="52"/>
    </row>
    <row r="18" spans="1:41" ht="39.950000000000003" customHeight="1" x14ac:dyDescent="0.25">
      <c r="A18" s="260" t="s">
        <v>16</v>
      </c>
      <c r="B18" s="225">
        <v>473</v>
      </c>
      <c r="C18" s="226">
        <v>4.5</v>
      </c>
      <c r="D18" s="226">
        <v>4.0999999999999996</v>
      </c>
      <c r="E18" s="226">
        <v>0.9</v>
      </c>
      <c r="F18" s="226">
        <v>4.2</v>
      </c>
      <c r="G18" s="226">
        <v>4.0999999999999996</v>
      </c>
      <c r="H18" s="225">
        <v>463</v>
      </c>
      <c r="I18" s="226">
        <v>4.5</v>
      </c>
      <c r="J18" s="226">
        <v>4.0999999999999996</v>
      </c>
      <c r="K18" s="226">
        <v>0.8</v>
      </c>
      <c r="L18" s="226">
        <v>4</v>
      </c>
      <c r="M18" s="402">
        <v>4</v>
      </c>
      <c r="N18" s="79">
        <v>124.9</v>
      </c>
      <c r="O18" s="24">
        <v>128.30000000000001</v>
      </c>
      <c r="P18" s="24">
        <v>26.1</v>
      </c>
      <c r="Q18" s="25">
        <v>128.80000000000001</v>
      </c>
      <c r="R18" s="23">
        <v>131.9</v>
      </c>
      <c r="S18" s="24">
        <v>132.69999999999999</v>
      </c>
      <c r="T18" s="24">
        <v>23.3</v>
      </c>
      <c r="U18" s="25">
        <v>136.9</v>
      </c>
      <c r="V18" s="259">
        <f t="shared" si="0"/>
        <v>1804.1</v>
      </c>
      <c r="X18" s="52"/>
      <c r="Y18" s="52"/>
    </row>
    <row r="19" spans="1:41" ht="39.75" customHeight="1" x14ac:dyDescent="0.25">
      <c r="A19" s="258" t="s">
        <v>17</v>
      </c>
      <c r="B19" s="225">
        <v>472</v>
      </c>
      <c r="C19" s="226">
        <v>3.9984000000000046</v>
      </c>
      <c r="D19" s="226">
        <v>3.6603000000000043</v>
      </c>
      <c r="E19" s="226">
        <v>0.76930000000000087</v>
      </c>
      <c r="F19" s="226">
        <v>3.7093000000000043</v>
      </c>
      <c r="G19" s="226">
        <v>3.6750000000000043</v>
      </c>
      <c r="H19" s="225">
        <v>463</v>
      </c>
      <c r="I19" s="226">
        <v>3.9592000000000045</v>
      </c>
      <c r="J19" s="226">
        <v>3.6505000000000041</v>
      </c>
      <c r="K19" s="226">
        <v>0.67620000000000069</v>
      </c>
      <c r="L19" s="226">
        <v>3.6015000000000041</v>
      </c>
      <c r="M19" s="402">
        <v>3.6064000000000043</v>
      </c>
      <c r="N19" s="79">
        <v>124.27112</v>
      </c>
      <c r="O19" s="24">
        <v>127.57424</v>
      </c>
      <c r="P19" s="24">
        <v>25.805160000000008</v>
      </c>
      <c r="Q19" s="25">
        <v>128.22208000000006</v>
      </c>
      <c r="R19" s="23">
        <v>131.85715999999999</v>
      </c>
      <c r="S19" s="24">
        <v>131.96108000000004</v>
      </c>
      <c r="T19" s="24">
        <v>22.262039999999999</v>
      </c>
      <c r="U19" s="25">
        <v>136.00400000000002</v>
      </c>
      <c r="V19" s="259">
        <f t="shared" si="0"/>
        <v>1794.2629800000004</v>
      </c>
      <c r="X19" s="52"/>
      <c r="Y19" s="52"/>
    </row>
    <row r="20" spans="1:41" ht="39.950000000000003" customHeight="1" x14ac:dyDescent="0.25">
      <c r="A20" s="260" t="s">
        <v>18</v>
      </c>
      <c r="B20" s="225">
        <v>472</v>
      </c>
      <c r="C20" s="226">
        <v>3.9984000000000046</v>
      </c>
      <c r="D20" s="226">
        <v>3.6603000000000043</v>
      </c>
      <c r="E20" s="226">
        <v>0.76930000000000087</v>
      </c>
      <c r="F20" s="226">
        <v>3.7093000000000043</v>
      </c>
      <c r="G20" s="226">
        <v>3.6750000000000043</v>
      </c>
      <c r="H20" s="225">
        <v>463</v>
      </c>
      <c r="I20" s="226">
        <v>3.9592000000000045</v>
      </c>
      <c r="J20" s="226">
        <v>3.6505000000000041</v>
      </c>
      <c r="K20" s="226">
        <v>0.67620000000000069</v>
      </c>
      <c r="L20" s="226">
        <v>3.6015000000000041</v>
      </c>
      <c r="M20" s="402">
        <v>3.6064000000000043</v>
      </c>
      <c r="N20" s="79">
        <v>124.27112</v>
      </c>
      <c r="O20" s="24">
        <v>127.57424</v>
      </c>
      <c r="P20" s="24">
        <v>25.805160000000008</v>
      </c>
      <c r="Q20" s="25">
        <v>128.22208000000006</v>
      </c>
      <c r="R20" s="23">
        <v>131.85715999999999</v>
      </c>
      <c r="S20" s="24">
        <v>131.96108000000004</v>
      </c>
      <c r="T20" s="24">
        <v>22.262039999999999</v>
      </c>
      <c r="U20" s="25">
        <v>136.00400000000002</v>
      </c>
      <c r="V20" s="259">
        <f t="shared" si="0"/>
        <v>1794.2629800000004</v>
      </c>
      <c r="X20" s="52"/>
      <c r="Y20" s="52"/>
    </row>
    <row r="21" spans="1:41" ht="39.950000000000003" customHeight="1" x14ac:dyDescent="0.25">
      <c r="A21" s="258" t="s">
        <v>19</v>
      </c>
      <c r="B21" s="225">
        <v>472</v>
      </c>
      <c r="C21" s="226">
        <v>3.9984000000000046</v>
      </c>
      <c r="D21" s="226">
        <v>3.6603000000000043</v>
      </c>
      <c r="E21" s="226">
        <v>0.76930000000000087</v>
      </c>
      <c r="F21" s="226">
        <v>3.7093000000000043</v>
      </c>
      <c r="G21" s="226">
        <v>3.6750000000000043</v>
      </c>
      <c r="H21" s="225">
        <v>463</v>
      </c>
      <c r="I21" s="226">
        <v>3.9592000000000045</v>
      </c>
      <c r="J21" s="226">
        <v>3.6505000000000041</v>
      </c>
      <c r="K21" s="226">
        <v>0.67620000000000069</v>
      </c>
      <c r="L21" s="226">
        <v>3.6015000000000041</v>
      </c>
      <c r="M21" s="402">
        <v>3.6064000000000043</v>
      </c>
      <c r="N21" s="79">
        <v>124.27112</v>
      </c>
      <c r="O21" s="24">
        <v>127.57424</v>
      </c>
      <c r="P21" s="24">
        <v>25.805160000000008</v>
      </c>
      <c r="Q21" s="25">
        <v>128.22208000000006</v>
      </c>
      <c r="R21" s="23">
        <v>131.85715999999999</v>
      </c>
      <c r="S21" s="24">
        <v>131.96108000000004</v>
      </c>
      <c r="T21" s="24">
        <v>22.262039999999999</v>
      </c>
      <c r="U21" s="25">
        <v>136.00400000000002</v>
      </c>
      <c r="V21" s="259">
        <f t="shared" si="0"/>
        <v>1794.2629800000004</v>
      </c>
      <c r="X21" s="52"/>
      <c r="Y21" s="52"/>
    </row>
    <row r="22" spans="1:41" ht="39.950000000000003" customHeight="1" x14ac:dyDescent="0.25">
      <c r="A22" s="260" t="s">
        <v>13</v>
      </c>
      <c r="B22" s="225">
        <v>472</v>
      </c>
      <c r="C22" s="226">
        <v>3.9984000000000046</v>
      </c>
      <c r="D22" s="226">
        <v>3.6603000000000043</v>
      </c>
      <c r="E22" s="226">
        <v>0.76930000000000087</v>
      </c>
      <c r="F22" s="226">
        <v>3.7093000000000043</v>
      </c>
      <c r="G22" s="226">
        <v>3.6750000000000043</v>
      </c>
      <c r="H22" s="225">
        <v>463</v>
      </c>
      <c r="I22" s="226">
        <v>3.9592000000000045</v>
      </c>
      <c r="J22" s="226">
        <v>3.6505000000000041</v>
      </c>
      <c r="K22" s="226">
        <v>0.67620000000000069</v>
      </c>
      <c r="L22" s="226">
        <v>3.6015000000000041</v>
      </c>
      <c r="M22" s="402">
        <v>3.6064000000000043</v>
      </c>
      <c r="N22" s="79">
        <v>124.27112</v>
      </c>
      <c r="O22" s="24">
        <v>127.57424</v>
      </c>
      <c r="P22" s="24">
        <v>25.805160000000008</v>
      </c>
      <c r="Q22" s="25">
        <v>128.22208000000006</v>
      </c>
      <c r="R22" s="23">
        <v>131.85715999999999</v>
      </c>
      <c r="S22" s="24">
        <v>131.96108000000004</v>
      </c>
      <c r="T22" s="24">
        <v>22.262039999999999</v>
      </c>
      <c r="U22" s="25">
        <v>136.00400000000002</v>
      </c>
      <c r="V22" s="259">
        <f t="shared" si="0"/>
        <v>1794.2629800000004</v>
      </c>
      <c r="X22" s="52"/>
      <c r="Y22" s="52"/>
    </row>
    <row r="23" spans="1:41" ht="39.950000000000003" customHeight="1" x14ac:dyDescent="0.25">
      <c r="A23" s="258" t="s">
        <v>14</v>
      </c>
      <c r="B23" s="225">
        <v>472</v>
      </c>
      <c r="C23" s="226">
        <v>3.9984000000000046</v>
      </c>
      <c r="D23" s="226">
        <v>3.6603000000000043</v>
      </c>
      <c r="E23" s="226">
        <v>0.76930000000000087</v>
      </c>
      <c r="F23" s="226">
        <v>3.7093000000000043</v>
      </c>
      <c r="G23" s="226">
        <v>3.6750000000000043</v>
      </c>
      <c r="H23" s="225">
        <v>463</v>
      </c>
      <c r="I23" s="226">
        <v>3.9592000000000045</v>
      </c>
      <c r="J23" s="226">
        <v>3.6505000000000041</v>
      </c>
      <c r="K23" s="226">
        <v>0.67620000000000069</v>
      </c>
      <c r="L23" s="226">
        <v>3.6015000000000041</v>
      </c>
      <c r="M23" s="402">
        <v>3.6064000000000043</v>
      </c>
      <c r="N23" s="79">
        <v>124.27112</v>
      </c>
      <c r="O23" s="24">
        <v>127.57424</v>
      </c>
      <c r="P23" s="24">
        <v>25.805160000000008</v>
      </c>
      <c r="Q23" s="25">
        <v>128.22208000000006</v>
      </c>
      <c r="R23" s="23">
        <v>131.85715999999999</v>
      </c>
      <c r="S23" s="24">
        <v>131.96108000000004</v>
      </c>
      <c r="T23" s="24">
        <v>22.262039999999999</v>
      </c>
      <c r="U23" s="25">
        <v>136.00400000000002</v>
      </c>
      <c r="V23" s="259">
        <f t="shared" si="0"/>
        <v>1794.2629800000004</v>
      </c>
      <c r="X23" s="52"/>
    </row>
    <row r="24" spans="1:41" ht="41.45" customHeight="1" thickBot="1" x14ac:dyDescent="0.3">
      <c r="A24" s="260" t="s">
        <v>11</v>
      </c>
      <c r="B24" s="227">
        <f>SUM(B17:B23)</f>
        <v>3306</v>
      </c>
      <c r="C24" s="228">
        <f t="shared" ref="C24:G24" si="1">SUM(C17:C23)</f>
        <v>28.992000000000019</v>
      </c>
      <c r="D24" s="228">
        <f t="shared" si="1"/>
        <v>26.501500000000018</v>
      </c>
      <c r="E24" s="228">
        <f t="shared" si="1"/>
        <v>5.646500000000005</v>
      </c>
      <c r="F24" s="228">
        <f t="shared" si="1"/>
        <v>26.946500000000022</v>
      </c>
      <c r="G24" s="228">
        <f t="shared" si="1"/>
        <v>26.575000000000021</v>
      </c>
      <c r="H24" s="227">
        <f>SUM(H17:H23)</f>
        <v>3241</v>
      </c>
      <c r="I24" s="228">
        <f t="shared" ref="I24:M24" si="2">SUM(I17:I23)</f>
        <v>28.796000000000021</v>
      </c>
      <c r="J24" s="228">
        <f t="shared" si="2"/>
        <v>26.452500000000022</v>
      </c>
      <c r="K24" s="228">
        <f t="shared" si="2"/>
        <v>4.9810000000000034</v>
      </c>
      <c r="L24" s="228">
        <f t="shared" si="2"/>
        <v>26.007500000000025</v>
      </c>
      <c r="M24" s="403">
        <f t="shared" si="2"/>
        <v>26.032000000000021</v>
      </c>
      <c r="N24" s="290">
        <f>SUM(N17:N23)</f>
        <v>871.15560000000005</v>
      </c>
      <c r="O24" s="262">
        <f t="shared" ref="O24:Q24" si="3">SUM(O17:O23)</f>
        <v>894.47120000000018</v>
      </c>
      <c r="P24" s="262">
        <f t="shared" si="3"/>
        <v>181.22580000000002</v>
      </c>
      <c r="Q24" s="263">
        <f t="shared" si="3"/>
        <v>898.71040000000016</v>
      </c>
      <c r="R24" s="261">
        <f>SUM(R17:R23)</f>
        <v>923.08580000000006</v>
      </c>
      <c r="S24" s="262">
        <f t="shared" ref="S24:U24" si="4">SUM(S17:S23)</f>
        <v>925.20540000000017</v>
      </c>
      <c r="T24" s="262">
        <f t="shared" si="4"/>
        <v>157.91020000000003</v>
      </c>
      <c r="U24" s="263">
        <f t="shared" si="4"/>
        <v>953.82</v>
      </c>
      <c r="V24" s="259">
        <f t="shared" si="0"/>
        <v>12579.514900000002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151.43452912638895</v>
      </c>
    </row>
    <row r="26" spans="1:41" s="52" customFormat="1" ht="33" customHeight="1" x14ac:dyDescent="0.25">
      <c r="A26" s="269" t="s">
        <v>21</v>
      </c>
      <c r="B26" s="231"/>
      <c r="C26" s="232">
        <v>816</v>
      </c>
      <c r="D26" s="232">
        <v>747</v>
      </c>
      <c r="E26" s="232">
        <v>157</v>
      </c>
      <c r="F26" s="232">
        <v>757</v>
      </c>
      <c r="G26" s="232">
        <v>750</v>
      </c>
      <c r="H26" s="231"/>
      <c r="I26" s="232">
        <v>808</v>
      </c>
      <c r="J26" s="232">
        <v>745</v>
      </c>
      <c r="K26" s="232">
        <v>138</v>
      </c>
      <c r="L26" s="232">
        <v>735</v>
      </c>
      <c r="M26" s="405">
        <v>736</v>
      </c>
      <c r="N26" s="83">
        <v>822</v>
      </c>
      <c r="O26" s="35">
        <v>844</v>
      </c>
      <c r="P26" s="35">
        <v>171</v>
      </c>
      <c r="Q26" s="36">
        <v>848</v>
      </c>
      <c r="R26" s="34">
        <v>871</v>
      </c>
      <c r="S26" s="35">
        <v>873</v>
      </c>
      <c r="T26" s="35">
        <v>149</v>
      </c>
      <c r="U26" s="36">
        <v>900</v>
      </c>
      <c r="V26" s="270">
        <f>SUM(C26:U26)</f>
        <v>11867</v>
      </c>
      <c r="W26" s="52">
        <f>((V24*1000)/V26)/7</f>
        <v>151.43452912638892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741.25440000000003</v>
      </c>
      <c r="D27" s="226">
        <f t="shared" ref="D27:G27" si="5">(D26*D25/1000)*6</f>
        <v>678.57479999999998</v>
      </c>
      <c r="E27" s="226">
        <f t="shared" si="5"/>
        <v>142.61879999999999</v>
      </c>
      <c r="F27" s="226">
        <f t="shared" si="5"/>
        <v>687.65880000000004</v>
      </c>
      <c r="G27" s="226">
        <f t="shared" si="5"/>
        <v>681.3</v>
      </c>
      <c r="H27" s="233"/>
      <c r="I27" s="226">
        <f>(I26*I25/1000)*6</f>
        <v>733.98720000000003</v>
      </c>
      <c r="J27" s="226">
        <f t="shared" ref="J27:M27" si="6">(J26*J25/1000)*6</f>
        <v>676.75800000000004</v>
      </c>
      <c r="K27" s="226">
        <f t="shared" si="6"/>
        <v>125.3592</v>
      </c>
      <c r="L27" s="226">
        <f t="shared" si="6"/>
        <v>667.67399999999998</v>
      </c>
      <c r="M27" s="402">
        <f t="shared" si="6"/>
        <v>668.58240000000001</v>
      </c>
      <c r="N27" s="289">
        <f>((N26*N25)*7/1000-N17-N18)/5</f>
        <v>124.27112</v>
      </c>
      <c r="O27" s="273">
        <f t="shared" ref="O27:U27" si="7">((O26*O25)*7/1000-O17-O18)/5</f>
        <v>127.57424</v>
      </c>
      <c r="P27" s="273">
        <f t="shared" si="7"/>
        <v>25.805160000000008</v>
      </c>
      <c r="Q27" s="274">
        <f t="shared" si="7"/>
        <v>128.22208000000006</v>
      </c>
      <c r="R27" s="272">
        <f t="shared" si="7"/>
        <v>131.85715999999999</v>
      </c>
      <c r="S27" s="273">
        <f t="shared" si="7"/>
        <v>131.96108000000004</v>
      </c>
      <c r="T27" s="273">
        <f t="shared" si="7"/>
        <v>22.262039999999999</v>
      </c>
      <c r="U27" s="274">
        <f t="shared" si="7"/>
        <v>136.00400000000002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3.9984000000000046</v>
      </c>
      <c r="D28" s="235">
        <f t="shared" ref="D28:G28" si="8">+(D25-$C$32)*D26/1000</f>
        <v>3.6603000000000043</v>
      </c>
      <c r="E28" s="235">
        <f t="shared" si="8"/>
        <v>0.76930000000000087</v>
      </c>
      <c r="F28" s="235">
        <f t="shared" si="8"/>
        <v>3.7093000000000043</v>
      </c>
      <c r="G28" s="235">
        <f t="shared" si="8"/>
        <v>3.6750000000000043</v>
      </c>
      <c r="H28" s="234"/>
      <c r="I28" s="235">
        <f>+(I25-$I$32)*I26/1000</f>
        <v>3.9592000000000045</v>
      </c>
      <c r="J28" s="235">
        <f t="shared" ref="J28:M28" si="9">+(J25-$I$32)*J26/1000</f>
        <v>3.6505000000000041</v>
      </c>
      <c r="K28" s="235">
        <f t="shared" si="9"/>
        <v>0.67620000000000069</v>
      </c>
      <c r="L28" s="235">
        <f t="shared" si="9"/>
        <v>3.6015000000000041</v>
      </c>
      <c r="M28" s="406">
        <f t="shared" si="9"/>
        <v>3.6064000000000043</v>
      </c>
      <c r="N28" s="85">
        <f>((N26*N25)*7)/1000</f>
        <v>871.15559999999994</v>
      </c>
      <c r="O28" s="43">
        <f>((O26*O25)*7)/1000</f>
        <v>894.47120000000007</v>
      </c>
      <c r="P28" s="43">
        <f t="shared" ref="P28:U28" si="10">((P26*P25)*7)/1000</f>
        <v>181.22580000000002</v>
      </c>
      <c r="Q28" s="87">
        <f t="shared" si="10"/>
        <v>898.71040000000016</v>
      </c>
      <c r="R28" s="44">
        <f t="shared" si="10"/>
        <v>923.08579999999995</v>
      </c>
      <c r="S28" s="45">
        <f t="shared" si="10"/>
        <v>925.20540000000017</v>
      </c>
      <c r="T28" s="45">
        <f t="shared" si="10"/>
        <v>157.9102</v>
      </c>
      <c r="U28" s="46">
        <f t="shared" si="10"/>
        <v>953.82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952.00000000000273</v>
      </c>
      <c r="D29" s="237">
        <f t="shared" si="11"/>
        <v>871.5000000000025</v>
      </c>
      <c r="E29" s="237">
        <f t="shared" si="11"/>
        <v>183.1666666666672</v>
      </c>
      <c r="F29" s="237">
        <f t="shared" si="11"/>
        <v>883.16666666666924</v>
      </c>
      <c r="G29" s="237">
        <f t="shared" si="11"/>
        <v>875.0000000000025</v>
      </c>
      <c r="H29" s="236"/>
      <c r="I29" s="237">
        <f t="shared" ref="I29:M29" si="12">+I26*(1.16666666666667)</f>
        <v>942.66666666666947</v>
      </c>
      <c r="J29" s="237">
        <f t="shared" si="12"/>
        <v>869.16666666666924</v>
      </c>
      <c r="K29" s="237">
        <f t="shared" si="12"/>
        <v>161.00000000000048</v>
      </c>
      <c r="L29" s="237">
        <f t="shared" si="12"/>
        <v>857.5000000000025</v>
      </c>
      <c r="M29" s="407">
        <f t="shared" si="12"/>
        <v>858.66666666666913</v>
      </c>
      <c r="N29" s="86">
        <f>+(N24/N26)/7*1000</f>
        <v>151.4</v>
      </c>
      <c r="O29" s="49">
        <f t="shared" ref="O29:U29" si="13">+(O24/O26)/7*1000</f>
        <v>151.40000000000003</v>
      </c>
      <c r="P29" s="49">
        <f t="shared" si="13"/>
        <v>151.4</v>
      </c>
      <c r="Q29" s="50">
        <f t="shared" si="13"/>
        <v>151.40000000000003</v>
      </c>
      <c r="R29" s="48">
        <f t="shared" si="13"/>
        <v>151.4</v>
      </c>
      <c r="S29" s="49">
        <f t="shared" si="13"/>
        <v>151.40000000000003</v>
      </c>
      <c r="T29" s="49">
        <f t="shared" si="13"/>
        <v>151.40000000000003</v>
      </c>
      <c r="U29" s="50">
        <f t="shared" si="13"/>
        <v>151.4</v>
      </c>
      <c r="V29" s="276"/>
    </row>
    <row r="30" spans="1:41" ht="33.75" customHeight="1" x14ac:dyDescent="0.25">
      <c r="A30" s="52"/>
      <c r="B30" s="233"/>
      <c r="C30" s="238">
        <f>(C27/6)</f>
        <v>123.5424</v>
      </c>
      <c r="D30" s="238">
        <f t="shared" ref="D30:G30" si="14">+(D27/6)</f>
        <v>113.0958</v>
      </c>
      <c r="E30" s="238">
        <f t="shared" si="14"/>
        <v>23.7698</v>
      </c>
      <c r="F30" s="238">
        <f t="shared" si="14"/>
        <v>114.60980000000001</v>
      </c>
      <c r="G30" s="238">
        <f t="shared" si="14"/>
        <v>113.55</v>
      </c>
      <c r="H30" s="233"/>
      <c r="I30" s="238">
        <f>(I27/6)</f>
        <v>122.33120000000001</v>
      </c>
      <c r="J30" s="238">
        <f t="shared" ref="J30:M30" si="15">+(J27/6)</f>
        <v>112.79300000000001</v>
      </c>
      <c r="K30" s="238">
        <f t="shared" si="15"/>
        <v>20.8932</v>
      </c>
      <c r="L30" s="238">
        <f t="shared" si="15"/>
        <v>111.279</v>
      </c>
      <c r="M30" s="408">
        <f t="shared" si="15"/>
        <v>111.43040000000001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301.608</v>
      </c>
      <c r="D31" s="238">
        <f t="shared" ref="D31:G31" si="16">+((D27-D24)/4)+D30</f>
        <v>276.114125</v>
      </c>
      <c r="E31" s="238">
        <f t="shared" si="16"/>
        <v>58.012874999999994</v>
      </c>
      <c r="F31" s="238">
        <f t="shared" si="16"/>
        <v>279.78787499999999</v>
      </c>
      <c r="G31" s="238">
        <f t="shared" si="16"/>
        <v>277.23124999999999</v>
      </c>
      <c r="H31" s="233"/>
      <c r="I31" s="238">
        <f>+((I27-I24)/4)+I30</f>
        <v>298.62900000000002</v>
      </c>
      <c r="J31" s="238">
        <f t="shared" ref="J31:M31" si="17">+((J27-J24)/4)+J30</f>
        <v>275.36937499999999</v>
      </c>
      <c r="K31" s="238">
        <f t="shared" si="17"/>
        <v>50.987749999999998</v>
      </c>
      <c r="L31" s="238">
        <f t="shared" si="17"/>
        <v>271.69562499999995</v>
      </c>
      <c r="M31" s="408">
        <f t="shared" si="17"/>
        <v>272.06799999999998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146.5</v>
      </c>
      <c r="D32" s="241">
        <f>+C32*E32/1000</f>
        <v>472.75549999999998</v>
      </c>
      <c r="E32" s="242">
        <f>+SUM(C26:G26)</f>
        <v>3227</v>
      </c>
      <c r="F32" s="243"/>
      <c r="G32" s="243"/>
      <c r="H32" s="239"/>
      <c r="I32" s="240">
        <v>146.5</v>
      </c>
      <c r="J32" s="241">
        <f>+I32*K32/1000</f>
        <v>463.233</v>
      </c>
      <c r="K32" s="242">
        <f>+SUM(I26:M26)</f>
        <v>3162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93.7</v>
      </c>
      <c r="C38" s="79">
        <v>95.1</v>
      </c>
      <c r="D38" s="79">
        <v>22.9</v>
      </c>
      <c r="E38" s="79">
        <v>105.9</v>
      </c>
      <c r="F38" s="79">
        <v>106</v>
      </c>
      <c r="G38" s="79">
        <v>105.2</v>
      </c>
      <c r="H38" s="274">
        <f t="shared" ref="H38:H45" si="18">SUM(B38:G38)</f>
        <v>528.80000000000007</v>
      </c>
      <c r="I38" s="52"/>
      <c r="J38" s="287" t="s">
        <v>15</v>
      </c>
      <c r="K38" s="79">
        <v>7.2</v>
      </c>
      <c r="L38" s="79">
        <v>7.1</v>
      </c>
      <c r="M38" s="79">
        <v>1.7</v>
      </c>
      <c r="N38" s="79">
        <v>7.9</v>
      </c>
      <c r="O38" s="79">
        <v>7.6</v>
      </c>
      <c r="P38" s="79">
        <v>7.8</v>
      </c>
      <c r="Q38" s="274">
        <f t="shared" ref="Q38:Q45" si="19">SUM(K38:P38)</f>
        <v>39.299999999999997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93.7</v>
      </c>
      <c r="C39" s="79">
        <v>95.1</v>
      </c>
      <c r="D39" s="79">
        <v>22.9</v>
      </c>
      <c r="E39" s="79">
        <v>105.9</v>
      </c>
      <c r="F39" s="79">
        <v>106</v>
      </c>
      <c r="G39" s="79">
        <v>105.2</v>
      </c>
      <c r="H39" s="274">
        <f t="shared" si="18"/>
        <v>528.80000000000007</v>
      </c>
      <c r="I39" s="52"/>
      <c r="J39" s="288" t="s">
        <v>16</v>
      </c>
      <c r="K39" s="79">
        <v>7.2</v>
      </c>
      <c r="L39" s="79">
        <v>7.1</v>
      </c>
      <c r="M39" s="79">
        <v>1.7</v>
      </c>
      <c r="N39" s="79">
        <v>7.9</v>
      </c>
      <c r="O39" s="79">
        <v>7.6</v>
      </c>
      <c r="P39" s="79">
        <v>7.8</v>
      </c>
      <c r="Q39" s="274">
        <f t="shared" si="19"/>
        <v>39.299999999999997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93.5</v>
      </c>
      <c r="C40" s="79">
        <v>94.6</v>
      </c>
      <c r="D40" s="79">
        <v>22.2</v>
      </c>
      <c r="E40" s="79">
        <v>105.7</v>
      </c>
      <c r="F40" s="79">
        <v>105.2</v>
      </c>
      <c r="G40" s="79">
        <v>105.1</v>
      </c>
      <c r="H40" s="274">
        <f t="shared" si="18"/>
        <v>526.29999999999995</v>
      </c>
      <c r="I40" s="52"/>
      <c r="J40" s="287" t="s">
        <v>17</v>
      </c>
      <c r="K40" s="79">
        <v>7</v>
      </c>
      <c r="L40" s="79">
        <v>6.9</v>
      </c>
      <c r="M40" s="79">
        <v>1.6</v>
      </c>
      <c r="N40" s="79">
        <v>7.6</v>
      </c>
      <c r="O40" s="79">
        <v>7.7</v>
      </c>
      <c r="P40" s="79">
        <v>7.6</v>
      </c>
      <c r="Q40" s="274">
        <f t="shared" si="19"/>
        <v>38.4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93.5</v>
      </c>
      <c r="C41" s="79">
        <v>94.6</v>
      </c>
      <c r="D41" s="79">
        <v>22.2</v>
      </c>
      <c r="E41" s="79">
        <v>105.7</v>
      </c>
      <c r="F41" s="79">
        <v>105.2</v>
      </c>
      <c r="G41" s="79">
        <v>105.1</v>
      </c>
      <c r="H41" s="274">
        <f t="shared" si="18"/>
        <v>526.29999999999995</v>
      </c>
      <c r="I41" s="52"/>
      <c r="J41" s="288" t="s">
        <v>18</v>
      </c>
      <c r="K41" s="79">
        <v>7</v>
      </c>
      <c r="L41" s="79">
        <v>6.9</v>
      </c>
      <c r="M41" s="79">
        <v>1.6</v>
      </c>
      <c r="N41" s="79">
        <v>7.6</v>
      </c>
      <c r="O41" s="79">
        <v>7.7</v>
      </c>
      <c r="P41" s="79">
        <v>7.7</v>
      </c>
      <c r="Q41" s="274">
        <f t="shared" si="19"/>
        <v>38.5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93.5</v>
      </c>
      <c r="C42" s="79">
        <v>94.6</v>
      </c>
      <c r="D42" s="79">
        <v>22.2</v>
      </c>
      <c r="E42" s="79">
        <v>105.7</v>
      </c>
      <c r="F42" s="79">
        <v>105.2</v>
      </c>
      <c r="G42" s="79">
        <v>105.1</v>
      </c>
      <c r="H42" s="274">
        <f t="shared" si="18"/>
        <v>526.29999999999995</v>
      </c>
      <c r="I42" s="52"/>
      <c r="J42" s="287" t="s">
        <v>19</v>
      </c>
      <c r="K42" s="79">
        <v>7.1</v>
      </c>
      <c r="L42" s="79">
        <v>6.9</v>
      </c>
      <c r="M42" s="79">
        <v>1.6</v>
      </c>
      <c r="N42" s="79">
        <v>7.6</v>
      </c>
      <c r="O42" s="79">
        <v>7.8</v>
      </c>
      <c r="P42" s="79">
        <v>7.7</v>
      </c>
      <c r="Q42" s="274">
        <f t="shared" si="19"/>
        <v>38.700000000000003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93.5</v>
      </c>
      <c r="C43" s="79">
        <v>94.6</v>
      </c>
      <c r="D43" s="79">
        <v>22.2</v>
      </c>
      <c r="E43" s="79">
        <v>105.7</v>
      </c>
      <c r="F43" s="79">
        <v>105.2</v>
      </c>
      <c r="G43" s="79">
        <v>105.1</v>
      </c>
      <c r="H43" s="274">
        <f t="shared" si="18"/>
        <v>526.29999999999995</v>
      </c>
      <c r="I43" s="52"/>
      <c r="J43" s="288" t="s">
        <v>13</v>
      </c>
      <c r="K43" s="79">
        <v>7.1</v>
      </c>
      <c r="L43" s="79">
        <v>7</v>
      </c>
      <c r="M43" s="79">
        <v>1.7</v>
      </c>
      <c r="N43" s="79">
        <v>7.6</v>
      </c>
      <c r="O43" s="79">
        <v>7.8</v>
      </c>
      <c r="P43" s="79">
        <v>7.7</v>
      </c>
      <c r="Q43" s="274">
        <f t="shared" si="19"/>
        <v>38.9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93.5</v>
      </c>
      <c r="C44" s="79">
        <v>94.6</v>
      </c>
      <c r="D44" s="79">
        <v>22.2</v>
      </c>
      <c r="E44" s="79">
        <v>105.7</v>
      </c>
      <c r="F44" s="79">
        <v>105.2</v>
      </c>
      <c r="G44" s="79">
        <v>105.1</v>
      </c>
      <c r="H44" s="274">
        <f t="shared" si="18"/>
        <v>526.29999999999995</v>
      </c>
      <c r="I44" s="52"/>
      <c r="J44" s="287" t="s">
        <v>14</v>
      </c>
      <c r="K44" s="79">
        <v>7.1</v>
      </c>
      <c r="L44" s="79">
        <v>7</v>
      </c>
      <c r="M44" s="79">
        <v>1.7</v>
      </c>
      <c r="N44" s="79">
        <v>7.7</v>
      </c>
      <c r="O44" s="79">
        <v>7.8</v>
      </c>
      <c r="P44" s="79">
        <v>7.7</v>
      </c>
      <c r="Q44" s="274">
        <f t="shared" si="19"/>
        <v>39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654.9</v>
      </c>
      <c r="C45" s="262">
        <f t="shared" si="20"/>
        <v>663.2</v>
      </c>
      <c r="D45" s="262">
        <f t="shared" si="20"/>
        <v>156.79999999999998</v>
      </c>
      <c r="E45" s="262">
        <f t="shared" si="20"/>
        <v>740.30000000000007</v>
      </c>
      <c r="F45" s="262">
        <f t="shared" si="20"/>
        <v>738.00000000000011</v>
      </c>
      <c r="G45" s="262">
        <f t="shared" si="20"/>
        <v>735.90000000000009</v>
      </c>
      <c r="H45" s="274">
        <f t="shared" si="18"/>
        <v>3689.1</v>
      </c>
      <c r="J45" s="288" t="s">
        <v>11</v>
      </c>
      <c r="K45" s="290">
        <f t="shared" ref="K45:P45" si="21">SUM(K38:K44)</f>
        <v>49.7</v>
      </c>
      <c r="L45" s="262">
        <f t="shared" si="21"/>
        <v>48.9</v>
      </c>
      <c r="M45" s="262">
        <f t="shared" si="21"/>
        <v>11.599999999999998</v>
      </c>
      <c r="N45" s="262">
        <f t="shared" si="21"/>
        <v>53.900000000000006</v>
      </c>
      <c r="O45" s="262">
        <f t="shared" si="21"/>
        <v>53.999999999999993</v>
      </c>
      <c r="P45" s="262">
        <f t="shared" si="21"/>
        <v>54.000000000000007</v>
      </c>
      <c r="Q45" s="274">
        <f t="shared" si="19"/>
        <v>272.10000000000002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154.6</v>
      </c>
      <c r="C46" s="266">
        <v>154.6</v>
      </c>
      <c r="D46" s="266">
        <v>154.6</v>
      </c>
      <c r="E46" s="266">
        <v>154.6</v>
      </c>
      <c r="F46" s="266">
        <v>154.6</v>
      </c>
      <c r="G46" s="266">
        <v>154.6</v>
      </c>
      <c r="H46" s="293">
        <f>+((H45/H47)/7)*1000</f>
        <v>154.59497967564852</v>
      </c>
      <c r="J46" s="291" t="s">
        <v>20</v>
      </c>
      <c r="K46" s="292">
        <v>151</v>
      </c>
      <c r="L46" s="266">
        <v>148.5</v>
      </c>
      <c r="M46" s="266">
        <v>151</v>
      </c>
      <c r="N46" s="266">
        <v>148</v>
      </c>
      <c r="O46" s="266">
        <v>145.5</v>
      </c>
      <c r="P46" s="266">
        <v>145.5</v>
      </c>
      <c r="Q46" s="293">
        <f>+((Q45/Q47)/7)*1000</f>
        <v>147.80010863661056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605</v>
      </c>
      <c r="C47" s="35">
        <v>613</v>
      </c>
      <c r="D47" s="35">
        <v>145</v>
      </c>
      <c r="E47" s="35">
        <v>684</v>
      </c>
      <c r="F47" s="35">
        <v>682</v>
      </c>
      <c r="G47" s="35">
        <v>680</v>
      </c>
      <c r="H47" s="296">
        <f>SUM(B47:G47)</f>
        <v>3409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52</v>
      </c>
      <c r="O47" s="298">
        <v>53</v>
      </c>
      <c r="P47" s="298">
        <v>53</v>
      </c>
      <c r="Q47" s="299">
        <f>SUM(K47:P47)</f>
        <v>263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93.466199999999986</v>
      </c>
      <c r="C48" s="273">
        <f t="shared" si="22"/>
        <v>94.637719999999987</v>
      </c>
      <c r="D48" s="273">
        <f t="shared" si="22"/>
        <v>22.223800000000001</v>
      </c>
      <c r="E48" s="273">
        <f t="shared" si="22"/>
        <v>105.68496</v>
      </c>
      <c r="F48" s="273">
        <f t="shared" si="22"/>
        <v>105.21208000000001</v>
      </c>
      <c r="G48" s="273">
        <f t="shared" si="22"/>
        <v>105.09919999999997</v>
      </c>
      <c r="H48" s="302">
        <f>((H45*1000)/H47)/7</f>
        <v>154.59497967564852</v>
      </c>
      <c r="J48" s="301" t="s">
        <v>22</v>
      </c>
      <c r="K48" s="289">
        <f t="shared" ref="K48:P48" si="23">((K47*K46)*7/1000-K38-K39)/5</f>
        <v>7.0557999999999996</v>
      </c>
      <c r="L48" s="273">
        <f t="shared" si="23"/>
        <v>6.9312999999999985</v>
      </c>
      <c r="M48" s="273">
        <f t="shared" si="23"/>
        <v>1.6454000000000004</v>
      </c>
      <c r="N48" s="273">
        <f t="shared" si="23"/>
        <v>7.6144000000000007</v>
      </c>
      <c r="O48" s="273">
        <f t="shared" si="23"/>
        <v>7.7560999999999991</v>
      </c>
      <c r="P48" s="273">
        <f t="shared" si="23"/>
        <v>7.6761000000000008</v>
      </c>
      <c r="Q48" s="303">
        <f>((Q45*1000)/Q47)/7</f>
        <v>147.80010863661053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654.73099999999999</v>
      </c>
      <c r="C49" s="43">
        <f t="shared" si="24"/>
        <v>663.3886</v>
      </c>
      <c r="D49" s="43">
        <f t="shared" si="24"/>
        <v>156.91900000000001</v>
      </c>
      <c r="E49" s="43">
        <f t="shared" si="24"/>
        <v>740.22479999999996</v>
      </c>
      <c r="F49" s="43">
        <f t="shared" si="24"/>
        <v>738.06040000000007</v>
      </c>
      <c r="G49" s="43">
        <f t="shared" si="24"/>
        <v>735.89599999999996</v>
      </c>
      <c r="H49" s="87"/>
      <c r="J49" s="96" t="s">
        <v>23</v>
      </c>
      <c r="K49" s="85">
        <f t="shared" ref="K49:P49" si="25">((K47*K46)*7)/1000</f>
        <v>49.679000000000002</v>
      </c>
      <c r="L49" s="43">
        <f t="shared" si="25"/>
        <v>48.856499999999997</v>
      </c>
      <c r="M49" s="43">
        <f t="shared" si="25"/>
        <v>11.627000000000001</v>
      </c>
      <c r="N49" s="43">
        <f t="shared" si="25"/>
        <v>53.872</v>
      </c>
      <c r="O49" s="43">
        <f t="shared" si="25"/>
        <v>53.980499999999999</v>
      </c>
      <c r="P49" s="43">
        <f t="shared" si="25"/>
        <v>53.980499999999999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154.63990554899647</v>
      </c>
      <c r="C50" s="49">
        <f t="shared" si="26"/>
        <v>154.55604754136564</v>
      </c>
      <c r="D50" s="49">
        <f t="shared" si="26"/>
        <v>154.48275862068962</v>
      </c>
      <c r="E50" s="49">
        <f t="shared" si="26"/>
        <v>154.61570593149543</v>
      </c>
      <c r="F50" s="49">
        <f t="shared" si="26"/>
        <v>154.58734813573525</v>
      </c>
      <c r="G50" s="49">
        <f t="shared" si="26"/>
        <v>154.60084033613447</v>
      </c>
      <c r="H50" s="105"/>
      <c r="I50" s="52"/>
      <c r="J50" s="97" t="s">
        <v>24</v>
      </c>
      <c r="K50" s="86">
        <f t="shared" ref="K50:P50" si="27">+(K45/K47)/7*1000</f>
        <v>151.06382978723403</v>
      </c>
      <c r="L50" s="49">
        <f t="shared" si="27"/>
        <v>148.63221884498481</v>
      </c>
      <c r="M50" s="49">
        <f t="shared" si="27"/>
        <v>150.64935064935065</v>
      </c>
      <c r="N50" s="49">
        <f t="shared" si="27"/>
        <v>148.07692307692307</v>
      </c>
      <c r="O50" s="49">
        <f t="shared" si="27"/>
        <v>145.55256064690022</v>
      </c>
      <c r="P50" s="49">
        <f t="shared" si="27"/>
        <v>145.5525606469003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</v>
      </c>
      <c r="C57" s="79">
        <v>9</v>
      </c>
      <c r="D57" s="79">
        <v>2</v>
      </c>
      <c r="E57" s="79">
        <v>9.1</v>
      </c>
      <c r="F57" s="221">
        <v>9</v>
      </c>
      <c r="G57" s="23">
        <v>9.8000000000000007</v>
      </c>
      <c r="H57" s="289">
        <v>8.9</v>
      </c>
      <c r="I57" s="79">
        <v>1.8</v>
      </c>
      <c r="J57" s="79">
        <v>8.8000000000000007</v>
      </c>
      <c r="K57" s="221">
        <v>8.8000000000000007</v>
      </c>
      <c r="L57" s="23">
        <v>10</v>
      </c>
      <c r="M57" s="79">
        <v>10.199999999999999</v>
      </c>
      <c r="N57" s="79">
        <v>2.2000000000000002</v>
      </c>
      <c r="O57" s="221">
        <v>10</v>
      </c>
      <c r="P57" s="23">
        <v>10.6</v>
      </c>
      <c r="Q57" s="79">
        <v>10.7</v>
      </c>
      <c r="R57" s="79">
        <v>1.9</v>
      </c>
      <c r="S57" s="221">
        <v>11</v>
      </c>
      <c r="T57" s="259">
        <f t="shared" ref="T57:T64" si="28">SUM(B57:S57)</f>
        <v>143.80000000000001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</v>
      </c>
      <c r="C58" s="79">
        <v>9</v>
      </c>
      <c r="D58" s="79">
        <v>2</v>
      </c>
      <c r="E58" s="79">
        <v>9.1</v>
      </c>
      <c r="F58" s="221">
        <v>9</v>
      </c>
      <c r="G58" s="23">
        <v>9.8000000000000007</v>
      </c>
      <c r="H58" s="289">
        <v>8.9</v>
      </c>
      <c r="I58" s="79">
        <v>1.8</v>
      </c>
      <c r="J58" s="79">
        <v>8.8000000000000007</v>
      </c>
      <c r="K58" s="221">
        <v>8.8000000000000007</v>
      </c>
      <c r="L58" s="23">
        <v>10</v>
      </c>
      <c r="M58" s="79">
        <v>10.199999999999999</v>
      </c>
      <c r="N58" s="79">
        <v>2.2000000000000002</v>
      </c>
      <c r="O58" s="221">
        <v>10</v>
      </c>
      <c r="P58" s="23">
        <v>10.6</v>
      </c>
      <c r="Q58" s="79">
        <v>10.7</v>
      </c>
      <c r="R58" s="79">
        <v>1.9</v>
      </c>
      <c r="S58" s="221">
        <v>11</v>
      </c>
      <c r="T58" s="259">
        <f t="shared" si="28"/>
        <v>143.80000000000001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</v>
      </c>
      <c r="C59" s="79">
        <v>9</v>
      </c>
      <c r="D59" s="79">
        <v>2</v>
      </c>
      <c r="E59" s="79">
        <v>9</v>
      </c>
      <c r="F59" s="221">
        <v>8.9</v>
      </c>
      <c r="G59" s="23">
        <v>9.6999999999999993</v>
      </c>
      <c r="H59" s="289">
        <v>8.8000000000000007</v>
      </c>
      <c r="I59" s="79">
        <v>1.8</v>
      </c>
      <c r="J59" s="79">
        <v>8.6999999999999993</v>
      </c>
      <c r="K59" s="221">
        <v>8.6999999999999993</v>
      </c>
      <c r="L59" s="23">
        <v>10</v>
      </c>
      <c r="M59" s="79">
        <v>10</v>
      </c>
      <c r="N59" s="79">
        <v>2.1</v>
      </c>
      <c r="O59" s="221">
        <v>9.9</v>
      </c>
      <c r="P59" s="23">
        <v>10.6</v>
      </c>
      <c r="Q59" s="79">
        <v>10.6</v>
      </c>
      <c r="R59" s="79">
        <v>1.8</v>
      </c>
      <c r="S59" s="221">
        <v>10.9</v>
      </c>
      <c r="T59" s="259">
        <f t="shared" si="28"/>
        <v>142.5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</v>
      </c>
      <c r="C60" s="79">
        <v>9</v>
      </c>
      <c r="D60" s="79">
        <v>2</v>
      </c>
      <c r="E60" s="79">
        <v>9</v>
      </c>
      <c r="F60" s="221">
        <v>8.9</v>
      </c>
      <c r="G60" s="23">
        <v>9.6999999999999993</v>
      </c>
      <c r="H60" s="289">
        <v>8.8000000000000007</v>
      </c>
      <c r="I60" s="79">
        <v>1.8</v>
      </c>
      <c r="J60" s="79">
        <v>8.6999999999999993</v>
      </c>
      <c r="K60" s="221">
        <v>8.6999999999999993</v>
      </c>
      <c r="L60" s="23">
        <v>10</v>
      </c>
      <c r="M60" s="79">
        <v>10.1</v>
      </c>
      <c r="N60" s="79">
        <v>2.1</v>
      </c>
      <c r="O60" s="221">
        <v>9.9</v>
      </c>
      <c r="P60" s="23">
        <v>10.6</v>
      </c>
      <c r="Q60" s="79">
        <v>10.7</v>
      </c>
      <c r="R60" s="79">
        <v>1.8</v>
      </c>
      <c r="S60" s="221">
        <v>11</v>
      </c>
      <c r="T60" s="259">
        <f t="shared" si="28"/>
        <v>142.79999999999998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</v>
      </c>
      <c r="C61" s="79">
        <v>9</v>
      </c>
      <c r="D61" s="79">
        <v>2</v>
      </c>
      <c r="E61" s="79">
        <v>9</v>
      </c>
      <c r="F61" s="221">
        <v>8.9</v>
      </c>
      <c r="G61" s="23">
        <v>9.6999999999999993</v>
      </c>
      <c r="H61" s="289">
        <v>8.8000000000000007</v>
      </c>
      <c r="I61" s="79">
        <v>1.8</v>
      </c>
      <c r="J61" s="79">
        <v>8.6999999999999993</v>
      </c>
      <c r="K61" s="221">
        <v>8.6999999999999993</v>
      </c>
      <c r="L61" s="23">
        <v>10</v>
      </c>
      <c r="M61" s="79">
        <v>10.1</v>
      </c>
      <c r="N61" s="79">
        <v>2.1</v>
      </c>
      <c r="O61" s="221">
        <v>9.9</v>
      </c>
      <c r="P61" s="23">
        <v>10.6</v>
      </c>
      <c r="Q61" s="79">
        <v>10.7</v>
      </c>
      <c r="R61" s="79">
        <v>1.8</v>
      </c>
      <c r="S61" s="221">
        <v>11</v>
      </c>
      <c r="T61" s="259">
        <f t="shared" si="28"/>
        <v>142.79999999999998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</v>
      </c>
      <c r="C62" s="79">
        <v>9</v>
      </c>
      <c r="D62" s="79">
        <v>2</v>
      </c>
      <c r="E62" s="79">
        <v>9.1</v>
      </c>
      <c r="F62" s="221">
        <v>8.9</v>
      </c>
      <c r="G62" s="23">
        <v>9.6999999999999993</v>
      </c>
      <c r="H62" s="289">
        <v>8.8000000000000007</v>
      </c>
      <c r="I62" s="79">
        <v>1.9</v>
      </c>
      <c r="J62" s="79">
        <v>8.8000000000000007</v>
      </c>
      <c r="K62" s="221">
        <v>8.8000000000000007</v>
      </c>
      <c r="L62" s="23">
        <v>10</v>
      </c>
      <c r="M62" s="79">
        <v>10.1</v>
      </c>
      <c r="N62" s="79">
        <v>2.2000000000000002</v>
      </c>
      <c r="O62" s="221">
        <v>10</v>
      </c>
      <c r="P62" s="23">
        <v>10.6</v>
      </c>
      <c r="Q62" s="79">
        <v>10.7</v>
      </c>
      <c r="R62" s="79">
        <v>1.8</v>
      </c>
      <c r="S62" s="221">
        <v>11</v>
      </c>
      <c r="T62" s="259">
        <f t="shared" si="28"/>
        <v>143.4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</v>
      </c>
      <c r="C63" s="79">
        <v>9</v>
      </c>
      <c r="D63" s="79">
        <v>2</v>
      </c>
      <c r="E63" s="79">
        <v>9.1</v>
      </c>
      <c r="F63" s="221">
        <v>9</v>
      </c>
      <c r="G63" s="23">
        <v>9.6999999999999993</v>
      </c>
      <c r="H63" s="289">
        <v>8.8000000000000007</v>
      </c>
      <c r="I63" s="79">
        <v>1.9</v>
      </c>
      <c r="J63" s="79">
        <v>8.8000000000000007</v>
      </c>
      <c r="K63" s="221">
        <v>8.8000000000000007</v>
      </c>
      <c r="L63" s="23">
        <v>10</v>
      </c>
      <c r="M63" s="79">
        <v>10.1</v>
      </c>
      <c r="N63" s="79">
        <v>2.2000000000000002</v>
      </c>
      <c r="O63" s="221">
        <v>10</v>
      </c>
      <c r="P63" s="23">
        <v>10.6</v>
      </c>
      <c r="Q63" s="79">
        <v>10.7</v>
      </c>
      <c r="R63" s="79">
        <v>1.9</v>
      </c>
      <c r="S63" s="221">
        <v>11</v>
      </c>
      <c r="T63" s="259">
        <f t="shared" si="28"/>
        <v>143.6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70</v>
      </c>
      <c r="C64" s="262">
        <f t="shared" si="29"/>
        <v>63</v>
      </c>
      <c r="D64" s="262">
        <f t="shared" si="29"/>
        <v>14</v>
      </c>
      <c r="E64" s="262">
        <f t="shared" si="29"/>
        <v>63.400000000000006</v>
      </c>
      <c r="F64" s="263">
        <f t="shared" si="29"/>
        <v>62.599999999999994</v>
      </c>
      <c r="G64" s="261">
        <f t="shared" si="29"/>
        <v>68.100000000000009</v>
      </c>
      <c r="H64" s="262">
        <f t="shared" si="29"/>
        <v>61.8</v>
      </c>
      <c r="I64" s="262">
        <f t="shared" si="29"/>
        <v>12.8</v>
      </c>
      <c r="J64" s="262">
        <f t="shared" si="29"/>
        <v>61.3</v>
      </c>
      <c r="K64" s="263">
        <f t="shared" si="29"/>
        <v>61.3</v>
      </c>
      <c r="L64" s="261">
        <f t="shared" si="29"/>
        <v>70</v>
      </c>
      <c r="M64" s="262">
        <f t="shared" si="29"/>
        <v>70.8</v>
      </c>
      <c r="N64" s="262">
        <f t="shared" si="29"/>
        <v>15.099999999999998</v>
      </c>
      <c r="O64" s="263">
        <f t="shared" si="29"/>
        <v>69.699999999999989</v>
      </c>
      <c r="P64" s="261">
        <f t="shared" si="29"/>
        <v>74.2</v>
      </c>
      <c r="Q64" s="262">
        <f t="shared" si="29"/>
        <v>74.800000000000011</v>
      </c>
      <c r="R64" s="262">
        <f t="shared" si="29"/>
        <v>12.9</v>
      </c>
      <c r="S64" s="263">
        <f t="shared" si="29"/>
        <v>76.900000000000006</v>
      </c>
      <c r="T64" s="259">
        <f t="shared" si="28"/>
        <v>1002.7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151.5</v>
      </c>
      <c r="C65" s="266">
        <v>150</v>
      </c>
      <c r="D65" s="266">
        <v>153.5</v>
      </c>
      <c r="E65" s="266">
        <v>148.5</v>
      </c>
      <c r="F65" s="267">
        <v>149</v>
      </c>
      <c r="G65" s="265">
        <v>152</v>
      </c>
      <c r="H65" s="266">
        <v>149.5</v>
      </c>
      <c r="I65" s="266">
        <v>152.5</v>
      </c>
      <c r="J65" s="266">
        <v>148.5</v>
      </c>
      <c r="K65" s="267">
        <v>148.5</v>
      </c>
      <c r="L65" s="265">
        <v>151.5</v>
      </c>
      <c r="M65" s="266">
        <v>151</v>
      </c>
      <c r="N65" s="266">
        <v>153.5</v>
      </c>
      <c r="O65" s="267">
        <v>148.5</v>
      </c>
      <c r="P65" s="265">
        <v>151.5</v>
      </c>
      <c r="Q65" s="266">
        <v>150.5</v>
      </c>
      <c r="R65" s="266">
        <v>153</v>
      </c>
      <c r="S65" s="267">
        <v>150.5</v>
      </c>
      <c r="T65" s="316">
        <f>+((T64/T66)/7)*1000</f>
        <v>150.30730025483436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66</v>
      </c>
      <c r="C66" s="298">
        <v>60</v>
      </c>
      <c r="D66" s="298">
        <v>13</v>
      </c>
      <c r="E66" s="298">
        <v>61</v>
      </c>
      <c r="F66" s="318">
        <v>60</v>
      </c>
      <c r="G66" s="317">
        <v>64</v>
      </c>
      <c r="H66" s="298">
        <v>59</v>
      </c>
      <c r="I66" s="298">
        <v>12</v>
      </c>
      <c r="J66" s="298">
        <v>59</v>
      </c>
      <c r="K66" s="318">
        <v>59</v>
      </c>
      <c r="L66" s="317">
        <v>66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73</v>
      </c>
      <c r="T66" s="319">
        <f>SUM(B66:S66)</f>
        <v>953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9.9985999999999997</v>
      </c>
      <c r="C67" s="273">
        <f t="shared" si="30"/>
        <v>9</v>
      </c>
      <c r="D67" s="273">
        <f t="shared" si="30"/>
        <v>1.9937</v>
      </c>
      <c r="E67" s="273">
        <f t="shared" si="30"/>
        <v>9.0419</v>
      </c>
      <c r="F67" s="274">
        <f t="shared" si="30"/>
        <v>8.9160000000000004</v>
      </c>
      <c r="G67" s="272">
        <f t="shared" si="30"/>
        <v>9.6992000000000012</v>
      </c>
      <c r="H67" s="273">
        <f t="shared" si="30"/>
        <v>8.7887000000000004</v>
      </c>
      <c r="I67" s="273">
        <f t="shared" si="30"/>
        <v>1.8419999999999999</v>
      </c>
      <c r="J67" s="273">
        <f t="shared" si="30"/>
        <v>8.746100000000002</v>
      </c>
      <c r="K67" s="274">
        <f t="shared" si="30"/>
        <v>8.746100000000002</v>
      </c>
      <c r="L67" s="272">
        <f t="shared" si="30"/>
        <v>9.9985999999999997</v>
      </c>
      <c r="M67" s="273">
        <f t="shared" si="30"/>
        <v>10.0838</v>
      </c>
      <c r="N67" s="273">
        <f t="shared" si="30"/>
        <v>2.1286</v>
      </c>
      <c r="O67" s="274">
        <f t="shared" si="30"/>
        <v>9.9293000000000013</v>
      </c>
      <c r="P67" s="272">
        <f t="shared" si="30"/>
        <v>10.606999999999999</v>
      </c>
      <c r="Q67" s="273">
        <f t="shared" si="30"/>
        <v>10.6797</v>
      </c>
      <c r="R67" s="273">
        <f t="shared" si="30"/>
        <v>1.8104</v>
      </c>
      <c r="S67" s="274">
        <f t="shared" si="30"/>
        <v>10.981100000000001</v>
      </c>
      <c r="T67" s="320">
        <f>((T64*1000)/T66)/7</f>
        <v>150.30730025483436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69.992999999999995</v>
      </c>
      <c r="C68" s="43">
        <f t="shared" si="31"/>
        <v>63</v>
      </c>
      <c r="D68" s="43">
        <f t="shared" si="31"/>
        <v>13.968500000000001</v>
      </c>
      <c r="E68" s="43">
        <f t="shared" si="31"/>
        <v>63.409500000000001</v>
      </c>
      <c r="F68" s="87">
        <f t="shared" si="31"/>
        <v>62.58</v>
      </c>
      <c r="G68" s="42">
        <f t="shared" si="31"/>
        <v>68.096000000000004</v>
      </c>
      <c r="H68" s="43">
        <f t="shared" si="31"/>
        <v>61.743499999999997</v>
      </c>
      <c r="I68" s="43">
        <f t="shared" si="31"/>
        <v>12.81</v>
      </c>
      <c r="J68" s="43">
        <f t="shared" si="31"/>
        <v>61.330500000000001</v>
      </c>
      <c r="K68" s="87">
        <f t="shared" si="31"/>
        <v>61.330500000000001</v>
      </c>
      <c r="L68" s="42">
        <f t="shared" si="31"/>
        <v>69.992999999999995</v>
      </c>
      <c r="M68" s="43">
        <f t="shared" si="31"/>
        <v>70.819000000000003</v>
      </c>
      <c r="N68" s="43">
        <f t="shared" si="31"/>
        <v>15.042999999999999</v>
      </c>
      <c r="O68" s="87">
        <f t="shared" si="31"/>
        <v>69.646500000000003</v>
      </c>
      <c r="P68" s="42">
        <f t="shared" si="31"/>
        <v>74.234999999999999</v>
      </c>
      <c r="Q68" s="43">
        <f t="shared" si="31"/>
        <v>74.798500000000004</v>
      </c>
      <c r="R68" s="43">
        <f t="shared" si="31"/>
        <v>12.852</v>
      </c>
      <c r="S68" s="87">
        <f t="shared" si="31"/>
        <v>76.905500000000004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151.51515151515153</v>
      </c>
      <c r="C69" s="49">
        <f t="shared" si="32"/>
        <v>150</v>
      </c>
      <c r="D69" s="49">
        <f t="shared" si="32"/>
        <v>153.84615384615384</v>
      </c>
      <c r="E69" s="49">
        <f t="shared" si="32"/>
        <v>148.47775175644031</v>
      </c>
      <c r="F69" s="50">
        <f t="shared" si="32"/>
        <v>149.04761904761904</v>
      </c>
      <c r="G69" s="48">
        <f t="shared" si="32"/>
        <v>152.00892857142858</v>
      </c>
      <c r="H69" s="49">
        <f t="shared" si="32"/>
        <v>149.63680387409201</v>
      </c>
      <c r="I69" s="49">
        <f t="shared" si="32"/>
        <v>152.38095238095238</v>
      </c>
      <c r="J69" s="49">
        <f t="shared" si="32"/>
        <v>148.42615012106535</v>
      </c>
      <c r="K69" s="50">
        <f t="shared" si="32"/>
        <v>148.42615012106535</v>
      </c>
      <c r="L69" s="48">
        <f t="shared" si="32"/>
        <v>151.51515151515153</v>
      </c>
      <c r="M69" s="49">
        <f t="shared" si="32"/>
        <v>150.95948827292111</v>
      </c>
      <c r="N69" s="49">
        <f t="shared" si="32"/>
        <v>154.08163265306121</v>
      </c>
      <c r="O69" s="50">
        <f t="shared" si="32"/>
        <v>148.61407249466947</v>
      </c>
      <c r="P69" s="48">
        <f t="shared" si="32"/>
        <v>151.42857142857144</v>
      </c>
      <c r="Q69" s="49">
        <f t="shared" si="32"/>
        <v>150.50301810865193</v>
      </c>
      <c r="R69" s="49">
        <f t="shared" si="32"/>
        <v>153.57142857142856</v>
      </c>
      <c r="S69" s="50">
        <f t="shared" si="32"/>
        <v>150.4892367906067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0" zoomScale="30" zoomScaleNormal="30" workbookViewId="0">
      <selection activeCell="C25" sqref="C25:U25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AC3" s="413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413" t="s">
        <v>1</v>
      </c>
      <c r="B9" s="413"/>
      <c r="C9" s="413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413"/>
      <c r="B10" s="413"/>
      <c r="C10" s="413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413" t="s">
        <v>4</v>
      </c>
      <c r="B11" s="413"/>
      <c r="C11" s="413"/>
      <c r="D11" s="245"/>
      <c r="E11" s="414">
        <v>1</v>
      </c>
      <c r="F11" s="245"/>
      <c r="G11" s="245"/>
      <c r="H11" s="245"/>
      <c r="I11" s="245"/>
      <c r="J11" s="245"/>
      <c r="K11" s="599" t="s">
        <v>115</v>
      </c>
      <c r="L11" s="599"/>
      <c r="M11" s="415"/>
      <c r="N11" s="415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413"/>
      <c r="B12" s="413"/>
      <c r="C12" s="413"/>
      <c r="D12" s="245"/>
      <c r="E12" s="247"/>
      <c r="F12" s="245"/>
      <c r="G12" s="245"/>
      <c r="H12" s="245"/>
      <c r="I12" s="245"/>
      <c r="J12" s="245"/>
      <c r="K12" s="415"/>
      <c r="L12" s="415"/>
      <c r="M12" s="415"/>
      <c r="N12" s="415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245"/>
      <c r="W13" s="245"/>
      <c r="X13" s="245"/>
    </row>
    <row r="14" spans="1:29" s="52" customFormat="1" ht="34.5" thickBot="1" x14ac:dyDescent="0.3">
      <c r="A14" s="413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472</v>
      </c>
      <c r="C17" s="226">
        <v>4</v>
      </c>
      <c r="D17" s="226">
        <v>3.7</v>
      </c>
      <c r="E17" s="226">
        <v>0.8</v>
      </c>
      <c r="F17" s="226">
        <v>3.7</v>
      </c>
      <c r="G17" s="226">
        <v>3.7</v>
      </c>
      <c r="H17" s="225">
        <v>463</v>
      </c>
      <c r="I17" s="226">
        <v>4</v>
      </c>
      <c r="J17" s="226">
        <v>3.7</v>
      </c>
      <c r="K17" s="226">
        <v>0.7</v>
      </c>
      <c r="L17" s="226">
        <v>3.6</v>
      </c>
      <c r="M17" s="402">
        <v>3.6</v>
      </c>
      <c r="N17" s="79">
        <v>124.3</v>
      </c>
      <c r="O17" s="24">
        <v>127.6</v>
      </c>
      <c r="P17" s="24">
        <v>25.8</v>
      </c>
      <c r="Q17" s="25">
        <v>128.19999999999999</v>
      </c>
      <c r="R17" s="23">
        <v>131.9</v>
      </c>
      <c r="S17" s="24">
        <v>132</v>
      </c>
      <c r="T17" s="24">
        <v>22.3</v>
      </c>
      <c r="U17" s="25">
        <v>136</v>
      </c>
      <c r="V17" s="259">
        <f t="shared" ref="V17:V24" si="0">SUM(B17:U17)</f>
        <v>1794.6000000000001</v>
      </c>
      <c r="X17" s="52"/>
      <c r="Y17" s="52"/>
    </row>
    <row r="18" spans="1:41" ht="39.950000000000003" customHeight="1" x14ac:dyDescent="0.25">
      <c r="A18" s="260" t="s">
        <v>16</v>
      </c>
      <c r="B18" s="225">
        <v>472</v>
      </c>
      <c r="C18" s="226">
        <v>4</v>
      </c>
      <c r="D18" s="226">
        <v>3.7</v>
      </c>
      <c r="E18" s="226">
        <v>0.8</v>
      </c>
      <c r="F18" s="226">
        <v>3.7</v>
      </c>
      <c r="G18" s="226">
        <v>3.7</v>
      </c>
      <c r="H18" s="225">
        <v>463</v>
      </c>
      <c r="I18" s="226">
        <v>4</v>
      </c>
      <c r="J18" s="226">
        <v>3.7</v>
      </c>
      <c r="K18" s="226">
        <v>0.7</v>
      </c>
      <c r="L18" s="226">
        <v>3.6</v>
      </c>
      <c r="M18" s="402">
        <v>3.6</v>
      </c>
      <c r="N18" s="79">
        <v>124.3</v>
      </c>
      <c r="O18" s="24">
        <v>127.6</v>
      </c>
      <c r="P18" s="24">
        <v>25.8</v>
      </c>
      <c r="Q18" s="25">
        <v>128.19999999999999</v>
      </c>
      <c r="R18" s="23">
        <v>131.9</v>
      </c>
      <c r="S18" s="24">
        <v>132</v>
      </c>
      <c r="T18" s="24">
        <v>22.3</v>
      </c>
      <c r="U18" s="25">
        <v>136</v>
      </c>
      <c r="V18" s="259">
        <f t="shared" si="0"/>
        <v>1794.6000000000001</v>
      </c>
      <c r="X18" s="52"/>
      <c r="Y18" s="52"/>
    </row>
    <row r="19" spans="1:41" ht="39.75" customHeight="1" x14ac:dyDescent="0.25">
      <c r="A19" s="258" t="s">
        <v>17</v>
      </c>
      <c r="B19" s="225">
        <v>472</v>
      </c>
      <c r="C19" s="226">
        <v>4</v>
      </c>
      <c r="D19" s="226">
        <v>3.7</v>
      </c>
      <c r="E19" s="226">
        <v>0.8</v>
      </c>
      <c r="F19" s="226">
        <v>3.7</v>
      </c>
      <c r="G19" s="226">
        <v>3.7</v>
      </c>
      <c r="H19" s="225">
        <v>461</v>
      </c>
      <c r="I19" s="226">
        <v>4</v>
      </c>
      <c r="J19" s="226">
        <v>3.7</v>
      </c>
      <c r="K19" s="226">
        <v>0.7</v>
      </c>
      <c r="L19" s="226">
        <v>3.6</v>
      </c>
      <c r="M19" s="402">
        <v>3.6</v>
      </c>
      <c r="N19" s="79">
        <v>124.1</v>
      </c>
      <c r="O19" s="24">
        <v>127.6</v>
      </c>
      <c r="P19" s="24">
        <v>25.5</v>
      </c>
      <c r="Q19" s="25">
        <v>128.5</v>
      </c>
      <c r="R19" s="23">
        <v>131.4</v>
      </c>
      <c r="S19" s="24">
        <v>132.19999999999999</v>
      </c>
      <c r="T19" s="24">
        <v>22.5</v>
      </c>
      <c r="U19" s="25">
        <v>136.19999999999999</v>
      </c>
      <c r="V19" s="259">
        <f t="shared" si="0"/>
        <v>1792.5000000000002</v>
      </c>
      <c r="X19" s="52"/>
      <c r="Y19" s="52"/>
    </row>
    <row r="20" spans="1:41" ht="39.950000000000003" customHeight="1" x14ac:dyDescent="0.25">
      <c r="A20" s="260" t="s">
        <v>18</v>
      </c>
      <c r="B20" s="225">
        <v>472</v>
      </c>
      <c r="C20" s="226">
        <v>4</v>
      </c>
      <c r="D20" s="226">
        <v>3.7</v>
      </c>
      <c r="E20" s="226">
        <v>0.8</v>
      </c>
      <c r="F20" s="226">
        <v>3.7</v>
      </c>
      <c r="G20" s="226">
        <v>3.7</v>
      </c>
      <c r="H20" s="225">
        <v>461</v>
      </c>
      <c r="I20" s="226">
        <v>4</v>
      </c>
      <c r="J20" s="226">
        <v>3.7</v>
      </c>
      <c r="K20" s="226">
        <v>0.7</v>
      </c>
      <c r="L20" s="226">
        <v>3.6</v>
      </c>
      <c r="M20" s="402">
        <v>3.6</v>
      </c>
      <c r="N20" s="79">
        <v>124.1</v>
      </c>
      <c r="O20" s="24">
        <v>127.6</v>
      </c>
      <c r="P20" s="24">
        <v>25.5</v>
      </c>
      <c r="Q20" s="25">
        <v>128.5</v>
      </c>
      <c r="R20" s="23">
        <v>131.4</v>
      </c>
      <c r="S20" s="24">
        <v>132.19999999999999</v>
      </c>
      <c r="T20" s="24">
        <v>22.5</v>
      </c>
      <c r="U20" s="25">
        <v>136.19999999999999</v>
      </c>
      <c r="V20" s="259">
        <f t="shared" si="0"/>
        <v>1792.5000000000002</v>
      </c>
      <c r="X20" s="52"/>
      <c r="Y20" s="52"/>
    </row>
    <row r="21" spans="1:41" ht="39.950000000000003" customHeight="1" x14ac:dyDescent="0.25">
      <c r="A21" s="258" t="s">
        <v>19</v>
      </c>
      <c r="B21" s="225">
        <v>472</v>
      </c>
      <c r="C21" s="226">
        <v>4</v>
      </c>
      <c r="D21" s="226">
        <v>3.7</v>
      </c>
      <c r="E21" s="226">
        <v>0.8</v>
      </c>
      <c r="F21" s="226">
        <v>3.7</v>
      </c>
      <c r="G21" s="226">
        <v>3.7</v>
      </c>
      <c r="H21" s="225">
        <v>461</v>
      </c>
      <c r="I21" s="226">
        <v>4</v>
      </c>
      <c r="J21" s="226">
        <v>3.7</v>
      </c>
      <c r="K21" s="226">
        <v>0.7</v>
      </c>
      <c r="L21" s="226">
        <v>3.6</v>
      </c>
      <c r="M21" s="402">
        <v>3.6</v>
      </c>
      <c r="N21" s="79">
        <v>124.1</v>
      </c>
      <c r="O21" s="24">
        <v>127.6</v>
      </c>
      <c r="P21" s="24">
        <v>25.5</v>
      </c>
      <c r="Q21" s="25">
        <v>128.5</v>
      </c>
      <c r="R21" s="23">
        <v>131.4</v>
      </c>
      <c r="S21" s="24">
        <v>132.19999999999999</v>
      </c>
      <c r="T21" s="24">
        <v>22.5</v>
      </c>
      <c r="U21" s="25">
        <v>136.19999999999999</v>
      </c>
      <c r="V21" s="259">
        <f t="shared" si="0"/>
        <v>1792.5000000000002</v>
      </c>
      <c r="X21" s="52"/>
      <c r="Y21" s="52"/>
    </row>
    <row r="22" spans="1:41" ht="39.950000000000003" customHeight="1" x14ac:dyDescent="0.25">
      <c r="A22" s="260" t="s">
        <v>13</v>
      </c>
      <c r="B22" s="225">
        <v>472</v>
      </c>
      <c r="C22" s="226">
        <v>4</v>
      </c>
      <c r="D22" s="226">
        <v>3.7</v>
      </c>
      <c r="E22" s="226">
        <v>0.8</v>
      </c>
      <c r="F22" s="226">
        <v>3.7</v>
      </c>
      <c r="G22" s="226">
        <v>3.7</v>
      </c>
      <c r="H22" s="225">
        <v>461</v>
      </c>
      <c r="I22" s="226">
        <v>4</v>
      </c>
      <c r="J22" s="226">
        <v>3.7</v>
      </c>
      <c r="K22" s="226">
        <v>0.7</v>
      </c>
      <c r="L22" s="226">
        <v>3.6</v>
      </c>
      <c r="M22" s="402">
        <v>3.6</v>
      </c>
      <c r="N22" s="79">
        <v>124.1</v>
      </c>
      <c r="O22" s="24">
        <v>127.6</v>
      </c>
      <c r="P22" s="24">
        <v>25.5</v>
      </c>
      <c r="Q22" s="25">
        <v>128.5</v>
      </c>
      <c r="R22" s="23">
        <v>131.4</v>
      </c>
      <c r="S22" s="24">
        <v>132.19999999999999</v>
      </c>
      <c r="T22" s="24">
        <v>22.5</v>
      </c>
      <c r="U22" s="25">
        <v>136.19999999999999</v>
      </c>
      <c r="V22" s="259">
        <f t="shared" si="0"/>
        <v>1792.5000000000002</v>
      </c>
      <c r="X22" s="52"/>
      <c r="Y22" s="52"/>
    </row>
    <row r="23" spans="1:41" ht="39.950000000000003" customHeight="1" x14ac:dyDescent="0.25">
      <c r="A23" s="258" t="s">
        <v>14</v>
      </c>
      <c r="B23" s="225">
        <v>472</v>
      </c>
      <c r="C23" s="226">
        <v>4</v>
      </c>
      <c r="D23" s="226">
        <v>3.7</v>
      </c>
      <c r="E23" s="226">
        <v>0.8</v>
      </c>
      <c r="F23" s="226">
        <v>3.7</v>
      </c>
      <c r="G23" s="226">
        <v>3.7</v>
      </c>
      <c r="H23" s="225">
        <v>461</v>
      </c>
      <c r="I23" s="226">
        <v>4</v>
      </c>
      <c r="J23" s="226">
        <v>3.7</v>
      </c>
      <c r="K23" s="226">
        <v>0.7</v>
      </c>
      <c r="L23" s="226">
        <v>3.6</v>
      </c>
      <c r="M23" s="402">
        <v>3.6</v>
      </c>
      <c r="N23" s="79">
        <v>124.1</v>
      </c>
      <c r="O23" s="24">
        <v>127.6</v>
      </c>
      <c r="P23" s="24">
        <v>25.5</v>
      </c>
      <c r="Q23" s="25">
        <v>128.5</v>
      </c>
      <c r="R23" s="23">
        <v>131.4</v>
      </c>
      <c r="S23" s="24">
        <v>132.19999999999999</v>
      </c>
      <c r="T23" s="24">
        <v>22.5</v>
      </c>
      <c r="U23" s="25">
        <v>136.19999999999999</v>
      </c>
      <c r="V23" s="259">
        <f t="shared" si="0"/>
        <v>1792.5000000000002</v>
      </c>
      <c r="X23" s="52"/>
    </row>
    <row r="24" spans="1:41" ht="41.45" customHeight="1" thickBot="1" x14ac:dyDescent="0.3">
      <c r="A24" s="260" t="s">
        <v>11</v>
      </c>
      <c r="B24" s="227">
        <f>SUM(B17:B23)</f>
        <v>3304</v>
      </c>
      <c r="C24" s="228">
        <f t="shared" ref="C24:G24" si="1">SUM(C17:C23)</f>
        <v>28</v>
      </c>
      <c r="D24" s="228">
        <f t="shared" si="1"/>
        <v>25.9</v>
      </c>
      <c r="E24" s="228">
        <f t="shared" si="1"/>
        <v>5.6</v>
      </c>
      <c r="F24" s="228">
        <f t="shared" si="1"/>
        <v>25.9</v>
      </c>
      <c r="G24" s="228">
        <f t="shared" si="1"/>
        <v>25.9</v>
      </c>
      <c r="H24" s="227">
        <f>SUM(H17:H23)</f>
        <v>3231</v>
      </c>
      <c r="I24" s="228">
        <f t="shared" ref="I24:M24" si="2">SUM(I17:I23)</f>
        <v>28</v>
      </c>
      <c r="J24" s="228">
        <f t="shared" si="2"/>
        <v>25.9</v>
      </c>
      <c r="K24" s="228">
        <f t="shared" si="2"/>
        <v>4.9000000000000004</v>
      </c>
      <c r="L24" s="228">
        <f t="shared" si="2"/>
        <v>25.200000000000003</v>
      </c>
      <c r="M24" s="403">
        <f t="shared" si="2"/>
        <v>25.200000000000003</v>
      </c>
      <c r="N24" s="290">
        <f>SUM(N17:N23)</f>
        <v>869.1</v>
      </c>
      <c r="O24" s="262">
        <f t="shared" ref="O24:Q24" si="3">SUM(O17:O23)</f>
        <v>893.2</v>
      </c>
      <c r="P24" s="262">
        <f t="shared" si="3"/>
        <v>179.1</v>
      </c>
      <c r="Q24" s="263">
        <f t="shared" si="3"/>
        <v>898.9</v>
      </c>
      <c r="R24" s="261">
        <f>SUM(R17:R23)</f>
        <v>920.8</v>
      </c>
      <c r="S24" s="262">
        <f t="shared" ref="S24:U24" si="4">SUM(S17:S23)</f>
        <v>925</v>
      </c>
      <c r="T24" s="262">
        <f t="shared" si="4"/>
        <v>157.1</v>
      </c>
      <c r="U24" s="263">
        <f t="shared" si="4"/>
        <v>953</v>
      </c>
      <c r="V24" s="259">
        <f t="shared" si="0"/>
        <v>12551.699999999999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151.3931104356636</v>
      </c>
    </row>
    <row r="26" spans="1:41" s="52" customFormat="1" ht="33" customHeight="1" x14ac:dyDescent="0.25">
      <c r="A26" s="269" t="s">
        <v>21</v>
      </c>
      <c r="B26" s="231"/>
      <c r="C26" s="232">
        <v>816</v>
      </c>
      <c r="D26" s="232">
        <v>746</v>
      </c>
      <c r="E26" s="232">
        <v>157</v>
      </c>
      <c r="F26" s="232">
        <v>755</v>
      </c>
      <c r="G26" s="232">
        <v>748</v>
      </c>
      <c r="H26" s="231"/>
      <c r="I26" s="232">
        <v>807</v>
      </c>
      <c r="J26" s="232">
        <v>745</v>
      </c>
      <c r="K26" s="232">
        <v>134</v>
      </c>
      <c r="L26" s="232">
        <v>734</v>
      </c>
      <c r="M26" s="405">
        <v>733</v>
      </c>
      <c r="N26" s="83">
        <v>820</v>
      </c>
      <c r="O26" s="35">
        <v>843</v>
      </c>
      <c r="P26" s="35">
        <v>169</v>
      </c>
      <c r="Q26" s="36">
        <v>848</v>
      </c>
      <c r="R26" s="34">
        <v>869</v>
      </c>
      <c r="S26" s="35">
        <v>873</v>
      </c>
      <c r="T26" s="35">
        <v>148</v>
      </c>
      <c r="U26" s="36">
        <v>899</v>
      </c>
      <c r="V26" s="270">
        <f>SUM(C26:U26)</f>
        <v>11844</v>
      </c>
      <c r="W26" s="52">
        <f>((V24*1000)/V26)/7</f>
        <v>151.3931104356636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741.25440000000003</v>
      </c>
      <c r="D27" s="226">
        <f t="shared" ref="D27:G27" si="5">(D26*D25/1000)*6</f>
        <v>677.66640000000007</v>
      </c>
      <c r="E27" s="226">
        <f t="shared" si="5"/>
        <v>142.61879999999999</v>
      </c>
      <c r="F27" s="226">
        <f t="shared" si="5"/>
        <v>685.84199999999998</v>
      </c>
      <c r="G27" s="226">
        <f t="shared" si="5"/>
        <v>679.4831999999999</v>
      </c>
      <c r="H27" s="233"/>
      <c r="I27" s="226">
        <f>(I26*I25/1000)*6</f>
        <v>733.0788</v>
      </c>
      <c r="J27" s="226">
        <f t="shared" ref="J27:M27" si="6">(J26*J25/1000)*6</f>
        <v>676.75800000000004</v>
      </c>
      <c r="K27" s="226">
        <f t="shared" si="6"/>
        <v>121.72560000000001</v>
      </c>
      <c r="L27" s="226">
        <f t="shared" si="6"/>
        <v>666.76559999999995</v>
      </c>
      <c r="M27" s="402">
        <f t="shared" si="6"/>
        <v>665.85719999999992</v>
      </c>
      <c r="N27" s="289">
        <f>((N26*N25)*7/1000-N17-N18)/5</f>
        <v>124.08720000000001</v>
      </c>
      <c r="O27" s="273">
        <f t="shared" ref="O27:U27" si="7">((O26*O25)*7/1000-O17-O18)/5</f>
        <v>127.64228000000003</v>
      </c>
      <c r="P27" s="273">
        <f t="shared" si="7"/>
        <v>25.501239999999999</v>
      </c>
      <c r="Q27" s="274">
        <f t="shared" si="7"/>
        <v>128.46208000000001</v>
      </c>
      <c r="R27" s="272">
        <f t="shared" si="7"/>
        <v>131.43324000000001</v>
      </c>
      <c r="S27" s="273">
        <f t="shared" si="7"/>
        <v>132.24108000000004</v>
      </c>
      <c r="T27" s="273">
        <f t="shared" si="7"/>
        <v>22.45008</v>
      </c>
      <c r="U27" s="274">
        <f t="shared" si="7"/>
        <v>136.15204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3.9984000000000046</v>
      </c>
      <c r="D28" s="235">
        <f t="shared" ref="D28:G28" si="8">+(D25-$C$32)*D26/1000</f>
        <v>3.6554000000000042</v>
      </c>
      <c r="E28" s="235">
        <f t="shared" si="8"/>
        <v>0.76930000000000087</v>
      </c>
      <c r="F28" s="235">
        <f t="shared" si="8"/>
        <v>3.699500000000004</v>
      </c>
      <c r="G28" s="235">
        <f t="shared" si="8"/>
        <v>3.6652000000000045</v>
      </c>
      <c r="H28" s="234"/>
      <c r="I28" s="235">
        <f>+(I25-$I$32)*I26/1000</f>
        <v>3.9543000000000048</v>
      </c>
      <c r="J28" s="235">
        <f t="shared" ref="J28:M28" si="9">+(J25-$I$32)*J26/1000</f>
        <v>3.6505000000000041</v>
      </c>
      <c r="K28" s="235">
        <f t="shared" si="9"/>
        <v>0.65660000000000085</v>
      </c>
      <c r="L28" s="235">
        <f t="shared" si="9"/>
        <v>3.596600000000004</v>
      </c>
      <c r="M28" s="406">
        <f t="shared" si="9"/>
        <v>3.5917000000000043</v>
      </c>
      <c r="N28" s="85">
        <f>((N26*N25)*7)/1000</f>
        <v>869.03599999999994</v>
      </c>
      <c r="O28" s="43">
        <f>((O26*O25)*7)/1000</f>
        <v>893.41140000000019</v>
      </c>
      <c r="P28" s="43">
        <f t="shared" ref="P28:U28" si="10">((P26*P25)*7)/1000</f>
        <v>179.1062</v>
      </c>
      <c r="Q28" s="87">
        <f t="shared" si="10"/>
        <v>898.71040000000016</v>
      </c>
      <c r="R28" s="44">
        <f t="shared" si="10"/>
        <v>920.96620000000007</v>
      </c>
      <c r="S28" s="45">
        <f t="shared" si="10"/>
        <v>925.20540000000017</v>
      </c>
      <c r="T28" s="45">
        <f t="shared" si="10"/>
        <v>156.85040000000001</v>
      </c>
      <c r="U28" s="46">
        <f t="shared" si="10"/>
        <v>952.76020000000005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952.00000000000273</v>
      </c>
      <c r="D29" s="237">
        <f t="shared" si="11"/>
        <v>870.33333333333587</v>
      </c>
      <c r="E29" s="237">
        <f t="shared" si="11"/>
        <v>183.1666666666672</v>
      </c>
      <c r="F29" s="237">
        <f t="shared" si="11"/>
        <v>880.83333333333587</v>
      </c>
      <c r="G29" s="237">
        <f t="shared" si="11"/>
        <v>872.66666666666924</v>
      </c>
      <c r="H29" s="236"/>
      <c r="I29" s="237">
        <f t="shared" ref="I29:M29" si="12">+I26*(1.16666666666667)</f>
        <v>941.50000000000273</v>
      </c>
      <c r="J29" s="237">
        <f t="shared" si="12"/>
        <v>869.16666666666924</v>
      </c>
      <c r="K29" s="237">
        <f t="shared" si="12"/>
        <v>156.3333333333338</v>
      </c>
      <c r="L29" s="237">
        <f t="shared" si="12"/>
        <v>856.33333333333587</v>
      </c>
      <c r="M29" s="407">
        <f t="shared" si="12"/>
        <v>855.16666666666913</v>
      </c>
      <c r="N29" s="86">
        <f>+(N24/N26)/7*1000</f>
        <v>151.41114982578395</v>
      </c>
      <c r="O29" s="49">
        <f t="shared" ref="O29:U29" si="13">+(O24/O26)/7*1000</f>
        <v>151.36417556346382</v>
      </c>
      <c r="P29" s="49">
        <f t="shared" si="13"/>
        <v>151.3947590870668</v>
      </c>
      <c r="Q29" s="50">
        <f t="shared" si="13"/>
        <v>151.43194070080861</v>
      </c>
      <c r="R29" s="48">
        <f t="shared" si="13"/>
        <v>151.37267795495643</v>
      </c>
      <c r="S29" s="49">
        <f t="shared" si="13"/>
        <v>151.36638847979054</v>
      </c>
      <c r="T29" s="49">
        <f t="shared" si="13"/>
        <v>151.64092664092664</v>
      </c>
      <c r="U29" s="50">
        <f t="shared" si="13"/>
        <v>151.4381058318767</v>
      </c>
      <c r="V29" s="276"/>
    </row>
    <row r="30" spans="1:41" ht="33.75" customHeight="1" x14ac:dyDescent="0.25">
      <c r="A30" s="52"/>
      <c r="B30" s="233"/>
      <c r="C30" s="238">
        <f>(C27/6)</f>
        <v>123.5424</v>
      </c>
      <c r="D30" s="238">
        <f t="shared" ref="D30:G30" si="14">+(D27/6)</f>
        <v>112.94440000000002</v>
      </c>
      <c r="E30" s="238">
        <f t="shared" si="14"/>
        <v>23.7698</v>
      </c>
      <c r="F30" s="238">
        <f t="shared" si="14"/>
        <v>114.307</v>
      </c>
      <c r="G30" s="238">
        <f t="shared" si="14"/>
        <v>113.24719999999998</v>
      </c>
      <c r="H30" s="233"/>
      <c r="I30" s="238">
        <f>(I27/6)</f>
        <v>122.1798</v>
      </c>
      <c r="J30" s="238">
        <f t="shared" ref="J30:M30" si="15">+(J27/6)</f>
        <v>112.79300000000001</v>
      </c>
      <c r="K30" s="238">
        <f t="shared" si="15"/>
        <v>20.287600000000001</v>
      </c>
      <c r="L30" s="238">
        <f t="shared" si="15"/>
        <v>111.12759999999999</v>
      </c>
      <c r="M30" s="408">
        <f t="shared" si="15"/>
        <v>110.97619999999999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301.85599999999999</v>
      </c>
      <c r="D31" s="238">
        <f t="shared" ref="D31:G31" si="16">+((D27-D24)/4)+D30</f>
        <v>275.88600000000002</v>
      </c>
      <c r="E31" s="238">
        <f t="shared" si="16"/>
        <v>58.024500000000003</v>
      </c>
      <c r="F31" s="238">
        <f t="shared" si="16"/>
        <v>279.29250000000002</v>
      </c>
      <c r="G31" s="238">
        <f t="shared" si="16"/>
        <v>276.64299999999997</v>
      </c>
      <c r="H31" s="233"/>
      <c r="I31" s="238">
        <f>+((I27-I24)/4)+I30</f>
        <v>298.4495</v>
      </c>
      <c r="J31" s="238">
        <f t="shared" ref="J31:M31" si="17">+((J27-J24)/4)+J30</f>
        <v>275.50750000000005</v>
      </c>
      <c r="K31" s="238">
        <f t="shared" si="17"/>
        <v>49.494</v>
      </c>
      <c r="L31" s="238">
        <f t="shared" si="17"/>
        <v>271.51899999999995</v>
      </c>
      <c r="M31" s="408">
        <f t="shared" si="17"/>
        <v>271.14049999999997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146.5</v>
      </c>
      <c r="D32" s="241">
        <f>+C32*E32/1000</f>
        <v>472.02300000000002</v>
      </c>
      <c r="E32" s="242">
        <f>+SUM(C26:G26)</f>
        <v>3222</v>
      </c>
      <c r="F32" s="243"/>
      <c r="G32" s="243"/>
      <c r="H32" s="239"/>
      <c r="I32" s="240">
        <v>146.5</v>
      </c>
      <c r="J32" s="241">
        <f>+I32*K32/1000</f>
        <v>461.91449999999998</v>
      </c>
      <c r="K32" s="242">
        <f>+SUM(I26:M26)</f>
        <v>3153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92.9</v>
      </c>
      <c r="C38" s="79">
        <v>94.6</v>
      </c>
      <c r="D38" s="79">
        <v>21.8</v>
      </c>
      <c r="E38" s="79">
        <v>105.3</v>
      </c>
      <c r="F38" s="79">
        <v>105</v>
      </c>
      <c r="G38" s="79">
        <v>104.9</v>
      </c>
      <c r="H38" s="274">
        <f t="shared" ref="H38:H45" si="18">SUM(B38:G38)</f>
        <v>524.5</v>
      </c>
      <c r="I38" s="52"/>
      <c r="J38" s="287" t="s">
        <v>15</v>
      </c>
      <c r="K38" s="79">
        <v>7.1</v>
      </c>
      <c r="L38" s="79">
        <v>7</v>
      </c>
      <c r="M38" s="79">
        <v>1.7</v>
      </c>
      <c r="N38" s="79">
        <v>7.7</v>
      </c>
      <c r="O38" s="79">
        <v>7.8</v>
      </c>
      <c r="P38" s="79">
        <v>7.7</v>
      </c>
      <c r="Q38" s="274">
        <f t="shared" ref="Q38:Q45" si="19">SUM(K38:P38)</f>
        <v>39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92.9</v>
      </c>
      <c r="C39" s="79">
        <v>94.6</v>
      </c>
      <c r="D39" s="79">
        <v>21.8</v>
      </c>
      <c r="E39" s="79">
        <v>105.3</v>
      </c>
      <c r="F39" s="79">
        <v>105</v>
      </c>
      <c r="G39" s="79">
        <v>104.9</v>
      </c>
      <c r="H39" s="274">
        <f t="shared" si="18"/>
        <v>524.5</v>
      </c>
      <c r="I39" s="52"/>
      <c r="J39" s="288" t="s">
        <v>16</v>
      </c>
      <c r="K39" s="79">
        <v>7.1</v>
      </c>
      <c r="L39" s="79">
        <v>7</v>
      </c>
      <c r="M39" s="79">
        <v>1.7</v>
      </c>
      <c r="N39" s="79">
        <v>7.7</v>
      </c>
      <c r="O39" s="79">
        <v>7.8</v>
      </c>
      <c r="P39" s="79">
        <v>7.7</v>
      </c>
      <c r="Q39" s="274">
        <f t="shared" si="19"/>
        <v>39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92.9</v>
      </c>
      <c r="C40" s="79">
        <v>94.4</v>
      </c>
      <c r="D40" s="79">
        <v>21.8</v>
      </c>
      <c r="E40" s="79">
        <v>105.2</v>
      </c>
      <c r="F40" s="79">
        <v>105</v>
      </c>
      <c r="G40" s="79">
        <v>104.7</v>
      </c>
      <c r="H40" s="274">
        <f t="shared" si="18"/>
        <v>524</v>
      </c>
      <c r="I40" s="52"/>
      <c r="J40" s="287" t="s">
        <v>17</v>
      </c>
      <c r="K40" s="79">
        <v>7.1</v>
      </c>
      <c r="L40" s="79">
        <v>6.9</v>
      </c>
      <c r="M40" s="79">
        <v>1.6</v>
      </c>
      <c r="N40" s="79">
        <v>7.7</v>
      </c>
      <c r="O40" s="79">
        <v>7.6</v>
      </c>
      <c r="P40" s="79">
        <v>7.7</v>
      </c>
      <c r="Q40" s="274">
        <f t="shared" si="19"/>
        <v>38.6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92.9</v>
      </c>
      <c r="C41" s="79">
        <v>94.4</v>
      </c>
      <c r="D41" s="79">
        <v>21.8</v>
      </c>
      <c r="E41" s="79">
        <v>105.2</v>
      </c>
      <c r="F41" s="79">
        <v>105</v>
      </c>
      <c r="G41" s="79">
        <v>104.7</v>
      </c>
      <c r="H41" s="274">
        <f t="shared" si="18"/>
        <v>524</v>
      </c>
      <c r="I41" s="52"/>
      <c r="J41" s="288" t="s">
        <v>18</v>
      </c>
      <c r="K41" s="79">
        <v>7.1</v>
      </c>
      <c r="L41" s="79">
        <v>7</v>
      </c>
      <c r="M41" s="79">
        <v>1.6</v>
      </c>
      <c r="N41" s="79">
        <v>7.7</v>
      </c>
      <c r="O41" s="79">
        <v>7.7</v>
      </c>
      <c r="P41" s="79">
        <v>7.7</v>
      </c>
      <c r="Q41" s="274">
        <f t="shared" si="19"/>
        <v>38.799999999999997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92.9</v>
      </c>
      <c r="C42" s="79">
        <v>94.4</v>
      </c>
      <c r="D42" s="79">
        <v>21.8</v>
      </c>
      <c r="E42" s="79">
        <v>105.2</v>
      </c>
      <c r="F42" s="79">
        <v>105</v>
      </c>
      <c r="G42" s="79">
        <v>104.7</v>
      </c>
      <c r="H42" s="274">
        <f t="shared" si="18"/>
        <v>524</v>
      </c>
      <c r="I42" s="52"/>
      <c r="J42" s="287" t="s">
        <v>19</v>
      </c>
      <c r="K42" s="79">
        <v>7.1</v>
      </c>
      <c r="L42" s="79">
        <v>7</v>
      </c>
      <c r="M42" s="79">
        <v>1.6</v>
      </c>
      <c r="N42" s="79">
        <v>7.7</v>
      </c>
      <c r="O42" s="79">
        <v>7.7</v>
      </c>
      <c r="P42" s="79">
        <v>7.7</v>
      </c>
      <c r="Q42" s="274">
        <f t="shared" si="19"/>
        <v>38.799999999999997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92.9</v>
      </c>
      <c r="C43" s="79">
        <v>94.4</v>
      </c>
      <c r="D43" s="79">
        <v>21.8</v>
      </c>
      <c r="E43" s="79">
        <v>105.2</v>
      </c>
      <c r="F43" s="79">
        <v>105</v>
      </c>
      <c r="G43" s="79">
        <v>104.7</v>
      </c>
      <c r="H43" s="274">
        <f t="shared" si="18"/>
        <v>524</v>
      </c>
      <c r="I43" s="52"/>
      <c r="J43" s="288" t="s">
        <v>13</v>
      </c>
      <c r="K43" s="79">
        <v>7.1</v>
      </c>
      <c r="L43" s="79">
        <v>7</v>
      </c>
      <c r="M43" s="79">
        <v>1.7</v>
      </c>
      <c r="N43" s="79">
        <v>7.7</v>
      </c>
      <c r="O43" s="79">
        <v>7.7</v>
      </c>
      <c r="P43" s="79">
        <v>7.7</v>
      </c>
      <c r="Q43" s="274">
        <f t="shared" si="19"/>
        <v>38.9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92.9</v>
      </c>
      <c r="C44" s="79">
        <v>94.4</v>
      </c>
      <c r="D44" s="79">
        <v>21.8</v>
      </c>
      <c r="E44" s="79">
        <v>105.2</v>
      </c>
      <c r="F44" s="79">
        <v>105</v>
      </c>
      <c r="G44" s="79">
        <v>104.7</v>
      </c>
      <c r="H44" s="274">
        <f t="shared" si="18"/>
        <v>524</v>
      </c>
      <c r="I44" s="52"/>
      <c r="J44" s="287" t="s">
        <v>14</v>
      </c>
      <c r="K44" s="79">
        <v>7.1</v>
      </c>
      <c r="L44" s="79">
        <v>7</v>
      </c>
      <c r="M44" s="79">
        <v>1.7</v>
      </c>
      <c r="N44" s="79">
        <v>7.7</v>
      </c>
      <c r="O44" s="79">
        <v>7.7</v>
      </c>
      <c r="P44" s="79">
        <v>7.8</v>
      </c>
      <c r="Q44" s="274">
        <f t="shared" si="19"/>
        <v>39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650.29999999999995</v>
      </c>
      <c r="C45" s="262">
        <f t="shared" si="20"/>
        <v>661.19999999999993</v>
      </c>
      <c r="D45" s="262">
        <f t="shared" si="20"/>
        <v>152.60000000000002</v>
      </c>
      <c r="E45" s="262">
        <f t="shared" si="20"/>
        <v>736.60000000000014</v>
      </c>
      <c r="F45" s="262">
        <f t="shared" si="20"/>
        <v>735</v>
      </c>
      <c r="G45" s="262">
        <f t="shared" si="20"/>
        <v>733.30000000000007</v>
      </c>
      <c r="H45" s="274">
        <f t="shared" si="18"/>
        <v>3669</v>
      </c>
      <c r="J45" s="288" t="s">
        <v>11</v>
      </c>
      <c r="K45" s="290">
        <f t="shared" ref="K45:P45" si="21">SUM(K38:K44)</f>
        <v>49.7</v>
      </c>
      <c r="L45" s="262">
        <f t="shared" si="21"/>
        <v>48.9</v>
      </c>
      <c r="M45" s="262">
        <f t="shared" si="21"/>
        <v>11.599999999999998</v>
      </c>
      <c r="N45" s="262">
        <f t="shared" si="21"/>
        <v>53.900000000000006</v>
      </c>
      <c r="O45" s="262">
        <f t="shared" si="21"/>
        <v>54.000000000000007</v>
      </c>
      <c r="P45" s="262">
        <f t="shared" si="21"/>
        <v>54</v>
      </c>
      <c r="Q45" s="274">
        <f t="shared" si="19"/>
        <v>272.10000000000002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154.30000000000001</v>
      </c>
      <c r="C46" s="266">
        <v>154.30000000000001</v>
      </c>
      <c r="D46" s="266">
        <v>154.30000000000001</v>
      </c>
      <c r="E46" s="266">
        <v>154.30000000000001</v>
      </c>
      <c r="F46" s="266">
        <v>154.30000000000001</v>
      </c>
      <c r="G46" s="266">
        <v>154.30000000000001</v>
      </c>
      <c r="H46" s="293">
        <f>+((H45/H47)/7)*1000</f>
        <v>154.15966386554621</v>
      </c>
      <c r="J46" s="291" t="s">
        <v>20</v>
      </c>
      <c r="K46" s="292">
        <v>151</v>
      </c>
      <c r="L46" s="266">
        <v>148.5</v>
      </c>
      <c r="M46" s="266">
        <v>151</v>
      </c>
      <c r="N46" s="266">
        <v>148</v>
      </c>
      <c r="O46" s="266">
        <v>145.5</v>
      </c>
      <c r="P46" s="266">
        <v>145.5</v>
      </c>
      <c r="Q46" s="293">
        <f>+((Q45/Q47)/7)*1000</f>
        <v>147.80010863661056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602</v>
      </c>
      <c r="C47" s="35">
        <v>612</v>
      </c>
      <c r="D47" s="35">
        <v>144</v>
      </c>
      <c r="E47" s="35">
        <v>682</v>
      </c>
      <c r="F47" s="35">
        <v>681</v>
      </c>
      <c r="G47" s="35">
        <v>679</v>
      </c>
      <c r="H47" s="296">
        <f>SUM(B47:G47)</f>
        <v>3400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52</v>
      </c>
      <c r="O47" s="298">
        <v>53</v>
      </c>
      <c r="P47" s="298">
        <v>53</v>
      </c>
      <c r="Q47" s="299">
        <f>SUM(K47:P47)</f>
        <v>263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92.884040000000027</v>
      </c>
      <c r="C48" s="273">
        <f t="shared" si="22"/>
        <v>94.364239999999995</v>
      </c>
      <c r="D48" s="273">
        <f t="shared" si="22"/>
        <v>22.386879999999998</v>
      </c>
      <c r="E48" s="273">
        <f t="shared" si="22"/>
        <v>105.20564000000005</v>
      </c>
      <c r="F48" s="273">
        <f t="shared" si="22"/>
        <v>105.10961999999999</v>
      </c>
      <c r="G48" s="273">
        <f t="shared" si="22"/>
        <v>104.71758000000004</v>
      </c>
      <c r="H48" s="302">
        <f>((H45*1000)/H47)/7</f>
        <v>154.15966386554621</v>
      </c>
      <c r="J48" s="301" t="s">
        <v>22</v>
      </c>
      <c r="K48" s="289">
        <f t="shared" ref="K48:P48" si="23">((K47*K46)*7/1000-K38-K39)/5</f>
        <v>7.0957999999999997</v>
      </c>
      <c r="L48" s="273">
        <f t="shared" si="23"/>
        <v>6.9712999999999994</v>
      </c>
      <c r="M48" s="273">
        <f t="shared" si="23"/>
        <v>1.6454000000000004</v>
      </c>
      <c r="N48" s="273">
        <f t="shared" si="23"/>
        <v>7.694399999999999</v>
      </c>
      <c r="O48" s="273">
        <f t="shared" si="23"/>
        <v>7.6761000000000008</v>
      </c>
      <c r="P48" s="273">
        <f t="shared" si="23"/>
        <v>7.7160999999999991</v>
      </c>
      <c r="Q48" s="303">
        <f>((Q45*1000)/Q47)/7</f>
        <v>147.80010863661053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650.22020000000009</v>
      </c>
      <c r="C49" s="43">
        <f t="shared" si="24"/>
        <v>661.02120000000002</v>
      </c>
      <c r="D49" s="43">
        <f t="shared" si="24"/>
        <v>155.53440000000001</v>
      </c>
      <c r="E49" s="43">
        <f t="shared" si="24"/>
        <v>736.62820000000011</v>
      </c>
      <c r="F49" s="43">
        <f t="shared" si="24"/>
        <v>735.54809999999998</v>
      </c>
      <c r="G49" s="43">
        <f t="shared" si="24"/>
        <v>733.38790000000017</v>
      </c>
      <c r="H49" s="87"/>
      <c r="J49" s="96" t="s">
        <v>23</v>
      </c>
      <c r="K49" s="85">
        <f t="shared" ref="K49:P49" si="25">((K47*K46)*7)/1000</f>
        <v>49.679000000000002</v>
      </c>
      <c r="L49" s="43">
        <f t="shared" si="25"/>
        <v>48.856499999999997</v>
      </c>
      <c r="M49" s="43">
        <f t="shared" si="25"/>
        <v>11.627000000000001</v>
      </c>
      <c r="N49" s="43">
        <f t="shared" si="25"/>
        <v>53.872</v>
      </c>
      <c r="O49" s="43">
        <f t="shared" si="25"/>
        <v>53.980499999999999</v>
      </c>
      <c r="P49" s="43">
        <f t="shared" si="25"/>
        <v>53.980499999999999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154.3189368770764</v>
      </c>
      <c r="C50" s="49">
        <f t="shared" si="26"/>
        <v>154.34173669467785</v>
      </c>
      <c r="D50" s="49">
        <f t="shared" si="26"/>
        <v>151.38888888888894</v>
      </c>
      <c r="E50" s="49">
        <f t="shared" si="26"/>
        <v>154.29409300377046</v>
      </c>
      <c r="F50" s="49">
        <f t="shared" si="26"/>
        <v>154.18502202643171</v>
      </c>
      <c r="G50" s="49">
        <f t="shared" si="26"/>
        <v>154.2815064169998</v>
      </c>
      <c r="H50" s="105"/>
      <c r="I50" s="52"/>
      <c r="J50" s="97" t="s">
        <v>24</v>
      </c>
      <c r="K50" s="86">
        <f t="shared" ref="K50:P50" si="27">+(K45/K47)/7*1000</f>
        <v>151.06382978723403</v>
      </c>
      <c r="L50" s="49">
        <f t="shared" si="27"/>
        <v>148.63221884498481</v>
      </c>
      <c r="M50" s="49">
        <f t="shared" si="27"/>
        <v>150.64935064935065</v>
      </c>
      <c r="N50" s="49">
        <f t="shared" si="27"/>
        <v>148.07692307692307</v>
      </c>
      <c r="O50" s="49">
        <f t="shared" si="27"/>
        <v>145.5525606469003</v>
      </c>
      <c r="P50" s="49">
        <f t="shared" si="27"/>
        <v>145.55256064690028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</v>
      </c>
      <c r="C57" s="79">
        <v>9</v>
      </c>
      <c r="D57" s="79">
        <v>2</v>
      </c>
      <c r="E57" s="79">
        <v>9.1</v>
      </c>
      <c r="F57" s="221">
        <v>9</v>
      </c>
      <c r="G57" s="23">
        <v>9.6999999999999993</v>
      </c>
      <c r="H57" s="289">
        <v>8.8000000000000007</v>
      </c>
      <c r="I57" s="79">
        <v>1.9</v>
      </c>
      <c r="J57" s="79">
        <v>8.8000000000000007</v>
      </c>
      <c r="K57" s="221">
        <v>8.8000000000000007</v>
      </c>
      <c r="L57" s="23">
        <v>10</v>
      </c>
      <c r="M57" s="79">
        <v>10.1</v>
      </c>
      <c r="N57" s="79">
        <v>2.2000000000000002</v>
      </c>
      <c r="O57" s="221">
        <v>10</v>
      </c>
      <c r="P57" s="23">
        <v>10.6</v>
      </c>
      <c r="Q57" s="79">
        <v>10.7</v>
      </c>
      <c r="R57" s="79">
        <v>1.9</v>
      </c>
      <c r="S57" s="221">
        <v>11</v>
      </c>
      <c r="T57" s="259">
        <f t="shared" ref="T57:T64" si="28">SUM(B57:S57)</f>
        <v>143.6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</v>
      </c>
      <c r="C58" s="79">
        <v>9</v>
      </c>
      <c r="D58" s="79">
        <v>2</v>
      </c>
      <c r="E58" s="79">
        <v>9.1</v>
      </c>
      <c r="F58" s="221">
        <v>9</v>
      </c>
      <c r="G58" s="23">
        <v>9.6999999999999993</v>
      </c>
      <c r="H58" s="289">
        <v>8.8000000000000007</v>
      </c>
      <c r="I58" s="79">
        <v>1.9</v>
      </c>
      <c r="J58" s="79">
        <v>8.8000000000000007</v>
      </c>
      <c r="K58" s="221">
        <v>8.8000000000000007</v>
      </c>
      <c r="L58" s="23">
        <v>10</v>
      </c>
      <c r="M58" s="79">
        <v>10.1</v>
      </c>
      <c r="N58" s="79">
        <v>2.2000000000000002</v>
      </c>
      <c r="O58" s="221">
        <v>10</v>
      </c>
      <c r="P58" s="23">
        <v>10.6</v>
      </c>
      <c r="Q58" s="79">
        <v>10.7</v>
      </c>
      <c r="R58" s="79">
        <v>1.9</v>
      </c>
      <c r="S58" s="221">
        <v>11</v>
      </c>
      <c r="T58" s="259">
        <f t="shared" si="28"/>
        <v>143.6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</v>
      </c>
      <c r="C59" s="79">
        <v>9</v>
      </c>
      <c r="D59" s="79">
        <v>2</v>
      </c>
      <c r="E59" s="79">
        <v>9</v>
      </c>
      <c r="F59" s="221">
        <v>8.9</v>
      </c>
      <c r="G59" s="23">
        <v>9.6999999999999993</v>
      </c>
      <c r="H59" s="289">
        <v>8.8000000000000007</v>
      </c>
      <c r="I59" s="79">
        <v>1.8</v>
      </c>
      <c r="J59" s="79">
        <v>8.6999999999999993</v>
      </c>
      <c r="K59" s="221">
        <v>8.6999999999999993</v>
      </c>
      <c r="L59" s="23">
        <v>10</v>
      </c>
      <c r="M59" s="79">
        <v>10.1</v>
      </c>
      <c r="N59" s="79">
        <v>2.1</v>
      </c>
      <c r="O59" s="221">
        <v>9.9</v>
      </c>
      <c r="P59" s="23">
        <v>10.6</v>
      </c>
      <c r="Q59" s="79">
        <v>10.6</v>
      </c>
      <c r="R59" s="79">
        <v>1.8</v>
      </c>
      <c r="S59" s="221">
        <v>10.9</v>
      </c>
      <c r="T59" s="259">
        <f t="shared" si="28"/>
        <v>142.6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</v>
      </c>
      <c r="C60" s="79">
        <v>9</v>
      </c>
      <c r="D60" s="79">
        <v>2</v>
      </c>
      <c r="E60" s="79">
        <v>9</v>
      </c>
      <c r="F60" s="221">
        <v>8.9</v>
      </c>
      <c r="G60" s="23">
        <v>9.6999999999999993</v>
      </c>
      <c r="H60" s="289">
        <v>8.8000000000000007</v>
      </c>
      <c r="I60" s="79">
        <v>1.8</v>
      </c>
      <c r="J60" s="79">
        <v>8.6999999999999993</v>
      </c>
      <c r="K60" s="221">
        <v>8.6999999999999993</v>
      </c>
      <c r="L60" s="23">
        <v>10</v>
      </c>
      <c r="M60" s="79">
        <v>10.1</v>
      </c>
      <c r="N60" s="79">
        <v>2.1</v>
      </c>
      <c r="O60" s="221">
        <v>9.9</v>
      </c>
      <c r="P60" s="23">
        <v>10.6</v>
      </c>
      <c r="Q60" s="79">
        <v>10.7</v>
      </c>
      <c r="R60" s="79">
        <v>1.8</v>
      </c>
      <c r="S60" s="221">
        <v>11</v>
      </c>
      <c r="T60" s="259">
        <f t="shared" si="28"/>
        <v>142.79999999999998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</v>
      </c>
      <c r="C61" s="79">
        <v>9</v>
      </c>
      <c r="D61" s="79">
        <v>2</v>
      </c>
      <c r="E61" s="79">
        <v>9</v>
      </c>
      <c r="F61" s="221">
        <v>8.9</v>
      </c>
      <c r="G61" s="23">
        <v>9.6999999999999993</v>
      </c>
      <c r="H61" s="289">
        <v>8.8000000000000007</v>
      </c>
      <c r="I61" s="79">
        <v>1.8</v>
      </c>
      <c r="J61" s="79">
        <v>8.6999999999999993</v>
      </c>
      <c r="K61" s="221">
        <v>8.6999999999999993</v>
      </c>
      <c r="L61" s="23">
        <v>10</v>
      </c>
      <c r="M61" s="79">
        <v>10.1</v>
      </c>
      <c r="N61" s="79">
        <v>2.1</v>
      </c>
      <c r="O61" s="221">
        <v>9.9</v>
      </c>
      <c r="P61" s="23">
        <v>10.6</v>
      </c>
      <c r="Q61" s="79">
        <v>10.7</v>
      </c>
      <c r="R61" s="79">
        <v>1.8</v>
      </c>
      <c r="S61" s="221">
        <v>11</v>
      </c>
      <c r="T61" s="259">
        <f t="shared" si="28"/>
        <v>142.79999999999998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</v>
      </c>
      <c r="C62" s="79">
        <v>9</v>
      </c>
      <c r="D62" s="79">
        <v>2</v>
      </c>
      <c r="E62" s="79">
        <v>9.1</v>
      </c>
      <c r="F62" s="221">
        <v>8.9</v>
      </c>
      <c r="G62" s="23">
        <v>9.8000000000000007</v>
      </c>
      <c r="H62" s="289">
        <v>8.9</v>
      </c>
      <c r="I62" s="79">
        <v>1.8</v>
      </c>
      <c r="J62" s="79">
        <v>8.8000000000000007</v>
      </c>
      <c r="K62" s="221">
        <v>8.8000000000000007</v>
      </c>
      <c r="L62" s="23">
        <v>10</v>
      </c>
      <c r="M62" s="79">
        <v>10.1</v>
      </c>
      <c r="N62" s="79">
        <v>2.2000000000000002</v>
      </c>
      <c r="O62" s="221">
        <v>10</v>
      </c>
      <c r="P62" s="23">
        <v>10.6</v>
      </c>
      <c r="Q62" s="79">
        <v>10.7</v>
      </c>
      <c r="R62" s="79">
        <v>1.8</v>
      </c>
      <c r="S62" s="221">
        <v>11</v>
      </c>
      <c r="T62" s="259">
        <f t="shared" si="28"/>
        <v>143.5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</v>
      </c>
      <c r="C63" s="79">
        <v>9</v>
      </c>
      <c r="D63" s="79">
        <v>2</v>
      </c>
      <c r="E63" s="79">
        <v>9.1</v>
      </c>
      <c r="F63" s="221">
        <v>9</v>
      </c>
      <c r="G63" s="23">
        <v>9.8000000000000007</v>
      </c>
      <c r="H63" s="289">
        <v>8.9</v>
      </c>
      <c r="I63" s="79">
        <v>1.8</v>
      </c>
      <c r="J63" s="79">
        <v>8.8000000000000007</v>
      </c>
      <c r="K63" s="221">
        <v>8.8000000000000007</v>
      </c>
      <c r="L63" s="23">
        <v>10</v>
      </c>
      <c r="M63" s="79">
        <v>10.199999999999999</v>
      </c>
      <c r="N63" s="79">
        <v>2.2000000000000002</v>
      </c>
      <c r="O63" s="221">
        <v>10</v>
      </c>
      <c r="P63" s="23">
        <v>10.6</v>
      </c>
      <c r="Q63" s="79">
        <v>10.7</v>
      </c>
      <c r="R63" s="79">
        <v>1.8</v>
      </c>
      <c r="S63" s="221">
        <v>11</v>
      </c>
      <c r="T63" s="259">
        <f t="shared" si="28"/>
        <v>143.70000000000002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70</v>
      </c>
      <c r="C64" s="262">
        <f t="shared" si="29"/>
        <v>63</v>
      </c>
      <c r="D64" s="262">
        <f t="shared" si="29"/>
        <v>14</v>
      </c>
      <c r="E64" s="262">
        <f t="shared" si="29"/>
        <v>63.400000000000006</v>
      </c>
      <c r="F64" s="263">
        <f t="shared" si="29"/>
        <v>62.599999999999994</v>
      </c>
      <c r="G64" s="261">
        <f t="shared" si="29"/>
        <v>68.099999999999994</v>
      </c>
      <c r="H64" s="262">
        <f t="shared" si="29"/>
        <v>61.8</v>
      </c>
      <c r="I64" s="262">
        <f t="shared" si="29"/>
        <v>12.8</v>
      </c>
      <c r="J64" s="262">
        <f t="shared" si="29"/>
        <v>61.3</v>
      </c>
      <c r="K64" s="263">
        <f t="shared" si="29"/>
        <v>61.3</v>
      </c>
      <c r="L64" s="261">
        <f t="shared" si="29"/>
        <v>70</v>
      </c>
      <c r="M64" s="262">
        <f t="shared" si="29"/>
        <v>70.8</v>
      </c>
      <c r="N64" s="262">
        <f t="shared" si="29"/>
        <v>15.099999999999998</v>
      </c>
      <c r="O64" s="263">
        <f t="shared" si="29"/>
        <v>69.699999999999989</v>
      </c>
      <c r="P64" s="261">
        <f t="shared" si="29"/>
        <v>74.2</v>
      </c>
      <c r="Q64" s="262">
        <f t="shared" si="29"/>
        <v>74.800000000000011</v>
      </c>
      <c r="R64" s="262">
        <f t="shared" si="29"/>
        <v>12.8</v>
      </c>
      <c r="S64" s="263">
        <f t="shared" si="29"/>
        <v>76.900000000000006</v>
      </c>
      <c r="T64" s="259">
        <f t="shared" si="28"/>
        <v>1002.6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151.5</v>
      </c>
      <c r="C65" s="266">
        <v>150</v>
      </c>
      <c r="D65" s="266">
        <v>153.5</v>
      </c>
      <c r="E65" s="266">
        <v>148.5</v>
      </c>
      <c r="F65" s="267">
        <v>149</v>
      </c>
      <c r="G65" s="265">
        <v>152</v>
      </c>
      <c r="H65" s="266">
        <v>149.5</v>
      </c>
      <c r="I65" s="266">
        <v>152.5</v>
      </c>
      <c r="J65" s="266">
        <v>148.5</v>
      </c>
      <c r="K65" s="267">
        <v>148.5</v>
      </c>
      <c r="L65" s="265">
        <v>151.5</v>
      </c>
      <c r="M65" s="266">
        <v>151</v>
      </c>
      <c r="N65" s="266">
        <v>153.5</v>
      </c>
      <c r="O65" s="267">
        <v>148.5</v>
      </c>
      <c r="P65" s="265">
        <v>151.5</v>
      </c>
      <c r="Q65" s="266">
        <v>150.5</v>
      </c>
      <c r="R65" s="266">
        <v>153</v>
      </c>
      <c r="S65" s="267">
        <v>150.5</v>
      </c>
      <c r="T65" s="316">
        <f>+((T64/T66)/7)*1000</f>
        <v>150.292309998501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66</v>
      </c>
      <c r="C66" s="298">
        <v>60</v>
      </c>
      <c r="D66" s="298">
        <v>13</v>
      </c>
      <c r="E66" s="298">
        <v>61</v>
      </c>
      <c r="F66" s="318">
        <v>60</v>
      </c>
      <c r="G66" s="317">
        <v>64</v>
      </c>
      <c r="H66" s="298">
        <v>59</v>
      </c>
      <c r="I66" s="298">
        <v>12</v>
      </c>
      <c r="J66" s="298">
        <v>59</v>
      </c>
      <c r="K66" s="318">
        <v>59</v>
      </c>
      <c r="L66" s="317">
        <v>66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73</v>
      </c>
      <c r="T66" s="319">
        <f>SUM(B66:S66)</f>
        <v>953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9.9985999999999997</v>
      </c>
      <c r="C67" s="273">
        <f t="shared" si="30"/>
        <v>9</v>
      </c>
      <c r="D67" s="273">
        <f t="shared" si="30"/>
        <v>1.9937</v>
      </c>
      <c r="E67" s="273">
        <f t="shared" si="30"/>
        <v>9.0419</v>
      </c>
      <c r="F67" s="274">
        <f t="shared" si="30"/>
        <v>8.9160000000000004</v>
      </c>
      <c r="G67" s="272">
        <f t="shared" si="30"/>
        <v>9.7392000000000003</v>
      </c>
      <c r="H67" s="273">
        <f t="shared" si="30"/>
        <v>8.8287000000000013</v>
      </c>
      <c r="I67" s="273">
        <f t="shared" si="30"/>
        <v>1.802</v>
      </c>
      <c r="J67" s="273">
        <f t="shared" si="30"/>
        <v>8.746100000000002</v>
      </c>
      <c r="K67" s="274">
        <f t="shared" si="30"/>
        <v>8.746100000000002</v>
      </c>
      <c r="L67" s="272">
        <f t="shared" si="30"/>
        <v>9.9985999999999997</v>
      </c>
      <c r="M67" s="273">
        <f t="shared" si="30"/>
        <v>10.123799999999999</v>
      </c>
      <c r="N67" s="273">
        <f t="shared" si="30"/>
        <v>2.1286</v>
      </c>
      <c r="O67" s="274">
        <f t="shared" si="30"/>
        <v>9.9293000000000013</v>
      </c>
      <c r="P67" s="272">
        <f t="shared" si="30"/>
        <v>10.606999999999999</v>
      </c>
      <c r="Q67" s="273">
        <f t="shared" si="30"/>
        <v>10.6797</v>
      </c>
      <c r="R67" s="273">
        <f t="shared" si="30"/>
        <v>1.8104</v>
      </c>
      <c r="S67" s="274">
        <f t="shared" si="30"/>
        <v>10.981100000000001</v>
      </c>
      <c r="T67" s="320">
        <f>((T64*1000)/T66)/7</f>
        <v>150.29230999850097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69.992999999999995</v>
      </c>
      <c r="C68" s="43">
        <f t="shared" si="31"/>
        <v>63</v>
      </c>
      <c r="D68" s="43">
        <f t="shared" si="31"/>
        <v>13.968500000000001</v>
      </c>
      <c r="E68" s="43">
        <f t="shared" si="31"/>
        <v>63.409500000000001</v>
      </c>
      <c r="F68" s="87">
        <f t="shared" si="31"/>
        <v>62.58</v>
      </c>
      <c r="G68" s="42">
        <f t="shared" si="31"/>
        <v>68.096000000000004</v>
      </c>
      <c r="H68" s="43">
        <f t="shared" si="31"/>
        <v>61.743499999999997</v>
      </c>
      <c r="I68" s="43">
        <f t="shared" si="31"/>
        <v>12.81</v>
      </c>
      <c r="J68" s="43">
        <f t="shared" si="31"/>
        <v>61.330500000000001</v>
      </c>
      <c r="K68" s="87">
        <f t="shared" si="31"/>
        <v>61.330500000000001</v>
      </c>
      <c r="L68" s="42">
        <f t="shared" si="31"/>
        <v>69.992999999999995</v>
      </c>
      <c r="M68" s="43">
        <f t="shared" si="31"/>
        <v>70.819000000000003</v>
      </c>
      <c r="N68" s="43">
        <f t="shared" si="31"/>
        <v>15.042999999999999</v>
      </c>
      <c r="O68" s="87">
        <f t="shared" si="31"/>
        <v>69.646500000000003</v>
      </c>
      <c r="P68" s="42">
        <f t="shared" si="31"/>
        <v>74.234999999999999</v>
      </c>
      <c r="Q68" s="43">
        <f t="shared" si="31"/>
        <v>74.798500000000004</v>
      </c>
      <c r="R68" s="43">
        <f t="shared" si="31"/>
        <v>12.852</v>
      </c>
      <c r="S68" s="87">
        <f t="shared" si="31"/>
        <v>76.905500000000004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151.51515151515153</v>
      </c>
      <c r="C69" s="49">
        <f t="shared" si="32"/>
        <v>150</v>
      </c>
      <c r="D69" s="49">
        <f t="shared" si="32"/>
        <v>153.84615384615384</v>
      </c>
      <c r="E69" s="49">
        <f t="shared" si="32"/>
        <v>148.47775175644031</v>
      </c>
      <c r="F69" s="50">
        <f t="shared" si="32"/>
        <v>149.04761904761904</v>
      </c>
      <c r="G69" s="48">
        <f t="shared" si="32"/>
        <v>152.00892857142856</v>
      </c>
      <c r="H69" s="49">
        <f t="shared" si="32"/>
        <v>149.63680387409201</v>
      </c>
      <c r="I69" s="49">
        <f t="shared" si="32"/>
        <v>152.38095238095238</v>
      </c>
      <c r="J69" s="49">
        <f t="shared" si="32"/>
        <v>148.42615012106535</v>
      </c>
      <c r="K69" s="50">
        <f t="shared" si="32"/>
        <v>148.42615012106535</v>
      </c>
      <c r="L69" s="48">
        <f t="shared" si="32"/>
        <v>151.51515151515153</v>
      </c>
      <c r="M69" s="49">
        <f t="shared" si="32"/>
        <v>150.95948827292111</v>
      </c>
      <c r="N69" s="49">
        <f t="shared" si="32"/>
        <v>154.08163265306121</v>
      </c>
      <c r="O69" s="50">
        <f t="shared" si="32"/>
        <v>148.61407249466947</v>
      </c>
      <c r="P69" s="48">
        <f t="shared" si="32"/>
        <v>151.42857142857144</v>
      </c>
      <c r="Q69" s="49">
        <f t="shared" si="32"/>
        <v>150.50301810865193</v>
      </c>
      <c r="R69" s="49">
        <f t="shared" si="32"/>
        <v>152.38095238095238</v>
      </c>
      <c r="S69" s="50">
        <f t="shared" si="32"/>
        <v>150.4892367906067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9" zoomScale="30" zoomScaleNormal="30" workbookViewId="0">
      <selection activeCell="D40" sqref="D40:D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  <c r="P3" s="416"/>
      <c r="Q3" s="416"/>
      <c r="R3" s="416"/>
      <c r="S3" s="416"/>
      <c r="T3" s="416"/>
      <c r="U3" s="416"/>
      <c r="V3" s="416"/>
      <c r="W3" s="416"/>
      <c r="AC3" s="416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416" t="s">
        <v>1</v>
      </c>
      <c r="B9" s="416"/>
      <c r="C9" s="416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416"/>
      <c r="B10" s="416"/>
      <c r="C10" s="416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416" t="s">
        <v>4</v>
      </c>
      <c r="B11" s="416"/>
      <c r="C11" s="416"/>
      <c r="D11" s="245"/>
      <c r="E11" s="417">
        <v>1</v>
      </c>
      <c r="F11" s="245"/>
      <c r="G11" s="245"/>
      <c r="H11" s="245"/>
      <c r="I11" s="245"/>
      <c r="J11" s="245"/>
      <c r="K11" s="599" t="s">
        <v>115</v>
      </c>
      <c r="L11" s="599"/>
      <c r="M11" s="418"/>
      <c r="N11" s="418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416"/>
      <c r="B12" s="416"/>
      <c r="C12" s="416"/>
      <c r="D12" s="245"/>
      <c r="E12" s="247"/>
      <c r="F12" s="245"/>
      <c r="G12" s="245"/>
      <c r="H12" s="245"/>
      <c r="I12" s="245"/>
      <c r="J12" s="245"/>
      <c r="K12" s="418"/>
      <c r="L12" s="418"/>
      <c r="M12" s="418"/>
      <c r="N12" s="418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416"/>
      <c r="B13" s="416"/>
      <c r="C13" s="416"/>
      <c r="D13" s="416"/>
      <c r="E13" s="416"/>
      <c r="F13" s="416"/>
      <c r="G13" s="416"/>
      <c r="H13" s="416"/>
      <c r="I13" s="416"/>
      <c r="J13" s="416"/>
      <c r="K13" s="416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245"/>
      <c r="W13" s="245"/>
      <c r="X13" s="245"/>
    </row>
    <row r="14" spans="1:29" s="52" customFormat="1" ht="34.5" thickBot="1" x14ac:dyDescent="0.3">
      <c r="A14" s="416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472</v>
      </c>
      <c r="C17" s="226">
        <v>4</v>
      </c>
      <c r="D17" s="226">
        <v>3.7</v>
      </c>
      <c r="E17" s="226">
        <v>0.8</v>
      </c>
      <c r="F17" s="226">
        <v>3.7</v>
      </c>
      <c r="G17" s="226">
        <v>3.7</v>
      </c>
      <c r="H17" s="225">
        <v>461</v>
      </c>
      <c r="I17" s="226">
        <v>4</v>
      </c>
      <c r="J17" s="226">
        <v>3.7</v>
      </c>
      <c r="K17" s="226">
        <v>0.7</v>
      </c>
      <c r="L17" s="226">
        <v>3.6</v>
      </c>
      <c r="M17" s="402">
        <v>3.6</v>
      </c>
      <c r="N17" s="79">
        <v>124.1</v>
      </c>
      <c r="O17" s="24">
        <v>127.6</v>
      </c>
      <c r="P17" s="24">
        <v>25.5</v>
      </c>
      <c r="Q17" s="25">
        <v>128.5</v>
      </c>
      <c r="R17" s="23">
        <v>131.4</v>
      </c>
      <c r="S17" s="24">
        <v>132.19999999999999</v>
      </c>
      <c r="T17" s="24">
        <v>22.5</v>
      </c>
      <c r="U17" s="25">
        <v>136.19999999999999</v>
      </c>
      <c r="V17" s="259">
        <f t="shared" ref="V17:V24" si="0">SUM(B17:U17)</f>
        <v>1792.5000000000002</v>
      </c>
      <c r="X17" s="52"/>
      <c r="Y17" s="52"/>
    </row>
    <row r="18" spans="1:41" ht="39.950000000000003" customHeight="1" x14ac:dyDescent="0.25">
      <c r="A18" s="260" t="s">
        <v>16</v>
      </c>
      <c r="B18" s="225">
        <v>472</v>
      </c>
      <c r="C18" s="226">
        <v>4</v>
      </c>
      <c r="D18" s="226">
        <v>3.7</v>
      </c>
      <c r="E18" s="226">
        <v>0.8</v>
      </c>
      <c r="F18" s="226">
        <v>3.7</v>
      </c>
      <c r="G18" s="226">
        <v>3.7</v>
      </c>
      <c r="H18" s="225">
        <v>461</v>
      </c>
      <c r="I18" s="226">
        <v>4</v>
      </c>
      <c r="J18" s="226">
        <v>3.7</v>
      </c>
      <c r="K18" s="226">
        <v>0.7</v>
      </c>
      <c r="L18" s="226">
        <v>3.6</v>
      </c>
      <c r="M18" s="402">
        <v>3.6</v>
      </c>
      <c r="N18" s="79">
        <v>124.1</v>
      </c>
      <c r="O18" s="24">
        <v>127.6</v>
      </c>
      <c r="P18" s="24">
        <v>25.5</v>
      </c>
      <c r="Q18" s="25">
        <v>128.5</v>
      </c>
      <c r="R18" s="23">
        <v>131.4</v>
      </c>
      <c r="S18" s="24">
        <v>132.19999999999999</v>
      </c>
      <c r="T18" s="24">
        <v>22.5</v>
      </c>
      <c r="U18" s="25">
        <v>136.19999999999999</v>
      </c>
      <c r="V18" s="259">
        <f t="shared" si="0"/>
        <v>1792.5000000000002</v>
      </c>
      <c r="X18" s="52"/>
      <c r="Y18" s="52"/>
    </row>
    <row r="19" spans="1:41" ht="39.75" customHeight="1" x14ac:dyDescent="0.25">
      <c r="A19" s="258" t="s">
        <v>17</v>
      </c>
      <c r="B19" s="225">
        <v>471</v>
      </c>
      <c r="C19" s="226">
        <v>4</v>
      </c>
      <c r="D19" s="226">
        <v>3.7</v>
      </c>
      <c r="E19" s="226">
        <v>0.8</v>
      </c>
      <c r="F19" s="226">
        <v>3.7</v>
      </c>
      <c r="G19" s="226">
        <v>3.7</v>
      </c>
      <c r="H19" s="225">
        <v>460</v>
      </c>
      <c r="I19" s="226">
        <v>3.9</v>
      </c>
      <c r="J19" s="226">
        <v>3.66</v>
      </c>
      <c r="K19" s="226">
        <v>0.7</v>
      </c>
      <c r="L19" s="226">
        <v>3.6</v>
      </c>
      <c r="M19" s="402">
        <v>3.6</v>
      </c>
      <c r="N19" s="79">
        <v>124.2</v>
      </c>
      <c r="O19" s="24">
        <v>127.6</v>
      </c>
      <c r="P19" s="24">
        <v>25.2</v>
      </c>
      <c r="Q19" s="25">
        <v>128.30000000000001</v>
      </c>
      <c r="R19" s="23">
        <v>131.4</v>
      </c>
      <c r="S19" s="24">
        <v>132.19999999999999</v>
      </c>
      <c r="T19" s="24">
        <v>22.2</v>
      </c>
      <c r="U19" s="25">
        <v>136.1</v>
      </c>
      <c r="V19" s="259">
        <f t="shared" si="0"/>
        <v>1789.56</v>
      </c>
      <c r="X19" s="52"/>
      <c r="Y19" s="52"/>
    </row>
    <row r="20" spans="1:41" ht="39.950000000000003" customHeight="1" x14ac:dyDescent="0.25">
      <c r="A20" s="260" t="s">
        <v>18</v>
      </c>
      <c r="B20" s="225">
        <v>471</v>
      </c>
      <c r="C20" s="226">
        <v>4</v>
      </c>
      <c r="D20" s="226">
        <v>3.7</v>
      </c>
      <c r="E20" s="226">
        <v>0.8</v>
      </c>
      <c r="F20" s="226">
        <v>3.7</v>
      </c>
      <c r="G20" s="226">
        <v>3.7</v>
      </c>
      <c r="H20" s="225">
        <v>460</v>
      </c>
      <c r="I20" s="226">
        <v>3.9</v>
      </c>
      <c r="J20" s="226">
        <v>3.66</v>
      </c>
      <c r="K20" s="226">
        <v>0.7</v>
      </c>
      <c r="L20" s="226">
        <v>3.6</v>
      </c>
      <c r="M20" s="402">
        <v>3.6</v>
      </c>
      <c r="N20" s="79">
        <v>124.2</v>
      </c>
      <c r="O20" s="24">
        <v>127.6</v>
      </c>
      <c r="P20" s="24">
        <v>25.2</v>
      </c>
      <c r="Q20" s="25">
        <v>128.30000000000001</v>
      </c>
      <c r="R20" s="23">
        <v>131.4</v>
      </c>
      <c r="S20" s="24">
        <v>132.19999999999999</v>
      </c>
      <c r="T20" s="24">
        <v>22.2</v>
      </c>
      <c r="U20" s="25">
        <v>136.1</v>
      </c>
      <c r="V20" s="259">
        <f t="shared" si="0"/>
        <v>1789.56</v>
      </c>
      <c r="X20" s="52"/>
      <c r="Y20" s="52"/>
    </row>
    <row r="21" spans="1:41" ht="39.950000000000003" customHeight="1" x14ac:dyDescent="0.25">
      <c r="A21" s="258" t="s">
        <v>19</v>
      </c>
      <c r="B21" s="225">
        <v>471</v>
      </c>
      <c r="C21" s="226">
        <v>4</v>
      </c>
      <c r="D21" s="226">
        <v>3.7</v>
      </c>
      <c r="E21" s="226">
        <v>0.8</v>
      </c>
      <c r="F21" s="226">
        <v>3.7</v>
      </c>
      <c r="G21" s="226">
        <v>3.7</v>
      </c>
      <c r="H21" s="225">
        <v>460</v>
      </c>
      <c r="I21" s="226">
        <v>3.9</v>
      </c>
      <c r="J21" s="226">
        <v>3.66</v>
      </c>
      <c r="K21" s="226">
        <v>0.7</v>
      </c>
      <c r="L21" s="226">
        <v>3.6</v>
      </c>
      <c r="M21" s="402">
        <v>3.6</v>
      </c>
      <c r="N21" s="79">
        <v>124.2</v>
      </c>
      <c r="O21" s="24">
        <v>127.6</v>
      </c>
      <c r="P21" s="24">
        <v>25.2</v>
      </c>
      <c r="Q21" s="25">
        <v>128.30000000000001</v>
      </c>
      <c r="R21" s="23">
        <v>131.4</v>
      </c>
      <c r="S21" s="24">
        <v>132.19999999999999</v>
      </c>
      <c r="T21" s="24">
        <v>22.2</v>
      </c>
      <c r="U21" s="25">
        <v>136.1</v>
      </c>
      <c r="V21" s="259">
        <f t="shared" si="0"/>
        <v>1789.56</v>
      </c>
      <c r="X21" s="52"/>
      <c r="Y21" s="52"/>
    </row>
    <row r="22" spans="1:41" ht="39.950000000000003" customHeight="1" x14ac:dyDescent="0.25">
      <c r="A22" s="260" t="s">
        <v>13</v>
      </c>
      <c r="B22" s="225">
        <v>471</v>
      </c>
      <c r="C22" s="226">
        <v>4</v>
      </c>
      <c r="D22" s="226">
        <v>3.7</v>
      </c>
      <c r="E22" s="226">
        <v>0.8</v>
      </c>
      <c r="F22" s="226">
        <v>3.7</v>
      </c>
      <c r="G22" s="226">
        <v>3.7</v>
      </c>
      <c r="H22" s="225">
        <v>460</v>
      </c>
      <c r="I22" s="226">
        <v>3.9</v>
      </c>
      <c r="J22" s="226">
        <v>3.66</v>
      </c>
      <c r="K22" s="226">
        <v>0.7</v>
      </c>
      <c r="L22" s="226">
        <v>3.6</v>
      </c>
      <c r="M22" s="402">
        <v>3.6</v>
      </c>
      <c r="N22" s="79">
        <v>124.2</v>
      </c>
      <c r="O22" s="24">
        <v>127.6</v>
      </c>
      <c r="P22" s="24">
        <v>25.2</v>
      </c>
      <c r="Q22" s="25">
        <v>128.30000000000001</v>
      </c>
      <c r="R22" s="23">
        <v>131.4</v>
      </c>
      <c r="S22" s="24">
        <v>132.19999999999999</v>
      </c>
      <c r="T22" s="24">
        <v>22.2</v>
      </c>
      <c r="U22" s="25">
        <v>136.1</v>
      </c>
      <c r="V22" s="259">
        <f t="shared" si="0"/>
        <v>1789.56</v>
      </c>
      <c r="X22" s="52"/>
      <c r="Y22" s="52"/>
    </row>
    <row r="23" spans="1:41" ht="39.950000000000003" customHeight="1" x14ac:dyDescent="0.25">
      <c r="A23" s="258" t="s">
        <v>14</v>
      </c>
      <c r="B23" s="225">
        <v>471</v>
      </c>
      <c r="C23" s="226">
        <v>4</v>
      </c>
      <c r="D23" s="226">
        <v>3.7</v>
      </c>
      <c r="E23" s="226">
        <v>0.8</v>
      </c>
      <c r="F23" s="226">
        <v>3.7</v>
      </c>
      <c r="G23" s="226">
        <v>3.7</v>
      </c>
      <c r="H23" s="225">
        <v>460</v>
      </c>
      <c r="I23" s="226">
        <v>3.9</v>
      </c>
      <c r="J23" s="226">
        <v>3.66</v>
      </c>
      <c r="K23" s="226">
        <v>0.7</v>
      </c>
      <c r="L23" s="226">
        <v>3.6</v>
      </c>
      <c r="M23" s="402">
        <v>3.6</v>
      </c>
      <c r="N23" s="79">
        <v>124.2</v>
      </c>
      <c r="O23" s="24">
        <v>127.6</v>
      </c>
      <c r="P23" s="24">
        <v>25.2</v>
      </c>
      <c r="Q23" s="25">
        <v>128.30000000000001</v>
      </c>
      <c r="R23" s="23">
        <v>131.4</v>
      </c>
      <c r="S23" s="24">
        <v>132.19999999999999</v>
      </c>
      <c r="T23" s="24">
        <v>22.2</v>
      </c>
      <c r="U23" s="25">
        <v>136.1</v>
      </c>
      <c r="V23" s="259">
        <f t="shared" si="0"/>
        <v>1789.56</v>
      </c>
      <c r="X23" s="52"/>
    </row>
    <row r="24" spans="1:41" ht="41.45" customHeight="1" thickBot="1" x14ac:dyDescent="0.3">
      <c r="A24" s="260" t="s">
        <v>11</v>
      </c>
      <c r="B24" s="227">
        <f>SUM(B17:B23)</f>
        <v>3299</v>
      </c>
      <c r="C24" s="228">
        <f t="shared" ref="C24:G24" si="1">SUM(C17:C23)</f>
        <v>28</v>
      </c>
      <c r="D24" s="228">
        <f t="shared" si="1"/>
        <v>25.9</v>
      </c>
      <c r="E24" s="228">
        <f t="shared" si="1"/>
        <v>5.6</v>
      </c>
      <c r="F24" s="228">
        <f t="shared" si="1"/>
        <v>25.9</v>
      </c>
      <c r="G24" s="228">
        <f t="shared" si="1"/>
        <v>25.9</v>
      </c>
      <c r="H24" s="227">
        <f>SUM(H17:H23)</f>
        <v>3222</v>
      </c>
      <c r="I24" s="228">
        <f t="shared" ref="I24:M24" si="2">SUM(I17:I23)</f>
        <v>27.499999999999996</v>
      </c>
      <c r="J24" s="228">
        <f t="shared" si="2"/>
        <v>25.700000000000003</v>
      </c>
      <c r="K24" s="228">
        <f t="shared" si="2"/>
        <v>4.9000000000000004</v>
      </c>
      <c r="L24" s="228">
        <f t="shared" si="2"/>
        <v>25.200000000000003</v>
      </c>
      <c r="M24" s="403">
        <f t="shared" si="2"/>
        <v>25.200000000000003</v>
      </c>
      <c r="N24" s="290">
        <f>SUM(N17:N23)</f>
        <v>869.2</v>
      </c>
      <c r="O24" s="262">
        <f t="shared" ref="O24:Q24" si="3">SUM(O17:O23)</f>
        <v>893.2</v>
      </c>
      <c r="P24" s="262">
        <f t="shared" si="3"/>
        <v>177</v>
      </c>
      <c r="Q24" s="263">
        <f t="shared" si="3"/>
        <v>898.5</v>
      </c>
      <c r="R24" s="261">
        <f>SUM(R17:R23)</f>
        <v>919.8</v>
      </c>
      <c r="S24" s="262">
        <f t="shared" ref="S24:U24" si="4">SUM(S17:S23)</f>
        <v>925.40000000000009</v>
      </c>
      <c r="T24" s="262">
        <f t="shared" si="4"/>
        <v>156</v>
      </c>
      <c r="U24" s="263">
        <f t="shared" si="4"/>
        <v>952.90000000000009</v>
      </c>
      <c r="V24" s="259">
        <f t="shared" si="0"/>
        <v>12532.799999999997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151.39523084728563</v>
      </c>
    </row>
    <row r="26" spans="1:41" s="52" customFormat="1" ht="33" customHeight="1" x14ac:dyDescent="0.25">
      <c r="A26" s="269" t="s">
        <v>21</v>
      </c>
      <c r="B26" s="231"/>
      <c r="C26" s="232">
        <v>815</v>
      </c>
      <c r="D26" s="232">
        <v>746</v>
      </c>
      <c r="E26" s="232">
        <v>157</v>
      </c>
      <c r="F26" s="232">
        <v>753</v>
      </c>
      <c r="G26" s="232">
        <v>746</v>
      </c>
      <c r="H26" s="231"/>
      <c r="I26" s="232">
        <v>806</v>
      </c>
      <c r="J26" s="232">
        <v>740</v>
      </c>
      <c r="K26" s="232">
        <v>133</v>
      </c>
      <c r="L26" s="232">
        <v>734</v>
      </c>
      <c r="M26" s="405">
        <v>731</v>
      </c>
      <c r="N26" s="83">
        <v>820</v>
      </c>
      <c r="O26" s="35">
        <v>843</v>
      </c>
      <c r="P26" s="35">
        <v>167</v>
      </c>
      <c r="Q26" s="36">
        <v>848</v>
      </c>
      <c r="R26" s="34">
        <v>868</v>
      </c>
      <c r="S26" s="35">
        <v>873</v>
      </c>
      <c r="T26" s="35">
        <v>147</v>
      </c>
      <c r="U26" s="36">
        <v>899</v>
      </c>
      <c r="V26" s="270">
        <f>SUM(C26:U26)</f>
        <v>11826</v>
      </c>
      <c r="W26" s="52">
        <f>((V24*1000)/V26)/7</f>
        <v>151.3952308472856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740.346</v>
      </c>
      <c r="D27" s="226">
        <f t="shared" ref="D27:G27" si="5">(D26*D25/1000)*6</f>
        <v>677.66640000000007</v>
      </c>
      <c r="E27" s="226">
        <f t="shared" si="5"/>
        <v>142.61879999999999</v>
      </c>
      <c r="F27" s="226">
        <f t="shared" si="5"/>
        <v>684.02520000000004</v>
      </c>
      <c r="G27" s="226">
        <f t="shared" si="5"/>
        <v>677.66640000000007</v>
      </c>
      <c r="H27" s="233"/>
      <c r="I27" s="226">
        <f>(I26*I25/1000)*6</f>
        <v>732.17039999999997</v>
      </c>
      <c r="J27" s="226">
        <f t="shared" ref="J27:M27" si="6">(J26*J25/1000)*6</f>
        <v>672.21600000000001</v>
      </c>
      <c r="K27" s="226">
        <f t="shared" si="6"/>
        <v>120.81720000000001</v>
      </c>
      <c r="L27" s="226">
        <f t="shared" si="6"/>
        <v>666.76559999999995</v>
      </c>
      <c r="M27" s="402">
        <f t="shared" si="6"/>
        <v>664.04040000000009</v>
      </c>
      <c r="N27" s="289">
        <f>((N26*N25)*7/1000-N17-N18)/5</f>
        <v>124.16719999999998</v>
      </c>
      <c r="O27" s="273">
        <f t="shared" ref="O27:U27" si="7">((O26*O25)*7/1000-O17-O18)/5</f>
        <v>127.64228000000003</v>
      </c>
      <c r="P27" s="273">
        <f t="shared" si="7"/>
        <v>25.197320000000001</v>
      </c>
      <c r="Q27" s="274">
        <f t="shared" si="7"/>
        <v>128.34208000000004</v>
      </c>
      <c r="R27" s="272">
        <f t="shared" si="7"/>
        <v>131.42128000000005</v>
      </c>
      <c r="S27" s="273">
        <f t="shared" si="7"/>
        <v>132.16108000000003</v>
      </c>
      <c r="T27" s="273">
        <f t="shared" si="7"/>
        <v>22.158120000000004</v>
      </c>
      <c r="U27" s="274">
        <f t="shared" si="7"/>
        <v>136.07204000000002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3.9935000000000045</v>
      </c>
      <c r="D28" s="235">
        <f t="shared" ref="D28:G28" si="8">+(D25-$C$32)*D26/1000</f>
        <v>3.6554000000000042</v>
      </c>
      <c r="E28" s="235">
        <f t="shared" si="8"/>
        <v>0.76930000000000087</v>
      </c>
      <c r="F28" s="235">
        <f t="shared" si="8"/>
        <v>3.6897000000000042</v>
      </c>
      <c r="G28" s="235">
        <f t="shared" si="8"/>
        <v>3.6554000000000042</v>
      </c>
      <c r="H28" s="234"/>
      <c r="I28" s="235">
        <f>+(I25-$I$32)*I26/1000</f>
        <v>3.9494000000000047</v>
      </c>
      <c r="J28" s="235">
        <f t="shared" ref="J28:M28" si="9">+(J25-$I$32)*J26/1000</f>
        <v>3.6260000000000039</v>
      </c>
      <c r="K28" s="235">
        <f t="shared" si="9"/>
        <v>0.65170000000000072</v>
      </c>
      <c r="L28" s="235">
        <f t="shared" si="9"/>
        <v>3.596600000000004</v>
      </c>
      <c r="M28" s="406">
        <f t="shared" si="9"/>
        <v>3.5819000000000041</v>
      </c>
      <c r="N28" s="85">
        <f>((N26*N25)*7)/1000</f>
        <v>869.03599999999994</v>
      </c>
      <c r="O28" s="43">
        <f>((O26*O25)*7)/1000</f>
        <v>893.41140000000019</v>
      </c>
      <c r="P28" s="43">
        <f t="shared" ref="P28:U28" si="10">((P26*P25)*7)/1000</f>
        <v>176.98660000000001</v>
      </c>
      <c r="Q28" s="87">
        <f t="shared" si="10"/>
        <v>898.71040000000016</v>
      </c>
      <c r="R28" s="44">
        <f t="shared" si="10"/>
        <v>919.90640000000019</v>
      </c>
      <c r="S28" s="45">
        <f t="shared" si="10"/>
        <v>925.20540000000017</v>
      </c>
      <c r="T28" s="45">
        <f t="shared" si="10"/>
        <v>155.79060000000001</v>
      </c>
      <c r="U28" s="46">
        <f t="shared" si="10"/>
        <v>952.76020000000005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950.8333333333361</v>
      </c>
      <c r="D29" s="237">
        <f t="shared" si="11"/>
        <v>870.33333333333587</v>
      </c>
      <c r="E29" s="237">
        <f t="shared" si="11"/>
        <v>183.1666666666672</v>
      </c>
      <c r="F29" s="237">
        <f t="shared" si="11"/>
        <v>878.50000000000261</v>
      </c>
      <c r="G29" s="237">
        <f t="shared" si="11"/>
        <v>870.33333333333587</v>
      </c>
      <c r="H29" s="236"/>
      <c r="I29" s="237">
        <f t="shared" ref="I29:M29" si="12">+I26*(1.16666666666667)</f>
        <v>940.3333333333361</v>
      </c>
      <c r="J29" s="237">
        <f t="shared" si="12"/>
        <v>863.33333333333587</v>
      </c>
      <c r="K29" s="237">
        <f t="shared" si="12"/>
        <v>155.16666666666711</v>
      </c>
      <c r="L29" s="237">
        <f t="shared" si="12"/>
        <v>856.33333333333587</v>
      </c>
      <c r="M29" s="407">
        <f t="shared" si="12"/>
        <v>852.83333333333587</v>
      </c>
      <c r="N29" s="86">
        <f>+(N24/N26)/7*1000</f>
        <v>151.42857142857144</v>
      </c>
      <c r="O29" s="49">
        <f t="shared" ref="O29:U29" si="13">+(O24/O26)/7*1000</f>
        <v>151.36417556346382</v>
      </c>
      <c r="P29" s="49">
        <f t="shared" si="13"/>
        <v>151.41146278870829</v>
      </c>
      <c r="Q29" s="50">
        <f t="shared" si="13"/>
        <v>151.3645552560647</v>
      </c>
      <c r="R29" s="48">
        <f t="shared" si="13"/>
        <v>151.38248847926266</v>
      </c>
      <c r="S29" s="49">
        <f t="shared" si="13"/>
        <v>151.43184421534937</v>
      </c>
      <c r="T29" s="49">
        <f t="shared" si="13"/>
        <v>151.60349854227405</v>
      </c>
      <c r="U29" s="50">
        <f t="shared" si="13"/>
        <v>151.42221515970127</v>
      </c>
      <c r="V29" s="276"/>
    </row>
    <row r="30" spans="1:41" ht="33.75" customHeight="1" x14ac:dyDescent="0.25">
      <c r="A30" s="52"/>
      <c r="B30" s="233"/>
      <c r="C30" s="238">
        <f>(C27/6)</f>
        <v>123.39100000000001</v>
      </c>
      <c r="D30" s="238">
        <f t="shared" ref="D30:G30" si="14">+(D27/6)</f>
        <v>112.94440000000002</v>
      </c>
      <c r="E30" s="238">
        <f t="shared" si="14"/>
        <v>23.7698</v>
      </c>
      <c r="F30" s="238">
        <f t="shared" si="14"/>
        <v>114.00420000000001</v>
      </c>
      <c r="G30" s="238">
        <f t="shared" si="14"/>
        <v>112.94440000000002</v>
      </c>
      <c r="H30" s="233"/>
      <c r="I30" s="238">
        <f>(I27/6)</f>
        <v>122.02839999999999</v>
      </c>
      <c r="J30" s="238">
        <f t="shared" ref="J30:M30" si="15">+(J27/6)</f>
        <v>112.036</v>
      </c>
      <c r="K30" s="238">
        <f t="shared" si="15"/>
        <v>20.136200000000002</v>
      </c>
      <c r="L30" s="238">
        <f t="shared" si="15"/>
        <v>111.12759999999999</v>
      </c>
      <c r="M30" s="408">
        <f t="shared" si="15"/>
        <v>110.67340000000002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301.47750000000002</v>
      </c>
      <c r="D31" s="238">
        <f t="shared" ref="D31:G31" si="16">+((D27-D24)/4)+D30</f>
        <v>275.88600000000002</v>
      </c>
      <c r="E31" s="238">
        <f t="shared" si="16"/>
        <v>58.024500000000003</v>
      </c>
      <c r="F31" s="238">
        <f t="shared" si="16"/>
        <v>278.53550000000001</v>
      </c>
      <c r="G31" s="238">
        <f t="shared" si="16"/>
        <v>275.88600000000002</v>
      </c>
      <c r="H31" s="233"/>
      <c r="I31" s="238">
        <f>+((I27-I24)/4)+I30</f>
        <v>298.19599999999997</v>
      </c>
      <c r="J31" s="238">
        <f t="shared" ref="J31:M31" si="17">+((J27-J24)/4)+J30</f>
        <v>273.66499999999996</v>
      </c>
      <c r="K31" s="238">
        <f t="shared" si="17"/>
        <v>49.115500000000004</v>
      </c>
      <c r="L31" s="238">
        <f t="shared" si="17"/>
        <v>271.51899999999995</v>
      </c>
      <c r="M31" s="408">
        <f t="shared" si="17"/>
        <v>270.38350000000003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146.5</v>
      </c>
      <c r="D32" s="241">
        <f>+C32*E32/1000</f>
        <v>471.29050000000001</v>
      </c>
      <c r="E32" s="242">
        <f>+SUM(C26:G26)</f>
        <v>3217</v>
      </c>
      <c r="F32" s="243"/>
      <c r="G32" s="243"/>
      <c r="H32" s="239"/>
      <c r="I32" s="240">
        <v>146.5</v>
      </c>
      <c r="J32" s="241">
        <f>+I32*K32/1000</f>
        <v>460.596</v>
      </c>
      <c r="K32" s="242">
        <f>+SUM(I26:M26)</f>
        <v>3144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92.6</v>
      </c>
      <c r="C38" s="79">
        <v>94</v>
      </c>
      <c r="D38" s="79">
        <v>21.6</v>
      </c>
      <c r="E38" s="79">
        <v>104.6</v>
      </c>
      <c r="F38" s="79">
        <v>105</v>
      </c>
      <c r="G38" s="79">
        <v>104.2</v>
      </c>
      <c r="H38" s="274">
        <f t="shared" ref="H38:H45" si="18">SUM(B38:G38)</f>
        <v>522</v>
      </c>
      <c r="I38" s="52"/>
      <c r="J38" s="287" t="s">
        <v>15</v>
      </c>
      <c r="K38" s="79">
        <v>7.1</v>
      </c>
      <c r="L38" s="79">
        <v>7</v>
      </c>
      <c r="M38" s="79">
        <v>1.7</v>
      </c>
      <c r="N38" s="79">
        <v>7.7</v>
      </c>
      <c r="O38" s="79">
        <v>7.7</v>
      </c>
      <c r="P38" s="79">
        <v>7.8</v>
      </c>
      <c r="Q38" s="274">
        <f t="shared" ref="Q38:Q45" si="19">SUM(K38:P38)</f>
        <v>39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92.6</v>
      </c>
      <c r="C39" s="79">
        <v>94</v>
      </c>
      <c r="D39" s="79">
        <v>21.6</v>
      </c>
      <c r="E39" s="79">
        <v>104.6</v>
      </c>
      <c r="F39" s="79">
        <v>105</v>
      </c>
      <c r="G39" s="79">
        <v>104.2</v>
      </c>
      <c r="H39" s="274">
        <f t="shared" si="18"/>
        <v>522</v>
      </c>
      <c r="I39" s="52"/>
      <c r="J39" s="288" t="s">
        <v>16</v>
      </c>
      <c r="K39" s="79">
        <v>7.1</v>
      </c>
      <c r="L39" s="79">
        <v>7</v>
      </c>
      <c r="M39" s="79">
        <v>1.7</v>
      </c>
      <c r="N39" s="79">
        <v>7.7</v>
      </c>
      <c r="O39" s="79">
        <v>7.7</v>
      </c>
      <c r="P39" s="79">
        <v>7.8</v>
      </c>
      <c r="Q39" s="274">
        <f t="shared" si="19"/>
        <v>39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92.3</v>
      </c>
      <c r="C40" s="79">
        <v>93.9</v>
      </c>
      <c r="D40" s="79">
        <v>22</v>
      </c>
      <c r="E40" s="79">
        <v>104.6</v>
      </c>
      <c r="F40" s="79">
        <v>104.8</v>
      </c>
      <c r="G40" s="79">
        <v>104.1</v>
      </c>
      <c r="H40" s="274">
        <f t="shared" si="18"/>
        <v>521.69999999999993</v>
      </c>
      <c r="I40" s="52"/>
      <c r="J40" s="287" t="s">
        <v>17</v>
      </c>
      <c r="K40" s="79">
        <v>7.2</v>
      </c>
      <c r="L40" s="79">
        <v>7.1</v>
      </c>
      <c r="M40" s="79">
        <v>1.6</v>
      </c>
      <c r="N40" s="79">
        <v>7.7</v>
      </c>
      <c r="O40" s="79">
        <v>7.8</v>
      </c>
      <c r="P40" s="79">
        <v>7.7</v>
      </c>
      <c r="Q40" s="274">
        <f t="shared" si="19"/>
        <v>39.1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92.3</v>
      </c>
      <c r="C41" s="79">
        <v>93.9</v>
      </c>
      <c r="D41" s="79">
        <v>22</v>
      </c>
      <c r="E41" s="79">
        <v>104.6</v>
      </c>
      <c r="F41" s="79">
        <v>104.8</v>
      </c>
      <c r="G41" s="79">
        <v>104.1</v>
      </c>
      <c r="H41" s="274">
        <f t="shared" si="18"/>
        <v>521.69999999999993</v>
      </c>
      <c r="I41" s="52"/>
      <c r="J41" s="288" t="s">
        <v>18</v>
      </c>
      <c r="K41" s="79">
        <v>7.2</v>
      </c>
      <c r="L41" s="79">
        <v>7.1</v>
      </c>
      <c r="M41" s="79">
        <v>1.7</v>
      </c>
      <c r="N41" s="79">
        <v>7.7</v>
      </c>
      <c r="O41" s="79">
        <v>7.8</v>
      </c>
      <c r="P41" s="79">
        <v>7.8</v>
      </c>
      <c r="Q41" s="274">
        <f t="shared" si="19"/>
        <v>39.299999999999997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92.3</v>
      </c>
      <c r="C42" s="79">
        <v>93.9</v>
      </c>
      <c r="D42" s="79">
        <v>22</v>
      </c>
      <c r="E42" s="79">
        <v>104.6</v>
      </c>
      <c r="F42" s="79">
        <v>104.8</v>
      </c>
      <c r="G42" s="79">
        <v>104.1</v>
      </c>
      <c r="H42" s="274">
        <f t="shared" si="18"/>
        <v>521.69999999999993</v>
      </c>
      <c r="I42" s="52"/>
      <c r="J42" s="287" t="s">
        <v>19</v>
      </c>
      <c r="K42" s="79">
        <v>7.2</v>
      </c>
      <c r="L42" s="79">
        <v>7.1</v>
      </c>
      <c r="M42" s="79">
        <v>1.7</v>
      </c>
      <c r="N42" s="79">
        <v>7.8</v>
      </c>
      <c r="O42" s="79">
        <v>7.8</v>
      </c>
      <c r="P42" s="79">
        <v>7.8</v>
      </c>
      <c r="Q42" s="274">
        <f t="shared" si="19"/>
        <v>39.4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92.3</v>
      </c>
      <c r="C43" s="79">
        <v>93.9</v>
      </c>
      <c r="D43" s="79">
        <v>22</v>
      </c>
      <c r="E43" s="79">
        <v>104.6</v>
      </c>
      <c r="F43" s="79">
        <v>104.8</v>
      </c>
      <c r="G43" s="79">
        <v>104.1</v>
      </c>
      <c r="H43" s="274">
        <f t="shared" si="18"/>
        <v>521.69999999999993</v>
      </c>
      <c r="I43" s="52"/>
      <c r="J43" s="288" t="s">
        <v>13</v>
      </c>
      <c r="K43" s="79">
        <v>7.2</v>
      </c>
      <c r="L43" s="79">
        <v>7.1</v>
      </c>
      <c r="M43" s="79">
        <v>1.7</v>
      </c>
      <c r="N43" s="79">
        <v>7.8</v>
      </c>
      <c r="O43" s="79">
        <v>7.8</v>
      </c>
      <c r="P43" s="79">
        <v>7.8</v>
      </c>
      <c r="Q43" s="274">
        <f t="shared" si="19"/>
        <v>39.4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92.3</v>
      </c>
      <c r="C44" s="79">
        <v>93.9</v>
      </c>
      <c r="D44" s="79">
        <v>22</v>
      </c>
      <c r="E44" s="79">
        <v>104.6</v>
      </c>
      <c r="F44" s="79">
        <v>104.8</v>
      </c>
      <c r="G44" s="79">
        <v>104.1</v>
      </c>
      <c r="H44" s="274">
        <f t="shared" si="18"/>
        <v>521.69999999999993</v>
      </c>
      <c r="I44" s="52"/>
      <c r="J44" s="287" t="s">
        <v>14</v>
      </c>
      <c r="K44" s="79">
        <v>7.3</v>
      </c>
      <c r="L44" s="79">
        <v>7.1</v>
      </c>
      <c r="M44" s="79">
        <v>1.7</v>
      </c>
      <c r="N44" s="79">
        <v>7.8</v>
      </c>
      <c r="O44" s="79">
        <v>7.9</v>
      </c>
      <c r="P44" s="79">
        <v>7.8</v>
      </c>
      <c r="Q44" s="274">
        <f t="shared" si="19"/>
        <v>39.599999999999994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646.69999999999993</v>
      </c>
      <c r="C45" s="262">
        <f t="shared" si="20"/>
        <v>657.49999999999989</v>
      </c>
      <c r="D45" s="262">
        <f t="shared" si="20"/>
        <v>153.19999999999999</v>
      </c>
      <c r="E45" s="262">
        <f t="shared" si="20"/>
        <v>732.2</v>
      </c>
      <c r="F45" s="262">
        <f t="shared" si="20"/>
        <v>733.99999999999989</v>
      </c>
      <c r="G45" s="262">
        <f t="shared" si="20"/>
        <v>728.90000000000009</v>
      </c>
      <c r="H45" s="274">
        <f t="shared" si="18"/>
        <v>3652.5</v>
      </c>
      <c r="J45" s="288" t="s">
        <v>11</v>
      </c>
      <c r="K45" s="290">
        <f t="shared" ref="K45:P45" si="21">SUM(K38:K44)</f>
        <v>50.3</v>
      </c>
      <c r="L45" s="262">
        <f t="shared" si="21"/>
        <v>49.500000000000007</v>
      </c>
      <c r="M45" s="262">
        <f t="shared" si="21"/>
        <v>11.799999999999999</v>
      </c>
      <c r="N45" s="262">
        <f t="shared" si="21"/>
        <v>54.199999999999996</v>
      </c>
      <c r="O45" s="262">
        <f t="shared" si="21"/>
        <v>54.499999999999993</v>
      </c>
      <c r="P45" s="262">
        <f t="shared" si="21"/>
        <v>54.499999999999993</v>
      </c>
      <c r="Q45" s="274">
        <f t="shared" si="19"/>
        <v>274.8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154</v>
      </c>
      <c r="C46" s="266">
        <v>154</v>
      </c>
      <c r="D46" s="266">
        <v>154</v>
      </c>
      <c r="E46" s="266">
        <v>154</v>
      </c>
      <c r="F46" s="266">
        <v>154</v>
      </c>
      <c r="G46" s="266">
        <v>154</v>
      </c>
      <c r="H46" s="293">
        <f>+((H45/H47)/7)*1000</f>
        <v>153.96450701850523</v>
      </c>
      <c r="J46" s="291" t="s">
        <v>20</v>
      </c>
      <c r="K46" s="292">
        <v>153</v>
      </c>
      <c r="L46" s="266">
        <v>150.5</v>
      </c>
      <c r="M46" s="266">
        <v>152.5</v>
      </c>
      <c r="N46" s="266">
        <v>149</v>
      </c>
      <c r="O46" s="266">
        <v>147</v>
      </c>
      <c r="P46" s="266">
        <v>147</v>
      </c>
      <c r="Q46" s="293">
        <f>+((Q45/Q47)/7)*1000</f>
        <v>149.26670287887018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600</v>
      </c>
      <c r="C47" s="35">
        <v>610</v>
      </c>
      <c r="D47" s="35">
        <v>143</v>
      </c>
      <c r="E47" s="35">
        <v>679</v>
      </c>
      <c r="F47" s="35">
        <v>681</v>
      </c>
      <c r="G47" s="35">
        <v>676</v>
      </c>
      <c r="H47" s="296">
        <f>SUM(B47:G47)</f>
        <v>3389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52</v>
      </c>
      <c r="O47" s="298">
        <v>53</v>
      </c>
      <c r="P47" s="298">
        <v>53</v>
      </c>
      <c r="Q47" s="299">
        <f>SUM(K47:P47)</f>
        <v>263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92.319999999999979</v>
      </c>
      <c r="C48" s="273">
        <f t="shared" si="22"/>
        <v>93.916000000000011</v>
      </c>
      <c r="D48" s="273">
        <f t="shared" si="22"/>
        <v>22.190800000000003</v>
      </c>
      <c r="E48" s="273">
        <f t="shared" si="22"/>
        <v>104.55239999999999</v>
      </c>
      <c r="F48" s="273">
        <f t="shared" si="22"/>
        <v>104.82360000000001</v>
      </c>
      <c r="G48" s="273">
        <f t="shared" si="22"/>
        <v>104.06559999999998</v>
      </c>
      <c r="H48" s="302">
        <f>((H45*1000)/H47)/7</f>
        <v>153.96450701850523</v>
      </c>
      <c r="J48" s="301" t="s">
        <v>22</v>
      </c>
      <c r="K48" s="289">
        <f t="shared" ref="K48:P48" si="23">((K47*K46)*7/1000-K38-K39)/5</f>
        <v>7.2274000000000003</v>
      </c>
      <c r="L48" s="273">
        <f t="shared" si="23"/>
        <v>7.1029</v>
      </c>
      <c r="M48" s="273">
        <f t="shared" si="23"/>
        <v>1.6685000000000003</v>
      </c>
      <c r="N48" s="273">
        <f t="shared" si="23"/>
        <v>7.7671999999999981</v>
      </c>
      <c r="O48" s="273">
        <f t="shared" si="23"/>
        <v>7.827399999999999</v>
      </c>
      <c r="P48" s="273">
        <f t="shared" si="23"/>
        <v>7.7874000000000008</v>
      </c>
      <c r="Q48" s="303">
        <f>((Q45*1000)/Q47)/7</f>
        <v>149.26670287887018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646.79999999999995</v>
      </c>
      <c r="C49" s="43">
        <f t="shared" si="24"/>
        <v>657.58</v>
      </c>
      <c r="D49" s="43">
        <f t="shared" si="24"/>
        <v>154.154</v>
      </c>
      <c r="E49" s="43">
        <f t="shared" si="24"/>
        <v>731.96199999999999</v>
      </c>
      <c r="F49" s="43">
        <f t="shared" si="24"/>
        <v>734.11800000000005</v>
      </c>
      <c r="G49" s="43">
        <f t="shared" si="24"/>
        <v>728.72799999999995</v>
      </c>
      <c r="H49" s="87"/>
      <c r="J49" s="96" t="s">
        <v>23</v>
      </c>
      <c r="K49" s="85">
        <f t="shared" ref="K49:P49" si="25">((K47*K46)*7)/1000</f>
        <v>50.337000000000003</v>
      </c>
      <c r="L49" s="43">
        <f t="shared" si="25"/>
        <v>49.514499999999998</v>
      </c>
      <c r="M49" s="43">
        <f t="shared" si="25"/>
        <v>11.7425</v>
      </c>
      <c r="N49" s="43">
        <f t="shared" si="25"/>
        <v>54.235999999999997</v>
      </c>
      <c r="O49" s="43">
        <f t="shared" si="25"/>
        <v>54.536999999999999</v>
      </c>
      <c r="P49" s="43">
        <f t="shared" si="25"/>
        <v>54.536999999999999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153.97619047619045</v>
      </c>
      <c r="C50" s="49">
        <f t="shared" si="26"/>
        <v>153.98126463700231</v>
      </c>
      <c r="D50" s="49">
        <f t="shared" si="26"/>
        <v>153.04695304695301</v>
      </c>
      <c r="E50" s="49">
        <f t="shared" si="26"/>
        <v>154.05007363770255</v>
      </c>
      <c r="F50" s="49">
        <f t="shared" si="26"/>
        <v>153.97524648625969</v>
      </c>
      <c r="G50" s="49">
        <f t="shared" si="26"/>
        <v>154.03634826711752</v>
      </c>
      <c r="H50" s="105"/>
      <c r="I50" s="52"/>
      <c r="J50" s="97" t="s">
        <v>24</v>
      </c>
      <c r="K50" s="86">
        <f t="shared" ref="K50:P50" si="27">+(K45/K47)/7*1000</f>
        <v>152.88753799392097</v>
      </c>
      <c r="L50" s="49">
        <f t="shared" si="27"/>
        <v>150.45592705167175</v>
      </c>
      <c r="M50" s="49">
        <f t="shared" si="27"/>
        <v>153.2467532467532</v>
      </c>
      <c r="N50" s="49">
        <f t="shared" si="27"/>
        <v>148.90109890109886</v>
      </c>
      <c r="O50" s="49">
        <f t="shared" si="27"/>
        <v>146.90026954177895</v>
      </c>
      <c r="P50" s="49">
        <f t="shared" si="27"/>
        <v>146.90026954177895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</v>
      </c>
      <c r="C57" s="79">
        <v>9</v>
      </c>
      <c r="D57" s="79">
        <v>2</v>
      </c>
      <c r="E57" s="79">
        <v>9.1</v>
      </c>
      <c r="F57" s="221">
        <v>9</v>
      </c>
      <c r="G57" s="23">
        <v>9.6</v>
      </c>
      <c r="H57" s="289">
        <v>8.9</v>
      </c>
      <c r="I57" s="79">
        <v>1.8</v>
      </c>
      <c r="J57" s="79">
        <v>8.8000000000000007</v>
      </c>
      <c r="K57" s="221">
        <v>8.8000000000000007</v>
      </c>
      <c r="L57" s="23">
        <v>10</v>
      </c>
      <c r="M57" s="79">
        <v>10.199999999999999</v>
      </c>
      <c r="N57" s="79">
        <v>2.2000000000000002</v>
      </c>
      <c r="O57" s="221">
        <v>10</v>
      </c>
      <c r="P57" s="23">
        <v>10.6</v>
      </c>
      <c r="Q57" s="79">
        <v>10.7</v>
      </c>
      <c r="R57" s="79">
        <v>1.8</v>
      </c>
      <c r="S57" s="221">
        <v>11</v>
      </c>
      <c r="T57" s="259">
        <f t="shared" ref="T57:T64" si="28">SUM(B57:S57)</f>
        <v>143.5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</v>
      </c>
      <c r="C58" s="79">
        <v>9</v>
      </c>
      <c r="D58" s="79">
        <v>2</v>
      </c>
      <c r="E58" s="79">
        <v>9.1</v>
      </c>
      <c r="F58" s="221">
        <v>9</v>
      </c>
      <c r="G58" s="23">
        <v>9.6</v>
      </c>
      <c r="H58" s="289">
        <v>8.9</v>
      </c>
      <c r="I58" s="79">
        <v>1.8</v>
      </c>
      <c r="J58" s="79">
        <v>8.8000000000000007</v>
      </c>
      <c r="K58" s="221">
        <v>8.8000000000000007</v>
      </c>
      <c r="L58" s="23">
        <v>10</v>
      </c>
      <c r="M58" s="79">
        <v>10.199999999999999</v>
      </c>
      <c r="N58" s="79">
        <v>2.2000000000000002</v>
      </c>
      <c r="O58" s="221">
        <v>10</v>
      </c>
      <c r="P58" s="23">
        <v>10.6</v>
      </c>
      <c r="Q58" s="79">
        <v>10.7</v>
      </c>
      <c r="R58" s="79">
        <v>1.8</v>
      </c>
      <c r="S58" s="221">
        <v>11</v>
      </c>
      <c r="T58" s="259">
        <f t="shared" si="28"/>
        <v>143.5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</v>
      </c>
      <c r="C59" s="79">
        <v>9</v>
      </c>
      <c r="D59" s="79">
        <v>2</v>
      </c>
      <c r="E59" s="79">
        <v>9.1</v>
      </c>
      <c r="F59" s="221">
        <v>9</v>
      </c>
      <c r="G59" s="23">
        <v>9.6</v>
      </c>
      <c r="H59" s="289">
        <v>8.8000000000000007</v>
      </c>
      <c r="I59" s="79">
        <v>1.8</v>
      </c>
      <c r="J59" s="79">
        <v>8.8000000000000007</v>
      </c>
      <c r="K59" s="221">
        <v>8.6999999999999993</v>
      </c>
      <c r="L59" s="23">
        <v>10</v>
      </c>
      <c r="M59" s="79">
        <v>10.1</v>
      </c>
      <c r="N59" s="79">
        <v>2.1</v>
      </c>
      <c r="O59" s="221">
        <v>9.9</v>
      </c>
      <c r="P59" s="23">
        <v>10.6</v>
      </c>
      <c r="Q59" s="79">
        <v>10.7</v>
      </c>
      <c r="R59" s="79">
        <v>1.8</v>
      </c>
      <c r="S59" s="221">
        <v>11</v>
      </c>
      <c r="T59" s="259">
        <f t="shared" si="28"/>
        <v>143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</v>
      </c>
      <c r="C60" s="79">
        <v>9</v>
      </c>
      <c r="D60" s="79">
        <v>2</v>
      </c>
      <c r="E60" s="79">
        <v>9.1</v>
      </c>
      <c r="F60" s="221">
        <v>9</v>
      </c>
      <c r="G60" s="23">
        <v>9.6</v>
      </c>
      <c r="H60" s="289">
        <v>8.8000000000000007</v>
      </c>
      <c r="I60" s="79">
        <v>1.8</v>
      </c>
      <c r="J60" s="79">
        <v>8.8000000000000007</v>
      </c>
      <c r="K60" s="221">
        <v>8.8000000000000007</v>
      </c>
      <c r="L60" s="23">
        <v>10</v>
      </c>
      <c r="M60" s="79">
        <v>10.199999999999999</v>
      </c>
      <c r="N60" s="79">
        <v>2.1</v>
      </c>
      <c r="O60" s="221">
        <v>10</v>
      </c>
      <c r="P60" s="23">
        <v>10.6</v>
      </c>
      <c r="Q60" s="79">
        <v>10.8</v>
      </c>
      <c r="R60" s="79">
        <v>1.9</v>
      </c>
      <c r="S60" s="221">
        <v>11.1</v>
      </c>
      <c r="T60" s="259">
        <f t="shared" si="28"/>
        <v>143.6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</v>
      </c>
      <c r="C61" s="79">
        <v>9</v>
      </c>
      <c r="D61" s="79">
        <v>2</v>
      </c>
      <c r="E61" s="79">
        <v>9.1</v>
      </c>
      <c r="F61" s="221">
        <v>9</v>
      </c>
      <c r="G61" s="23">
        <v>9.6999999999999993</v>
      </c>
      <c r="H61" s="289">
        <v>8.9</v>
      </c>
      <c r="I61" s="79">
        <v>1.9</v>
      </c>
      <c r="J61" s="79">
        <v>8.8000000000000007</v>
      </c>
      <c r="K61" s="221">
        <v>8.8000000000000007</v>
      </c>
      <c r="L61" s="23">
        <v>10</v>
      </c>
      <c r="M61" s="79">
        <v>10.199999999999999</v>
      </c>
      <c r="N61" s="79">
        <v>2.2000000000000002</v>
      </c>
      <c r="O61" s="221">
        <v>10</v>
      </c>
      <c r="P61" s="23">
        <v>10.7</v>
      </c>
      <c r="Q61" s="79">
        <v>10.8</v>
      </c>
      <c r="R61" s="79">
        <v>1.9</v>
      </c>
      <c r="S61" s="221">
        <v>11.1</v>
      </c>
      <c r="T61" s="259">
        <f t="shared" si="28"/>
        <v>144.1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10.1</v>
      </c>
      <c r="C62" s="79">
        <v>9.1</v>
      </c>
      <c r="D62" s="79">
        <v>2</v>
      </c>
      <c r="E62" s="79">
        <v>9.1</v>
      </c>
      <c r="F62" s="221">
        <v>9</v>
      </c>
      <c r="G62" s="23">
        <v>9.6999999999999993</v>
      </c>
      <c r="H62" s="289">
        <v>8.9</v>
      </c>
      <c r="I62" s="79">
        <v>1.9</v>
      </c>
      <c r="J62" s="79">
        <v>8.8000000000000007</v>
      </c>
      <c r="K62" s="221">
        <v>8.8000000000000007</v>
      </c>
      <c r="L62" s="23">
        <v>10.1</v>
      </c>
      <c r="M62" s="79">
        <v>10.199999999999999</v>
      </c>
      <c r="N62" s="79">
        <v>2.2000000000000002</v>
      </c>
      <c r="O62" s="221">
        <v>10</v>
      </c>
      <c r="P62" s="23">
        <v>10.7</v>
      </c>
      <c r="Q62" s="79">
        <v>10.8</v>
      </c>
      <c r="R62" s="79">
        <v>1.9</v>
      </c>
      <c r="S62" s="221">
        <v>11.1</v>
      </c>
      <c r="T62" s="259">
        <f t="shared" si="28"/>
        <v>144.4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10.1</v>
      </c>
      <c r="C63" s="79">
        <v>9.1</v>
      </c>
      <c r="D63" s="79">
        <v>2.1</v>
      </c>
      <c r="E63" s="79">
        <v>9.1999999999999993</v>
      </c>
      <c r="F63" s="221">
        <v>9</v>
      </c>
      <c r="G63" s="23">
        <v>9.6999999999999993</v>
      </c>
      <c r="H63" s="289">
        <v>8.9</v>
      </c>
      <c r="I63" s="79">
        <v>1.9</v>
      </c>
      <c r="J63" s="79">
        <v>8.9</v>
      </c>
      <c r="K63" s="221">
        <v>8.8000000000000007</v>
      </c>
      <c r="L63" s="23">
        <v>10.1</v>
      </c>
      <c r="M63" s="79">
        <v>10.199999999999999</v>
      </c>
      <c r="N63" s="79">
        <v>2.2000000000000002</v>
      </c>
      <c r="O63" s="221">
        <v>10</v>
      </c>
      <c r="P63" s="23">
        <v>10.7</v>
      </c>
      <c r="Q63" s="79">
        <v>10.8</v>
      </c>
      <c r="R63" s="79">
        <v>1.9</v>
      </c>
      <c r="S63" s="221">
        <v>11.1</v>
      </c>
      <c r="T63" s="259">
        <f t="shared" si="28"/>
        <v>144.70000000000002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70.2</v>
      </c>
      <c r="C64" s="262">
        <f t="shared" si="29"/>
        <v>63.2</v>
      </c>
      <c r="D64" s="262">
        <f t="shared" si="29"/>
        <v>14.1</v>
      </c>
      <c r="E64" s="262">
        <f t="shared" si="29"/>
        <v>63.8</v>
      </c>
      <c r="F64" s="263">
        <f t="shared" si="29"/>
        <v>63</v>
      </c>
      <c r="G64" s="261">
        <f t="shared" si="29"/>
        <v>67.5</v>
      </c>
      <c r="H64" s="262">
        <f t="shared" si="29"/>
        <v>62.1</v>
      </c>
      <c r="I64" s="262">
        <f t="shared" si="29"/>
        <v>12.9</v>
      </c>
      <c r="J64" s="262">
        <f t="shared" si="29"/>
        <v>61.699999999999996</v>
      </c>
      <c r="K64" s="263">
        <f t="shared" si="29"/>
        <v>61.5</v>
      </c>
      <c r="L64" s="261">
        <f t="shared" si="29"/>
        <v>70.2</v>
      </c>
      <c r="M64" s="262">
        <f t="shared" si="29"/>
        <v>71.300000000000011</v>
      </c>
      <c r="N64" s="262">
        <f t="shared" si="29"/>
        <v>15.2</v>
      </c>
      <c r="O64" s="263">
        <f t="shared" si="29"/>
        <v>69.900000000000006</v>
      </c>
      <c r="P64" s="261">
        <f t="shared" si="29"/>
        <v>74.5</v>
      </c>
      <c r="Q64" s="262">
        <f t="shared" si="29"/>
        <v>75.299999999999983</v>
      </c>
      <c r="R64" s="262">
        <f t="shared" si="29"/>
        <v>13.000000000000002</v>
      </c>
      <c r="S64" s="263">
        <f t="shared" si="29"/>
        <v>77.399999999999991</v>
      </c>
      <c r="T64" s="259">
        <f t="shared" si="28"/>
        <v>1006.8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152</v>
      </c>
      <c r="C65" s="266">
        <v>150.5</v>
      </c>
      <c r="D65" s="266">
        <v>154.5</v>
      </c>
      <c r="E65" s="266">
        <v>149.5</v>
      </c>
      <c r="F65" s="267">
        <v>150</v>
      </c>
      <c r="G65" s="265">
        <v>153</v>
      </c>
      <c r="H65" s="266">
        <v>150.5</v>
      </c>
      <c r="I65" s="266">
        <v>153.5</v>
      </c>
      <c r="J65" s="266">
        <v>149.5</v>
      </c>
      <c r="K65" s="267">
        <v>149</v>
      </c>
      <c r="L65" s="265">
        <v>152</v>
      </c>
      <c r="M65" s="266">
        <v>152</v>
      </c>
      <c r="N65" s="266">
        <v>155</v>
      </c>
      <c r="O65" s="267">
        <v>149</v>
      </c>
      <c r="P65" s="265">
        <v>152</v>
      </c>
      <c r="Q65" s="266">
        <v>151.5</v>
      </c>
      <c r="R65" s="266">
        <v>154.5</v>
      </c>
      <c r="S65" s="267">
        <v>151.5</v>
      </c>
      <c r="T65" s="316">
        <f>+((T64/T66)/7)*1000</f>
        <v>151.08043217286914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66</v>
      </c>
      <c r="C66" s="298">
        <v>60</v>
      </c>
      <c r="D66" s="298">
        <v>13</v>
      </c>
      <c r="E66" s="298">
        <v>61</v>
      </c>
      <c r="F66" s="318">
        <v>60</v>
      </c>
      <c r="G66" s="317">
        <v>63</v>
      </c>
      <c r="H66" s="298">
        <v>59</v>
      </c>
      <c r="I66" s="298">
        <v>12</v>
      </c>
      <c r="J66" s="298">
        <v>59</v>
      </c>
      <c r="K66" s="318">
        <v>59</v>
      </c>
      <c r="L66" s="317">
        <v>66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73</v>
      </c>
      <c r="T66" s="319">
        <f>SUM(B66:S66)</f>
        <v>952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10.0448</v>
      </c>
      <c r="C67" s="273">
        <f t="shared" si="30"/>
        <v>9.0419999999999998</v>
      </c>
      <c r="D67" s="273">
        <f t="shared" si="30"/>
        <v>2.0118999999999998</v>
      </c>
      <c r="E67" s="273">
        <f t="shared" si="30"/>
        <v>9.1273</v>
      </c>
      <c r="F67" s="274">
        <f t="shared" si="30"/>
        <v>9</v>
      </c>
      <c r="G67" s="272">
        <f t="shared" si="30"/>
        <v>9.6545999999999985</v>
      </c>
      <c r="H67" s="273">
        <f t="shared" si="30"/>
        <v>8.8713000000000015</v>
      </c>
      <c r="I67" s="273">
        <f t="shared" si="30"/>
        <v>1.8587999999999998</v>
      </c>
      <c r="J67" s="273">
        <f t="shared" si="30"/>
        <v>8.8287000000000013</v>
      </c>
      <c r="K67" s="274">
        <f t="shared" si="30"/>
        <v>8.7873999999999999</v>
      </c>
      <c r="L67" s="272">
        <f t="shared" si="30"/>
        <v>10.0448</v>
      </c>
      <c r="M67" s="273">
        <f t="shared" si="30"/>
        <v>10.177599999999998</v>
      </c>
      <c r="N67" s="273">
        <f t="shared" si="30"/>
        <v>2.1579999999999999</v>
      </c>
      <c r="O67" s="274">
        <f t="shared" si="30"/>
        <v>9.9762000000000004</v>
      </c>
      <c r="P67" s="272">
        <f t="shared" si="30"/>
        <v>10.656000000000001</v>
      </c>
      <c r="Q67" s="273">
        <f t="shared" si="30"/>
        <v>10.7791</v>
      </c>
      <c r="R67" s="273">
        <f t="shared" si="30"/>
        <v>1.8755999999999997</v>
      </c>
      <c r="S67" s="274">
        <f t="shared" si="30"/>
        <v>11.083299999999999</v>
      </c>
      <c r="T67" s="320">
        <f>((T64*1000)/T66)/7</f>
        <v>151.08043217286917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70.224000000000004</v>
      </c>
      <c r="C68" s="43">
        <f t="shared" si="31"/>
        <v>63.21</v>
      </c>
      <c r="D68" s="43">
        <f t="shared" si="31"/>
        <v>14.0595</v>
      </c>
      <c r="E68" s="43">
        <f t="shared" si="31"/>
        <v>63.836500000000001</v>
      </c>
      <c r="F68" s="87">
        <f t="shared" si="31"/>
        <v>63</v>
      </c>
      <c r="G68" s="42">
        <f t="shared" si="31"/>
        <v>67.472999999999999</v>
      </c>
      <c r="H68" s="43">
        <f t="shared" si="31"/>
        <v>62.156500000000001</v>
      </c>
      <c r="I68" s="43">
        <f t="shared" si="31"/>
        <v>12.894</v>
      </c>
      <c r="J68" s="43">
        <f t="shared" si="31"/>
        <v>61.743499999999997</v>
      </c>
      <c r="K68" s="87">
        <f t="shared" si="31"/>
        <v>61.536999999999999</v>
      </c>
      <c r="L68" s="42">
        <f t="shared" si="31"/>
        <v>70.224000000000004</v>
      </c>
      <c r="M68" s="43">
        <f t="shared" si="31"/>
        <v>71.287999999999997</v>
      </c>
      <c r="N68" s="43">
        <f t="shared" si="31"/>
        <v>15.19</v>
      </c>
      <c r="O68" s="87">
        <f t="shared" si="31"/>
        <v>69.881</v>
      </c>
      <c r="P68" s="42">
        <f t="shared" si="31"/>
        <v>74.48</v>
      </c>
      <c r="Q68" s="43">
        <f t="shared" si="31"/>
        <v>75.295500000000004</v>
      </c>
      <c r="R68" s="43">
        <f t="shared" si="31"/>
        <v>12.978</v>
      </c>
      <c r="S68" s="87">
        <f t="shared" si="31"/>
        <v>77.416499999999999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151.94805194805198</v>
      </c>
      <c r="C69" s="49">
        <f t="shared" si="32"/>
        <v>150.47619047619048</v>
      </c>
      <c r="D69" s="49">
        <f t="shared" si="32"/>
        <v>154.94505494505492</v>
      </c>
      <c r="E69" s="49">
        <f t="shared" si="32"/>
        <v>149.41451990632319</v>
      </c>
      <c r="F69" s="50">
        <f t="shared" si="32"/>
        <v>150</v>
      </c>
      <c r="G69" s="48">
        <f t="shared" si="32"/>
        <v>153.06122448979593</v>
      </c>
      <c r="H69" s="49">
        <f t="shared" si="32"/>
        <v>150.36319612590799</v>
      </c>
      <c r="I69" s="49">
        <f t="shared" si="32"/>
        <v>153.57142857142856</v>
      </c>
      <c r="J69" s="49">
        <f t="shared" si="32"/>
        <v>149.39467312348668</v>
      </c>
      <c r="K69" s="50">
        <f t="shared" si="32"/>
        <v>148.91041162227606</v>
      </c>
      <c r="L69" s="48">
        <f t="shared" si="32"/>
        <v>151.94805194805198</v>
      </c>
      <c r="M69" s="49">
        <f t="shared" si="32"/>
        <v>152.02558635394459</v>
      </c>
      <c r="N69" s="49">
        <f t="shared" si="32"/>
        <v>155.10204081632654</v>
      </c>
      <c r="O69" s="50">
        <f t="shared" si="32"/>
        <v>149.04051172707892</v>
      </c>
      <c r="P69" s="48">
        <f t="shared" si="32"/>
        <v>152.0408163265306</v>
      </c>
      <c r="Q69" s="49">
        <f t="shared" si="32"/>
        <v>151.50905432595567</v>
      </c>
      <c r="R69" s="49">
        <f t="shared" si="32"/>
        <v>154.76190476190479</v>
      </c>
      <c r="S69" s="50">
        <f t="shared" si="32"/>
        <v>151.46771037181998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7" zoomScale="30" zoomScaleNormal="30" workbookViewId="0">
      <selection activeCell="B65" sqref="B65:S65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AC3" s="419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419" t="s">
        <v>1</v>
      </c>
      <c r="B9" s="419"/>
      <c r="C9" s="419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419"/>
      <c r="B10" s="419"/>
      <c r="C10" s="419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419" t="s">
        <v>4</v>
      </c>
      <c r="B11" s="419"/>
      <c r="C11" s="419"/>
      <c r="D11" s="245"/>
      <c r="E11" s="420">
        <v>1</v>
      </c>
      <c r="F11" s="245"/>
      <c r="G11" s="245"/>
      <c r="H11" s="245"/>
      <c r="I11" s="245"/>
      <c r="J11" s="245"/>
      <c r="K11" s="599" t="s">
        <v>116</v>
      </c>
      <c r="L11" s="599"/>
      <c r="M11" s="421"/>
      <c r="N11" s="421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419"/>
      <c r="B12" s="419"/>
      <c r="C12" s="419"/>
      <c r="D12" s="245"/>
      <c r="E12" s="247"/>
      <c r="F12" s="245"/>
      <c r="G12" s="245"/>
      <c r="H12" s="245"/>
      <c r="I12" s="245"/>
      <c r="J12" s="245"/>
      <c r="K12" s="421"/>
      <c r="L12" s="421"/>
      <c r="M12" s="421"/>
      <c r="N12" s="421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245"/>
      <c r="W13" s="245"/>
      <c r="X13" s="245"/>
    </row>
    <row r="14" spans="1:29" s="52" customFormat="1" ht="34.5" thickBot="1" x14ac:dyDescent="0.3">
      <c r="A14" s="419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471</v>
      </c>
      <c r="C17" s="226">
        <v>4</v>
      </c>
      <c r="D17" s="226">
        <v>3.7</v>
      </c>
      <c r="E17" s="226">
        <v>0.8</v>
      </c>
      <c r="F17" s="226">
        <v>3.7</v>
      </c>
      <c r="G17" s="226">
        <v>3.7</v>
      </c>
      <c r="H17" s="225">
        <v>460</v>
      </c>
      <c r="I17" s="226">
        <v>3.9</v>
      </c>
      <c r="J17" s="226">
        <v>3.7</v>
      </c>
      <c r="K17" s="226">
        <v>0.7</v>
      </c>
      <c r="L17" s="226">
        <v>3.6</v>
      </c>
      <c r="M17" s="402">
        <v>3.6</v>
      </c>
      <c r="N17" s="79">
        <v>124.2</v>
      </c>
      <c r="O17" s="24">
        <v>127.6</v>
      </c>
      <c r="P17" s="24">
        <v>25.2</v>
      </c>
      <c r="Q17" s="25">
        <v>128.30000000000001</v>
      </c>
      <c r="R17" s="23">
        <v>131.4</v>
      </c>
      <c r="S17" s="24">
        <v>132.19999999999999</v>
      </c>
      <c r="T17" s="24">
        <v>22.2</v>
      </c>
      <c r="U17" s="25">
        <v>136.1</v>
      </c>
      <c r="V17" s="259">
        <f t="shared" ref="V17:V24" si="0">SUM(B17:U17)</f>
        <v>1789.6000000000001</v>
      </c>
      <c r="X17" s="52"/>
      <c r="Y17" s="52"/>
    </row>
    <row r="18" spans="1:41" ht="39.950000000000003" customHeight="1" x14ac:dyDescent="0.25">
      <c r="A18" s="260" t="s">
        <v>16</v>
      </c>
      <c r="B18" s="225">
        <v>471</v>
      </c>
      <c r="C18" s="226">
        <v>4</v>
      </c>
      <c r="D18" s="226">
        <v>3.7</v>
      </c>
      <c r="E18" s="226">
        <v>0.8</v>
      </c>
      <c r="F18" s="226">
        <v>3.7</v>
      </c>
      <c r="G18" s="226">
        <v>3.7</v>
      </c>
      <c r="H18" s="225">
        <v>460</v>
      </c>
      <c r="I18" s="226">
        <v>3.9</v>
      </c>
      <c r="J18" s="226">
        <v>3.7</v>
      </c>
      <c r="K18" s="226">
        <v>0.7</v>
      </c>
      <c r="L18" s="226">
        <v>3.6</v>
      </c>
      <c r="M18" s="402">
        <v>3.6</v>
      </c>
      <c r="N18" s="79">
        <v>124.2</v>
      </c>
      <c r="O18" s="24">
        <v>127.6</v>
      </c>
      <c r="P18" s="24">
        <v>25.2</v>
      </c>
      <c r="Q18" s="25">
        <v>128.30000000000001</v>
      </c>
      <c r="R18" s="23">
        <v>131.4</v>
      </c>
      <c r="S18" s="24">
        <v>132.19999999999999</v>
      </c>
      <c r="T18" s="24">
        <v>22.2</v>
      </c>
      <c r="U18" s="25">
        <v>136.1</v>
      </c>
      <c r="V18" s="259">
        <f t="shared" si="0"/>
        <v>1789.6000000000001</v>
      </c>
      <c r="X18" s="52"/>
      <c r="Y18" s="52"/>
    </row>
    <row r="19" spans="1:41" ht="39.75" customHeight="1" x14ac:dyDescent="0.25">
      <c r="A19" s="258" t="s">
        <v>17</v>
      </c>
      <c r="B19" s="225">
        <v>470</v>
      </c>
      <c r="C19" s="226">
        <v>4</v>
      </c>
      <c r="D19" s="226">
        <v>3.7</v>
      </c>
      <c r="E19" s="226">
        <v>0.8</v>
      </c>
      <c r="F19" s="226">
        <v>3.7</v>
      </c>
      <c r="G19" s="226">
        <v>3.7</v>
      </c>
      <c r="H19" s="225">
        <v>459</v>
      </c>
      <c r="I19" s="226">
        <v>3.9</v>
      </c>
      <c r="J19" s="226">
        <v>3.6</v>
      </c>
      <c r="K19" s="226">
        <v>0.6</v>
      </c>
      <c r="L19" s="226">
        <v>3.6</v>
      </c>
      <c r="M19" s="402">
        <v>3.6</v>
      </c>
      <c r="N19" s="79">
        <v>123.7</v>
      </c>
      <c r="O19" s="24">
        <v>127.6</v>
      </c>
      <c r="P19" s="24">
        <v>25.3</v>
      </c>
      <c r="Q19" s="25">
        <v>128.19999999999999</v>
      </c>
      <c r="R19" s="23">
        <v>131.19999999999999</v>
      </c>
      <c r="S19" s="24">
        <v>131.9</v>
      </c>
      <c r="T19" s="24">
        <v>21.6</v>
      </c>
      <c r="U19" s="25">
        <v>136.1</v>
      </c>
      <c r="V19" s="259">
        <f t="shared" si="0"/>
        <v>1785.8</v>
      </c>
      <c r="X19" s="52"/>
      <c r="Y19" s="52"/>
    </row>
    <row r="20" spans="1:41" ht="39.950000000000003" customHeight="1" x14ac:dyDescent="0.25">
      <c r="A20" s="260" t="s">
        <v>18</v>
      </c>
      <c r="B20" s="225">
        <v>470</v>
      </c>
      <c r="C20" s="226">
        <v>4</v>
      </c>
      <c r="D20" s="226">
        <v>3.7</v>
      </c>
      <c r="E20" s="226">
        <v>0.8</v>
      </c>
      <c r="F20" s="226">
        <v>3.7</v>
      </c>
      <c r="G20" s="226">
        <v>3.7</v>
      </c>
      <c r="H20" s="225">
        <v>459</v>
      </c>
      <c r="I20" s="226">
        <v>3.9</v>
      </c>
      <c r="J20" s="226">
        <v>3.6</v>
      </c>
      <c r="K20" s="226">
        <v>0.6</v>
      </c>
      <c r="L20" s="226">
        <v>3.6</v>
      </c>
      <c r="M20" s="402">
        <v>3.6</v>
      </c>
      <c r="N20" s="79">
        <v>123.7</v>
      </c>
      <c r="O20" s="24">
        <v>127.6</v>
      </c>
      <c r="P20" s="24">
        <v>25.3</v>
      </c>
      <c r="Q20" s="25">
        <v>128.19999999999999</v>
      </c>
      <c r="R20" s="23">
        <v>131.19999999999999</v>
      </c>
      <c r="S20" s="24">
        <v>131.9</v>
      </c>
      <c r="T20" s="24">
        <v>21.6</v>
      </c>
      <c r="U20" s="25">
        <v>136.1</v>
      </c>
      <c r="V20" s="259">
        <f t="shared" si="0"/>
        <v>1785.8</v>
      </c>
      <c r="X20" s="52"/>
      <c r="Y20" s="52"/>
    </row>
    <row r="21" spans="1:41" ht="39.950000000000003" customHeight="1" x14ac:dyDescent="0.25">
      <c r="A21" s="258" t="s">
        <v>19</v>
      </c>
      <c r="B21" s="225">
        <v>470</v>
      </c>
      <c r="C21" s="226">
        <v>4</v>
      </c>
      <c r="D21" s="226">
        <v>3.7</v>
      </c>
      <c r="E21" s="226">
        <v>0.8</v>
      </c>
      <c r="F21" s="226">
        <v>3.7</v>
      </c>
      <c r="G21" s="226">
        <v>3.7</v>
      </c>
      <c r="H21" s="225">
        <v>459</v>
      </c>
      <c r="I21" s="226">
        <v>3.9</v>
      </c>
      <c r="J21" s="226">
        <v>3.6</v>
      </c>
      <c r="K21" s="226">
        <v>0.6</v>
      </c>
      <c r="L21" s="226">
        <v>3.6</v>
      </c>
      <c r="M21" s="402">
        <v>3.6</v>
      </c>
      <c r="N21" s="79">
        <v>123.7</v>
      </c>
      <c r="O21" s="24">
        <v>127.6</v>
      </c>
      <c r="P21" s="24">
        <v>25.3</v>
      </c>
      <c r="Q21" s="25">
        <v>128.19999999999999</v>
      </c>
      <c r="R21" s="23">
        <v>131.19999999999999</v>
      </c>
      <c r="S21" s="24">
        <v>131.9</v>
      </c>
      <c r="T21" s="24">
        <v>21.6</v>
      </c>
      <c r="U21" s="25">
        <v>136.1</v>
      </c>
      <c r="V21" s="259">
        <f t="shared" si="0"/>
        <v>1785.8</v>
      </c>
      <c r="X21" s="52"/>
      <c r="Y21" s="52"/>
    </row>
    <row r="22" spans="1:41" ht="39.950000000000003" customHeight="1" x14ac:dyDescent="0.25">
      <c r="A22" s="260" t="s">
        <v>13</v>
      </c>
      <c r="B22" s="225">
        <v>470</v>
      </c>
      <c r="C22" s="226">
        <v>4</v>
      </c>
      <c r="D22" s="226">
        <v>3.7</v>
      </c>
      <c r="E22" s="226">
        <v>0.8</v>
      </c>
      <c r="F22" s="226">
        <v>3.7</v>
      </c>
      <c r="G22" s="226">
        <v>3.7</v>
      </c>
      <c r="H22" s="225">
        <v>459</v>
      </c>
      <c r="I22" s="226">
        <v>3.9</v>
      </c>
      <c r="J22" s="226">
        <v>3.6</v>
      </c>
      <c r="K22" s="226">
        <v>0.6</v>
      </c>
      <c r="L22" s="226">
        <v>3.6</v>
      </c>
      <c r="M22" s="402">
        <v>3.6</v>
      </c>
      <c r="N22" s="79">
        <v>123.7</v>
      </c>
      <c r="O22" s="24">
        <v>127.6</v>
      </c>
      <c r="P22" s="24">
        <v>25.3</v>
      </c>
      <c r="Q22" s="25">
        <v>128.19999999999999</v>
      </c>
      <c r="R22" s="23">
        <v>131.19999999999999</v>
      </c>
      <c r="S22" s="24">
        <v>131.9</v>
      </c>
      <c r="T22" s="24">
        <v>21.6</v>
      </c>
      <c r="U22" s="25">
        <v>136.1</v>
      </c>
      <c r="V22" s="259">
        <f t="shared" si="0"/>
        <v>1785.8</v>
      </c>
      <c r="X22" s="52"/>
      <c r="Y22" s="52"/>
    </row>
    <row r="23" spans="1:41" ht="39.950000000000003" customHeight="1" x14ac:dyDescent="0.25">
      <c r="A23" s="258" t="s">
        <v>14</v>
      </c>
      <c r="B23" s="225">
        <v>470</v>
      </c>
      <c r="C23" s="226">
        <v>4</v>
      </c>
      <c r="D23" s="226">
        <v>3.7</v>
      </c>
      <c r="E23" s="226">
        <v>0.8</v>
      </c>
      <c r="F23" s="226">
        <v>3.7</v>
      </c>
      <c r="G23" s="226">
        <v>3.7</v>
      </c>
      <c r="H23" s="225">
        <v>459</v>
      </c>
      <c r="I23" s="226">
        <v>3.9</v>
      </c>
      <c r="J23" s="226">
        <v>3.6</v>
      </c>
      <c r="K23" s="226">
        <v>0.6</v>
      </c>
      <c r="L23" s="226">
        <v>3.6</v>
      </c>
      <c r="M23" s="402">
        <v>3.6</v>
      </c>
      <c r="N23" s="79">
        <v>123.7</v>
      </c>
      <c r="O23" s="24">
        <v>127.6</v>
      </c>
      <c r="P23" s="24">
        <v>25.3</v>
      </c>
      <c r="Q23" s="25">
        <v>128.19999999999999</v>
      </c>
      <c r="R23" s="23">
        <v>131.19999999999999</v>
      </c>
      <c r="S23" s="24">
        <v>131.9</v>
      </c>
      <c r="T23" s="24">
        <v>21.6</v>
      </c>
      <c r="U23" s="25">
        <v>136.1</v>
      </c>
      <c r="V23" s="259">
        <f t="shared" si="0"/>
        <v>1785.8</v>
      </c>
      <c r="X23" s="52"/>
    </row>
    <row r="24" spans="1:41" ht="41.45" customHeight="1" thickBot="1" x14ac:dyDescent="0.3">
      <c r="A24" s="260" t="s">
        <v>11</v>
      </c>
      <c r="B24" s="227">
        <f>SUM(B17:B23)</f>
        <v>3292</v>
      </c>
      <c r="C24" s="228">
        <f t="shared" ref="C24:G24" si="1">SUM(C17:C23)</f>
        <v>28</v>
      </c>
      <c r="D24" s="228">
        <f t="shared" si="1"/>
        <v>25.9</v>
      </c>
      <c r="E24" s="228">
        <f t="shared" si="1"/>
        <v>5.6</v>
      </c>
      <c r="F24" s="228">
        <f t="shared" si="1"/>
        <v>25.9</v>
      </c>
      <c r="G24" s="228">
        <f t="shared" si="1"/>
        <v>25.9</v>
      </c>
      <c r="H24" s="227">
        <f>SUM(H17:H23)</f>
        <v>3215</v>
      </c>
      <c r="I24" s="228">
        <f t="shared" ref="I24:M24" si="2">SUM(I17:I23)</f>
        <v>27.299999999999997</v>
      </c>
      <c r="J24" s="228">
        <f t="shared" si="2"/>
        <v>25.400000000000002</v>
      </c>
      <c r="K24" s="228">
        <f t="shared" si="2"/>
        <v>4.4000000000000004</v>
      </c>
      <c r="L24" s="228">
        <f t="shared" si="2"/>
        <v>25.200000000000003</v>
      </c>
      <c r="M24" s="403">
        <f t="shared" si="2"/>
        <v>25.200000000000003</v>
      </c>
      <c r="N24" s="290">
        <f>SUM(N17:N23)</f>
        <v>866.90000000000009</v>
      </c>
      <c r="O24" s="262">
        <f t="shared" ref="O24:Q24" si="3">SUM(O17:O23)</f>
        <v>893.2</v>
      </c>
      <c r="P24" s="262">
        <f t="shared" si="3"/>
        <v>176.9</v>
      </c>
      <c r="Q24" s="263">
        <f t="shared" si="3"/>
        <v>897.60000000000014</v>
      </c>
      <c r="R24" s="261">
        <f>SUM(R17:R23)</f>
        <v>918.80000000000018</v>
      </c>
      <c r="S24" s="262">
        <f t="shared" ref="S24:U24" si="4">SUM(S17:S23)</f>
        <v>923.89999999999986</v>
      </c>
      <c r="T24" s="262">
        <f t="shared" si="4"/>
        <v>152.39999999999998</v>
      </c>
      <c r="U24" s="263">
        <f t="shared" si="4"/>
        <v>952.7</v>
      </c>
      <c r="V24" s="259">
        <f t="shared" si="0"/>
        <v>12508.2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151.34121404977677</v>
      </c>
    </row>
    <row r="26" spans="1:41" s="52" customFormat="1" ht="33" customHeight="1" x14ac:dyDescent="0.25">
      <c r="A26" s="269" t="s">
        <v>21</v>
      </c>
      <c r="B26" s="231"/>
      <c r="C26" s="232">
        <v>813</v>
      </c>
      <c r="D26" s="232">
        <v>745</v>
      </c>
      <c r="E26" s="232">
        <v>157</v>
      </c>
      <c r="F26" s="232">
        <v>752</v>
      </c>
      <c r="G26" s="232">
        <v>746</v>
      </c>
      <c r="H26" s="231"/>
      <c r="I26" s="232">
        <v>804</v>
      </c>
      <c r="J26" s="232">
        <v>740</v>
      </c>
      <c r="K26" s="232">
        <v>131</v>
      </c>
      <c r="L26" s="232">
        <v>734</v>
      </c>
      <c r="M26" s="405">
        <v>728</v>
      </c>
      <c r="N26" s="83">
        <v>818</v>
      </c>
      <c r="O26" s="35">
        <v>843</v>
      </c>
      <c r="P26" s="35">
        <v>167</v>
      </c>
      <c r="Q26" s="36">
        <v>847</v>
      </c>
      <c r="R26" s="34">
        <v>867</v>
      </c>
      <c r="S26" s="35">
        <v>872</v>
      </c>
      <c r="T26" s="35">
        <v>144</v>
      </c>
      <c r="U26" s="36">
        <v>899</v>
      </c>
      <c r="V26" s="270">
        <f>SUM(C26:U26)</f>
        <v>11807</v>
      </c>
      <c r="W26" s="52">
        <f>((V24*1000)/V26)/7</f>
        <v>151.34121404977677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738.52920000000006</v>
      </c>
      <c r="D27" s="226">
        <f t="shared" ref="D27:G27" si="5">(D26*D25/1000)*6</f>
        <v>676.75800000000004</v>
      </c>
      <c r="E27" s="226">
        <f t="shared" si="5"/>
        <v>142.61879999999999</v>
      </c>
      <c r="F27" s="226">
        <f t="shared" si="5"/>
        <v>683.11680000000001</v>
      </c>
      <c r="G27" s="226">
        <f t="shared" si="5"/>
        <v>677.66640000000007</v>
      </c>
      <c r="H27" s="233"/>
      <c r="I27" s="226">
        <f>(I26*I25/1000)*6</f>
        <v>730.35360000000003</v>
      </c>
      <c r="J27" s="226">
        <f t="shared" ref="J27:M27" si="6">(J26*J25/1000)*6</f>
        <v>672.21600000000001</v>
      </c>
      <c r="K27" s="226">
        <f t="shared" si="6"/>
        <v>119.00040000000001</v>
      </c>
      <c r="L27" s="226">
        <f t="shared" si="6"/>
        <v>666.76559999999995</v>
      </c>
      <c r="M27" s="402">
        <f t="shared" si="6"/>
        <v>661.3152</v>
      </c>
      <c r="N27" s="289">
        <f>((N26*N25)*7/1000-N17-N18)/5</f>
        <v>123.70328000000002</v>
      </c>
      <c r="O27" s="273">
        <f t="shared" ref="O27:U27" si="7">((O26*O25)*7/1000-O17-O18)/5</f>
        <v>127.64228000000003</v>
      </c>
      <c r="P27" s="273">
        <f t="shared" si="7"/>
        <v>25.317320000000002</v>
      </c>
      <c r="Q27" s="274">
        <f t="shared" si="7"/>
        <v>128.21012000000002</v>
      </c>
      <c r="R27" s="272">
        <f t="shared" si="7"/>
        <v>131.20932000000002</v>
      </c>
      <c r="S27" s="273">
        <f t="shared" si="7"/>
        <v>131.94911999999999</v>
      </c>
      <c r="T27" s="273">
        <f t="shared" si="7"/>
        <v>21.642240000000008</v>
      </c>
      <c r="U27" s="274">
        <f t="shared" si="7"/>
        <v>136.11204000000001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3.9837000000000047</v>
      </c>
      <c r="D28" s="235">
        <f t="shared" ref="D28:G28" si="8">+(D25-$C$32)*D26/1000</f>
        <v>3.6505000000000041</v>
      </c>
      <c r="E28" s="235">
        <f t="shared" si="8"/>
        <v>0.76930000000000087</v>
      </c>
      <c r="F28" s="235">
        <f t="shared" si="8"/>
        <v>3.6848000000000041</v>
      </c>
      <c r="G28" s="235">
        <f t="shared" si="8"/>
        <v>3.6554000000000042</v>
      </c>
      <c r="H28" s="234"/>
      <c r="I28" s="235">
        <f>+(I25-$I$32)*I26/1000</f>
        <v>3.9396000000000044</v>
      </c>
      <c r="J28" s="235">
        <f t="shared" ref="J28:M28" si="9">+(J25-$I$32)*J26/1000</f>
        <v>3.6260000000000039</v>
      </c>
      <c r="K28" s="235">
        <f t="shared" si="9"/>
        <v>0.6419000000000008</v>
      </c>
      <c r="L28" s="235">
        <f t="shared" si="9"/>
        <v>3.596600000000004</v>
      </c>
      <c r="M28" s="406">
        <f t="shared" si="9"/>
        <v>3.5672000000000041</v>
      </c>
      <c r="N28" s="85">
        <f>((N26*N25)*7)/1000</f>
        <v>866.91640000000018</v>
      </c>
      <c r="O28" s="43">
        <f>((O26*O25)*7)/1000</f>
        <v>893.41140000000019</v>
      </c>
      <c r="P28" s="43">
        <f t="shared" ref="P28:U28" si="10">((P26*P25)*7)/1000</f>
        <v>176.98660000000001</v>
      </c>
      <c r="Q28" s="87">
        <f t="shared" si="10"/>
        <v>897.65059999999994</v>
      </c>
      <c r="R28" s="44">
        <f t="shared" si="10"/>
        <v>918.84660000000008</v>
      </c>
      <c r="S28" s="45">
        <f t="shared" si="10"/>
        <v>924.14560000000006</v>
      </c>
      <c r="T28" s="45">
        <f t="shared" si="10"/>
        <v>152.61120000000003</v>
      </c>
      <c r="U28" s="46">
        <f t="shared" si="10"/>
        <v>952.76020000000005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948.50000000000273</v>
      </c>
      <c r="D29" s="237">
        <f t="shared" si="11"/>
        <v>869.16666666666924</v>
      </c>
      <c r="E29" s="237">
        <f t="shared" si="11"/>
        <v>183.1666666666672</v>
      </c>
      <c r="F29" s="237">
        <f t="shared" si="11"/>
        <v>877.33333333333587</v>
      </c>
      <c r="G29" s="237">
        <f t="shared" si="11"/>
        <v>870.33333333333587</v>
      </c>
      <c r="H29" s="236"/>
      <c r="I29" s="237">
        <f t="shared" ref="I29:M29" si="12">+I26*(1.16666666666667)</f>
        <v>938.00000000000273</v>
      </c>
      <c r="J29" s="237">
        <f t="shared" si="12"/>
        <v>863.33333333333587</v>
      </c>
      <c r="K29" s="237">
        <f t="shared" si="12"/>
        <v>152.83333333333377</v>
      </c>
      <c r="L29" s="237">
        <f t="shared" si="12"/>
        <v>856.33333333333587</v>
      </c>
      <c r="M29" s="407">
        <f t="shared" si="12"/>
        <v>849.33333333333576</v>
      </c>
      <c r="N29" s="86">
        <f>+(N24/N26)/7*1000</f>
        <v>151.39713587146349</v>
      </c>
      <c r="O29" s="49">
        <f t="shared" ref="O29:U29" si="13">+(O24/O26)/7*1000</f>
        <v>151.36417556346382</v>
      </c>
      <c r="P29" s="49">
        <f t="shared" si="13"/>
        <v>151.32591958939264</v>
      </c>
      <c r="Q29" s="50">
        <f t="shared" si="13"/>
        <v>151.39146567717998</v>
      </c>
      <c r="R29" s="48">
        <f t="shared" si="13"/>
        <v>151.39232163453616</v>
      </c>
      <c r="S29" s="49">
        <f t="shared" si="13"/>
        <v>151.35976408912185</v>
      </c>
      <c r="T29" s="49">
        <f t="shared" si="13"/>
        <v>151.19047619047615</v>
      </c>
      <c r="U29" s="50">
        <f t="shared" si="13"/>
        <v>151.39043381535038</v>
      </c>
      <c r="V29" s="276"/>
    </row>
    <row r="30" spans="1:41" ht="33.75" customHeight="1" x14ac:dyDescent="0.25">
      <c r="A30" s="52"/>
      <c r="B30" s="233"/>
      <c r="C30" s="238">
        <f>(C27/6)</f>
        <v>123.08820000000001</v>
      </c>
      <c r="D30" s="238">
        <f t="shared" ref="D30:G30" si="14">+(D27/6)</f>
        <v>112.79300000000001</v>
      </c>
      <c r="E30" s="238">
        <f t="shared" si="14"/>
        <v>23.7698</v>
      </c>
      <c r="F30" s="238">
        <f t="shared" si="14"/>
        <v>113.8528</v>
      </c>
      <c r="G30" s="238">
        <f t="shared" si="14"/>
        <v>112.94440000000002</v>
      </c>
      <c r="H30" s="233"/>
      <c r="I30" s="238">
        <f>(I27/6)</f>
        <v>121.7256</v>
      </c>
      <c r="J30" s="238">
        <f t="shared" ref="J30:M30" si="15">+(J27/6)</f>
        <v>112.036</v>
      </c>
      <c r="K30" s="238">
        <f t="shared" si="15"/>
        <v>19.833400000000001</v>
      </c>
      <c r="L30" s="238">
        <f t="shared" si="15"/>
        <v>111.12759999999999</v>
      </c>
      <c r="M30" s="408">
        <f t="shared" si="15"/>
        <v>110.2192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300.72050000000002</v>
      </c>
      <c r="D31" s="238">
        <f t="shared" ref="D31:G31" si="16">+((D27-D24)/4)+D30</f>
        <v>275.50750000000005</v>
      </c>
      <c r="E31" s="238">
        <f t="shared" si="16"/>
        <v>58.024500000000003</v>
      </c>
      <c r="F31" s="238">
        <f t="shared" si="16"/>
        <v>278.15700000000004</v>
      </c>
      <c r="G31" s="238">
        <f t="shared" si="16"/>
        <v>275.88600000000002</v>
      </c>
      <c r="H31" s="233"/>
      <c r="I31" s="238">
        <f>+((I27-I24)/4)+I30</f>
        <v>297.48900000000003</v>
      </c>
      <c r="J31" s="238">
        <f t="shared" ref="J31:M31" si="17">+((J27-J24)/4)+J30</f>
        <v>273.74</v>
      </c>
      <c r="K31" s="238">
        <f t="shared" si="17"/>
        <v>48.483500000000006</v>
      </c>
      <c r="L31" s="238">
        <f t="shared" si="17"/>
        <v>271.51899999999995</v>
      </c>
      <c r="M31" s="408">
        <f t="shared" si="17"/>
        <v>269.24799999999999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146.5</v>
      </c>
      <c r="D32" s="241">
        <f>+C32*E32/1000</f>
        <v>470.7045</v>
      </c>
      <c r="E32" s="242">
        <f>+SUM(C26:G26)</f>
        <v>3213</v>
      </c>
      <c r="F32" s="243"/>
      <c r="G32" s="243"/>
      <c r="H32" s="239"/>
      <c r="I32" s="240">
        <v>146.5</v>
      </c>
      <c r="J32" s="241">
        <f>+I32*K32/1000</f>
        <v>459.57049999999998</v>
      </c>
      <c r="K32" s="242">
        <f>+SUM(I26:M26)</f>
        <v>3137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91.8</v>
      </c>
      <c r="C38" s="79">
        <v>93.5</v>
      </c>
      <c r="D38" s="79">
        <v>21.5</v>
      </c>
      <c r="E38" s="79">
        <v>103.6</v>
      </c>
      <c r="F38" s="79">
        <v>104.8</v>
      </c>
      <c r="G38" s="79">
        <v>103.7</v>
      </c>
      <c r="H38" s="274">
        <f t="shared" ref="H38:H45" si="18">SUM(B38:G38)</f>
        <v>518.9</v>
      </c>
      <c r="I38" s="52"/>
      <c r="J38" s="287" t="s">
        <v>15</v>
      </c>
      <c r="K38" s="79">
        <v>7.3</v>
      </c>
      <c r="L38" s="79">
        <v>7.1</v>
      </c>
      <c r="M38" s="79">
        <v>1.7</v>
      </c>
      <c r="N38" s="79">
        <v>7.8</v>
      </c>
      <c r="O38" s="79">
        <v>7.9</v>
      </c>
      <c r="P38" s="79">
        <v>7.8</v>
      </c>
      <c r="Q38" s="274">
        <f t="shared" ref="Q38:Q45" si="19">SUM(K38:P38)</f>
        <v>39.599999999999994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91.8</v>
      </c>
      <c r="C39" s="79">
        <v>93.5</v>
      </c>
      <c r="D39" s="79">
        <v>21.5</v>
      </c>
      <c r="E39" s="79">
        <v>103.6</v>
      </c>
      <c r="F39" s="79">
        <v>104.8</v>
      </c>
      <c r="G39" s="79">
        <v>103.7</v>
      </c>
      <c r="H39" s="274">
        <f t="shared" si="18"/>
        <v>518.9</v>
      </c>
      <c r="I39" s="52"/>
      <c r="J39" s="288" t="s">
        <v>16</v>
      </c>
      <c r="K39" s="79">
        <v>7.3</v>
      </c>
      <c r="L39" s="79">
        <v>7.1</v>
      </c>
      <c r="M39" s="79">
        <v>1.7</v>
      </c>
      <c r="N39" s="79">
        <v>7.8</v>
      </c>
      <c r="O39" s="79">
        <v>7.9</v>
      </c>
      <c r="P39" s="79">
        <v>7.8</v>
      </c>
      <c r="Q39" s="274">
        <f t="shared" si="19"/>
        <v>39.599999999999994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91.7</v>
      </c>
      <c r="C40" s="79">
        <v>93.4</v>
      </c>
      <c r="D40" s="79">
        <v>21.5</v>
      </c>
      <c r="E40" s="79">
        <v>103.4</v>
      </c>
      <c r="F40" s="79">
        <v>104.6</v>
      </c>
      <c r="G40" s="79">
        <v>103.6</v>
      </c>
      <c r="H40" s="274">
        <f t="shared" si="18"/>
        <v>518.20000000000005</v>
      </c>
      <c r="I40" s="52"/>
      <c r="J40" s="287" t="s">
        <v>17</v>
      </c>
      <c r="K40" s="79">
        <v>7.1</v>
      </c>
      <c r="L40" s="79">
        <v>7</v>
      </c>
      <c r="M40" s="79">
        <v>1.6</v>
      </c>
      <c r="N40" s="79">
        <v>7.7</v>
      </c>
      <c r="O40" s="79">
        <v>7.7</v>
      </c>
      <c r="P40" s="79">
        <v>7.7</v>
      </c>
      <c r="Q40" s="274">
        <f t="shared" si="19"/>
        <v>38.799999999999997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91.7</v>
      </c>
      <c r="C41" s="79">
        <v>93.4</v>
      </c>
      <c r="D41" s="79">
        <v>21.5</v>
      </c>
      <c r="E41" s="79">
        <v>103.4</v>
      </c>
      <c r="F41" s="79">
        <v>104.6</v>
      </c>
      <c r="G41" s="79">
        <v>103.6</v>
      </c>
      <c r="H41" s="274">
        <f t="shared" si="18"/>
        <v>518.20000000000005</v>
      </c>
      <c r="I41" s="52"/>
      <c r="J41" s="288" t="s">
        <v>18</v>
      </c>
      <c r="K41" s="79">
        <v>7.1</v>
      </c>
      <c r="L41" s="79">
        <v>7</v>
      </c>
      <c r="M41" s="79">
        <v>1.7</v>
      </c>
      <c r="N41" s="79">
        <v>7.7</v>
      </c>
      <c r="O41" s="79">
        <v>7.7</v>
      </c>
      <c r="P41" s="79">
        <v>7.8</v>
      </c>
      <c r="Q41" s="274">
        <f t="shared" si="19"/>
        <v>39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91.7</v>
      </c>
      <c r="C42" s="79">
        <v>93.4</v>
      </c>
      <c r="D42" s="79">
        <v>21.5</v>
      </c>
      <c r="E42" s="79">
        <v>103.4</v>
      </c>
      <c r="F42" s="79">
        <v>104.6</v>
      </c>
      <c r="G42" s="79">
        <v>103.6</v>
      </c>
      <c r="H42" s="274">
        <f t="shared" si="18"/>
        <v>518.20000000000005</v>
      </c>
      <c r="I42" s="52"/>
      <c r="J42" s="287" t="s">
        <v>19</v>
      </c>
      <c r="K42" s="79">
        <v>7.1</v>
      </c>
      <c r="L42" s="79">
        <v>7.1</v>
      </c>
      <c r="M42" s="79">
        <v>1.7</v>
      </c>
      <c r="N42" s="79">
        <v>7.7</v>
      </c>
      <c r="O42" s="79">
        <v>7.7</v>
      </c>
      <c r="P42" s="79">
        <v>7.8</v>
      </c>
      <c r="Q42" s="274">
        <f t="shared" si="19"/>
        <v>39.099999999999994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91.7</v>
      </c>
      <c r="C43" s="79">
        <v>93.4</v>
      </c>
      <c r="D43" s="79">
        <v>21.5</v>
      </c>
      <c r="E43" s="79">
        <v>103.4</v>
      </c>
      <c r="F43" s="79">
        <v>104.6</v>
      </c>
      <c r="G43" s="79">
        <v>103.6</v>
      </c>
      <c r="H43" s="274">
        <f t="shared" si="18"/>
        <v>518.20000000000005</v>
      </c>
      <c r="I43" s="52"/>
      <c r="J43" s="288" t="s">
        <v>13</v>
      </c>
      <c r="K43" s="79">
        <v>7.2</v>
      </c>
      <c r="L43" s="79">
        <v>7.1</v>
      </c>
      <c r="M43" s="79">
        <v>1.7</v>
      </c>
      <c r="N43" s="79">
        <v>7.7</v>
      </c>
      <c r="O43" s="79">
        <v>7.8</v>
      </c>
      <c r="P43" s="79">
        <v>7.8</v>
      </c>
      <c r="Q43" s="274">
        <f t="shared" si="19"/>
        <v>39.299999999999997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91.7</v>
      </c>
      <c r="C44" s="79">
        <v>93.4</v>
      </c>
      <c r="D44" s="79">
        <v>21.5</v>
      </c>
      <c r="E44" s="79">
        <v>103.4</v>
      </c>
      <c r="F44" s="79">
        <v>104.6</v>
      </c>
      <c r="G44" s="79">
        <v>103.6</v>
      </c>
      <c r="H44" s="274">
        <f t="shared" si="18"/>
        <v>518.20000000000005</v>
      </c>
      <c r="I44" s="52"/>
      <c r="J44" s="287" t="s">
        <v>14</v>
      </c>
      <c r="K44" s="79">
        <v>7.2</v>
      </c>
      <c r="L44" s="79">
        <v>7.1</v>
      </c>
      <c r="M44" s="79">
        <v>1.7</v>
      </c>
      <c r="N44" s="79">
        <v>7.8</v>
      </c>
      <c r="O44" s="79">
        <v>7.8</v>
      </c>
      <c r="P44" s="79">
        <v>7.8</v>
      </c>
      <c r="Q44" s="274">
        <f t="shared" si="19"/>
        <v>39.4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642.1</v>
      </c>
      <c r="C45" s="262">
        <f t="shared" si="20"/>
        <v>653.99999999999989</v>
      </c>
      <c r="D45" s="262">
        <f t="shared" si="20"/>
        <v>150.5</v>
      </c>
      <c r="E45" s="262">
        <f t="shared" si="20"/>
        <v>724.19999999999993</v>
      </c>
      <c r="F45" s="262">
        <f t="shared" si="20"/>
        <v>732.6</v>
      </c>
      <c r="G45" s="262">
        <f t="shared" si="20"/>
        <v>725.40000000000009</v>
      </c>
      <c r="H45" s="274">
        <f t="shared" si="18"/>
        <v>3628.7999999999997</v>
      </c>
      <c r="J45" s="288" t="s">
        <v>11</v>
      </c>
      <c r="K45" s="290">
        <f t="shared" ref="K45:P45" si="21">SUM(K38:K44)</f>
        <v>50.300000000000004</v>
      </c>
      <c r="L45" s="262">
        <f t="shared" si="21"/>
        <v>49.5</v>
      </c>
      <c r="M45" s="262">
        <f t="shared" si="21"/>
        <v>11.799999999999999</v>
      </c>
      <c r="N45" s="262">
        <f t="shared" si="21"/>
        <v>54.2</v>
      </c>
      <c r="O45" s="262">
        <f t="shared" si="21"/>
        <v>54.499999999999993</v>
      </c>
      <c r="P45" s="262">
        <f t="shared" si="21"/>
        <v>54.499999999999993</v>
      </c>
      <c r="Q45" s="274">
        <f t="shared" si="19"/>
        <v>274.8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153.69107619329972</v>
      </c>
      <c r="J46" s="291" t="s">
        <v>20</v>
      </c>
      <c r="K46" s="292">
        <v>153</v>
      </c>
      <c r="L46" s="266">
        <v>150.5</v>
      </c>
      <c r="M46" s="266">
        <v>152.5</v>
      </c>
      <c r="N46" s="266">
        <v>149</v>
      </c>
      <c r="O46" s="266">
        <v>147</v>
      </c>
      <c r="P46" s="266">
        <v>147</v>
      </c>
      <c r="Q46" s="293">
        <f>+((Q45/Q47)/7)*1000</f>
        <v>149.26670287887018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597</v>
      </c>
      <c r="C47" s="35">
        <v>608</v>
      </c>
      <c r="D47" s="35">
        <v>140</v>
      </c>
      <c r="E47" s="35">
        <v>673</v>
      </c>
      <c r="F47" s="35">
        <v>681</v>
      </c>
      <c r="G47" s="35">
        <v>674</v>
      </c>
      <c r="H47" s="296">
        <f>SUM(B47:G47)</f>
        <v>3373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52</v>
      </c>
      <c r="O47" s="298">
        <v>53</v>
      </c>
      <c r="P47" s="298">
        <v>53</v>
      </c>
      <c r="Q47" s="299">
        <f>SUM(K47:P47)</f>
        <v>263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91.742459999999994</v>
      </c>
      <c r="C48" s="273">
        <f t="shared" si="22"/>
        <v>93.42944</v>
      </c>
      <c r="D48" s="273">
        <f t="shared" si="22"/>
        <v>21.525200000000002</v>
      </c>
      <c r="E48" s="273">
        <f t="shared" si="22"/>
        <v>103.37613999999999</v>
      </c>
      <c r="F48" s="273">
        <f t="shared" si="22"/>
        <v>104.61758000000002</v>
      </c>
      <c r="G48" s="273">
        <f t="shared" si="22"/>
        <v>103.55131999999996</v>
      </c>
      <c r="H48" s="302">
        <f>((H45*1000)/H47)/7</f>
        <v>153.69107619329972</v>
      </c>
      <c r="J48" s="301" t="s">
        <v>22</v>
      </c>
      <c r="K48" s="289">
        <f t="shared" ref="K48:P48" si="23">((K47*K46)*7/1000-K38-K39)/5</f>
        <v>7.147400000000002</v>
      </c>
      <c r="L48" s="273">
        <f t="shared" si="23"/>
        <v>7.0628999999999991</v>
      </c>
      <c r="M48" s="273">
        <f t="shared" si="23"/>
        <v>1.6685000000000003</v>
      </c>
      <c r="N48" s="273">
        <f t="shared" si="23"/>
        <v>7.7272000000000007</v>
      </c>
      <c r="O48" s="273">
        <f t="shared" si="23"/>
        <v>7.7474000000000007</v>
      </c>
      <c r="P48" s="273">
        <f t="shared" si="23"/>
        <v>7.7874000000000008</v>
      </c>
      <c r="Q48" s="303">
        <f>((Q45*1000)/Q47)/7</f>
        <v>149.26670287887018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642.31229999999994</v>
      </c>
      <c r="C49" s="43">
        <f t="shared" si="24"/>
        <v>654.1472</v>
      </c>
      <c r="D49" s="43">
        <f t="shared" si="24"/>
        <v>150.626</v>
      </c>
      <c r="E49" s="43">
        <f t="shared" si="24"/>
        <v>724.08069999999998</v>
      </c>
      <c r="F49" s="43">
        <f t="shared" si="24"/>
        <v>732.68790000000001</v>
      </c>
      <c r="G49" s="43">
        <f t="shared" si="24"/>
        <v>725.15659999999991</v>
      </c>
      <c r="H49" s="87"/>
      <c r="J49" s="96" t="s">
        <v>23</v>
      </c>
      <c r="K49" s="85">
        <f t="shared" ref="K49:P49" si="25">((K47*K46)*7)/1000</f>
        <v>50.337000000000003</v>
      </c>
      <c r="L49" s="43">
        <f t="shared" si="25"/>
        <v>49.514499999999998</v>
      </c>
      <c r="M49" s="43">
        <f t="shared" si="25"/>
        <v>11.7425</v>
      </c>
      <c r="N49" s="43">
        <f t="shared" si="25"/>
        <v>54.235999999999997</v>
      </c>
      <c r="O49" s="43">
        <f t="shared" si="25"/>
        <v>54.536999999999999</v>
      </c>
      <c r="P49" s="43">
        <f t="shared" si="25"/>
        <v>54.536999999999999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153.6491983728165</v>
      </c>
      <c r="C50" s="49">
        <f t="shared" si="26"/>
        <v>153.66541353383454</v>
      </c>
      <c r="D50" s="49">
        <f t="shared" si="26"/>
        <v>153.57142857142856</v>
      </c>
      <c r="E50" s="49">
        <f t="shared" si="26"/>
        <v>153.72532371046486</v>
      </c>
      <c r="F50" s="49">
        <f t="shared" si="26"/>
        <v>153.68156073001887</v>
      </c>
      <c r="G50" s="49">
        <f t="shared" si="26"/>
        <v>153.7515896566342</v>
      </c>
      <c r="H50" s="105"/>
      <c r="I50" s="52"/>
      <c r="J50" s="97" t="s">
        <v>24</v>
      </c>
      <c r="K50" s="86">
        <f t="shared" ref="K50:P50" si="27">+(K45/K47)/7*1000</f>
        <v>152.887537993921</v>
      </c>
      <c r="L50" s="49">
        <f t="shared" si="27"/>
        <v>150.45592705167172</v>
      </c>
      <c r="M50" s="49">
        <f t="shared" si="27"/>
        <v>153.2467532467532</v>
      </c>
      <c r="N50" s="49">
        <f t="shared" si="27"/>
        <v>148.90109890109889</v>
      </c>
      <c r="O50" s="49">
        <f t="shared" si="27"/>
        <v>146.90026954177895</v>
      </c>
      <c r="P50" s="49">
        <f t="shared" si="27"/>
        <v>146.90026954177895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10.1</v>
      </c>
      <c r="C57" s="79">
        <v>9.1</v>
      </c>
      <c r="D57" s="79">
        <v>2.1</v>
      </c>
      <c r="E57" s="79">
        <v>9.1999999999999993</v>
      </c>
      <c r="F57" s="221">
        <v>9</v>
      </c>
      <c r="G57" s="23">
        <v>9.6999999999999993</v>
      </c>
      <c r="H57" s="289">
        <v>8.9</v>
      </c>
      <c r="I57" s="79">
        <v>1.9</v>
      </c>
      <c r="J57" s="79">
        <v>8.9</v>
      </c>
      <c r="K57" s="221">
        <v>8.8000000000000007</v>
      </c>
      <c r="L57" s="23">
        <v>10.1</v>
      </c>
      <c r="M57" s="79">
        <v>10.199999999999999</v>
      </c>
      <c r="N57" s="79">
        <v>2.2000000000000002</v>
      </c>
      <c r="O57" s="221">
        <v>10</v>
      </c>
      <c r="P57" s="23">
        <v>10.7</v>
      </c>
      <c r="Q57" s="79">
        <v>10.8</v>
      </c>
      <c r="R57" s="79">
        <v>1.9</v>
      </c>
      <c r="S57" s="221">
        <v>10.9</v>
      </c>
      <c r="T57" s="259">
        <f t="shared" ref="T57:T64" si="28">SUM(B57:S57)</f>
        <v>144.50000000000003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10.1</v>
      </c>
      <c r="C58" s="79">
        <v>9.1</v>
      </c>
      <c r="D58" s="79">
        <v>2.1</v>
      </c>
      <c r="E58" s="79">
        <v>9.1999999999999993</v>
      </c>
      <c r="F58" s="221">
        <v>9</v>
      </c>
      <c r="G58" s="23">
        <v>9.6999999999999993</v>
      </c>
      <c r="H58" s="289">
        <v>8.9</v>
      </c>
      <c r="I58" s="79">
        <v>1.9</v>
      </c>
      <c r="J58" s="79">
        <v>8.9</v>
      </c>
      <c r="K58" s="221">
        <v>8.8000000000000007</v>
      </c>
      <c r="L58" s="23">
        <v>10.1</v>
      </c>
      <c r="M58" s="79">
        <v>10.199999999999999</v>
      </c>
      <c r="N58" s="79">
        <v>2.2000000000000002</v>
      </c>
      <c r="O58" s="221">
        <v>10</v>
      </c>
      <c r="P58" s="23">
        <v>10.7</v>
      </c>
      <c r="Q58" s="79">
        <v>10.8</v>
      </c>
      <c r="R58" s="79">
        <v>1.9</v>
      </c>
      <c r="S58" s="221">
        <v>10.9</v>
      </c>
      <c r="T58" s="259">
        <f t="shared" si="28"/>
        <v>144.50000000000003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</v>
      </c>
      <c r="C59" s="79">
        <v>9</v>
      </c>
      <c r="D59" s="79">
        <v>1.9</v>
      </c>
      <c r="E59" s="79">
        <v>9</v>
      </c>
      <c r="F59" s="221">
        <v>9</v>
      </c>
      <c r="G59" s="23">
        <v>9.6</v>
      </c>
      <c r="H59" s="289">
        <v>8.8000000000000007</v>
      </c>
      <c r="I59" s="79">
        <v>1.8</v>
      </c>
      <c r="J59" s="79">
        <v>8.6999999999999993</v>
      </c>
      <c r="K59" s="221">
        <v>8.6999999999999993</v>
      </c>
      <c r="L59" s="23">
        <v>10</v>
      </c>
      <c r="M59" s="79">
        <v>10.1</v>
      </c>
      <c r="N59" s="79">
        <v>2.1</v>
      </c>
      <c r="O59" s="221">
        <v>9.9</v>
      </c>
      <c r="P59" s="23">
        <v>10.6</v>
      </c>
      <c r="Q59" s="79">
        <v>10.7</v>
      </c>
      <c r="R59" s="79">
        <v>1.8</v>
      </c>
      <c r="S59" s="221">
        <v>10.9</v>
      </c>
      <c r="T59" s="259">
        <f t="shared" si="28"/>
        <v>142.6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</v>
      </c>
      <c r="C60" s="79">
        <v>9</v>
      </c>
      <c r="D60" s="79">
        <v>2</v>
      </c>
      <c r="E60" s="79">
        <v>9.1</v>
      </c>
      <c r="F60" s="221">
        <v>9</v>
      </c>
      <c r="G60" s="23">
        <v>9.6</v>
      </c>
      <c r="H60" s="289">
        <v>8.8000000000000007</v>
      </c>
      <c r="I60" s="79">
        <v>1.8</v>
      </c>
      <c r="J60" s="79">
        <v>8.8000000000000007</v>
      </c>
      <c r="K60" s="221">
        <v>8.8000000000000007</v>
      </c>
      <c r="L60" s="23">
        <v>10</v>
      </c>
      <c r="M60" s="79">
        <v>10.199999999999999</v>
      </c>
      <c r="N60" s="79">
        <v>2.1</v>
      </c>
      <c r="O60" s="221">
        <v>10</v>
      </c>
      <c r="P60" s="23">
        <v>10.6</v>
      </c>
      <c r="Q60" s="79">
        <v>10.7</v>
      </c>
      <c r="R60" s="79">
        <v>1.8</v>
      </c>
      <c r="S60" s="221">
        <v>10.9</v>
      </c>
      <c r="T60" s="259">
        <f t="shared" si="28"/>
        <v>143.19999999999999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</v>
      </c>
      <c r="C61" s="79">
        <v>9</v>
      </c>
      <c r="D61" s="79">
        <v>2</v>
      </c>
      <c r="E61" s="79">
        <v>9.1</v>
      </c>
      <c r="F61" s="221">
        <v>9</v>
      </c>
      <c r="G61" s="23">
        <v>9.6</v>
      </c>
      <c r="H61" s="289">
        <v>8.9</v>
      </c>
      <c r="I61" s="79">
        <v>1.8</v>
      </c>
      <c r="J61" s="79">
        <v>8.8000000000000007</v>
      </c>
      <c r="K61" s="221">
        <v>8.8000000000000007</v>
      </c>
      <c r="L61" s="23">
        <v>10</v>
      </c>
      <c r="M61" s="79">
        <v>10.199999999999999</v>
      </c>
      <c r="N61" s="79">
        <v>2.2000000000000002</v>
      </c>
      <c r="O61" s="221">
        <v>10</v>
      </c>
      <c r="P61" s="23">
        <v>10.6</v>
      </c>
      <c r="Q61" s="79">
        <v>10.7</v>
      </c>
      <c r="R61" s="79">
        <v>1.8</v>
      </c>
      <c r="S61" s="221">
        <v>10.9</v>
      </c>
      <c r="T61" s="259">
        <f t="shared" si="28"/>
        <v>143.4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</v>
      </c>
      <c r="C62" s="79">
        <v>9</v>
      </c>
      <c r="D62" s="79">
        <v>2</v>
      </c>
      <c r="E62" s="79">
        <v>9.1</v>
      </c>
      <c r="F62" s="221">
        <v>9</v>
      </c>
      <c r="G62" s="23">
        <v>9.6</v>
      </c>
      <c r="H62" s="289">
        <v>8.9</v>
      </c>
      <c r="I62" s="79">
        <v>1.8</v>
      </c>
      <c r="J62" s="79">
        <v>8.8000000000000007</v>
      </c>
      <c r="K62" s="221">
        <v>8.8000000000000007</v>
      </c>
      <c r="L62" s="23">
        <v>10</v>
      </c>
      <c r="M62" s="79">
        <v>10.199999999999999</v>
      </c>
      <c r="N62" s="79">
        <v>2.2000000000000002</v>
      </c>
      <c r="O62" s="221">
        <v>10</v>
      </c>
      <c r="P62" s="23">
        <v>10.6</v>
      </c>
      <c r="Q62" s="79">
        <v>10.8</v>
      </c>
      <c r="R62" s="79">
        <v>1.9</v>
      </c>
      <c r="S62" s="221">
        <v>10.9</v>
      </c>
      <c r="T62" s="259">
        <f t="shared" si="28"/>
        <v>143.60000000000002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10</v>
      </c>
      <c r="C63" s="79">
        <v>9</v>
      </c>
      <c r="D63" s="79">
        <v>2</v>
      </c>
      <c r="E63" s="79">
        <v>9.1</v>
      </c>
      <c r="F63" s="221">
        <v>9</v>
      </c>
      <c r="G63" s="23">
        <v>9.6999999999999993</v>
      </c>
      <c r="H63" s="289">
        <v>8.9</v>
      </c>
      <c r="I63" s="79">
        <v>1.9</v>
      </c>
      <c r="J63" s="79">
        <v>8.8000000000000007</v>
      </c>
      <c r="K63" s="221">
        <v>8.8000000000000007</v>
      </c>
      <c r="L63" s="23">
        <v>10</v>
      </c>
      <c r="M63" s="79">
        <v>10.199999999999999</v>
      </c>
      <c r="N63" s="79">
        <v>2.2000000000000002</v>
      </c>
      <c r="O63" s="221">
        <v>10</v>
      </c>
      <c r="P63" s="23">
        <v>10.7</v>
      </c>
      <c r="Q63" s="79">
        <v>10.8</v>
      </c>
      <c r="R63" s="79">
        <v>1.9</v>
      </c>
      <c r="S63" s="221">
        <v>10.9</v>
      </c>
      <c r="T63" s="259">
        <f t="shared" si="28"/>
        <v>143.9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70.2</v>
      </c>
      <c r="C64" s="262">
        <f t="shared" si="29"/>
        <v>63.2</v>
      </c>
      <c r="D64" s="262">
        <f t="shared" si="29"/>
        <v>14.1</v>
      </c>
      <c r="E64" s="262">
        <f t="shared" si="29"/>
        <v>63.800000000000004</v>
      </c>
      <c r="F64" s="263">
        <f t="shared" si="29"/>
        <v>63</v>
      </c>
      <c r="G64" s="261">
        <f t="shared" si="29"/>
        <v>67.5</v>
      </c>
      <c r="H64" s="262">
        <f t="shared" si="29"/>
        <v>62.1</v>
      </c>
      <c r="I64" s="262">
        <f t="shared" si="29"/>
        <v>12.9</v>
      </c>
      <c r="J64" s="262">
        <f t="shared" si="29"/>
        <v>61.699999999999989</v>
      </c>
      <c r="K64" s="263">
        <f t="shared" si="29"/>
        <v>61.5</v>
      </c>
      <c r="L64" s="261">
        <f t="shared" si="29"/>
        <v>70.2</v>
      </c>
      <c r="M64" s="262">
        <f t="shared" si="29"/>
        <v>71.300000000000011</v>
      </c>
      <c r="N64" s="262">
        <f t="shared" si="29"/>
        <v>15.2</v>
      </c>
      <c r="O64" s="263">
        <f t="shared" si="29"/>
        <v>69.900000000000006</v>
      </c>
      <c r="P64" s="261">
        <f t="shared" si="29"/>
        <v>74.5</v>
      </c>
      <c r="Q64" s="262">
        <f t="shared" si="29"/>
        <v>75.3</v>
      </c>
      <c r="R64" s="262">
        <f t="shared" si="29"/>
        <v>13</v>
      </c>
      <c r="S64" s="263">
        <f t="shared" si="29"/>
        <v>76.300000000000011</v>
      </c>
      <c r="T64" s="259">
        <f t="shared" si="28"/>
        <v>1005.7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152</v>
      </c>
      <c r="C65" s="266">
        <v>150.5</v>
      </c>
      <c r="D65" s="266">
        <v>154.5</v>
      </c>
      <c r="E65" s="266">
        <v>149.5</v>
      </c>
      <c r="F65" s="267">
        <v>150</v>
      </c>
      <c r="G65" s="265">
        <v>153</v>
      </c>
      <c r="H65" s="266">
        <v>150.5</v>
      </c>
      <c r="I65" s="266">
        <v>153.5</v>
      </c>
      <c r="J65" s="266">
        <v>149.5</v>
      </c>
      <c r="K65" s="267">
        <v>149</v>
      </c>
      <c r="L65" s="265">
        <v>152</v>
      </c>
      <c r="M65" s="266">
        <v>152</v>
      </c>
      <c r="N65" s="266">
        <v>155</v>
      </c>
      <c r="O65" s="267">
        <v>149</v>
      </c>
      <c r="P65" s="265">
        <v>152</v>
      </c>
      <c r="Q65" s="266">
        <v>151.5</v>
      </c>
      <c r="R65" s="266">
        <v>154.5</v>
      </c>
      <c r="S65" s="267">
        <v>151.5</v>
      </c>
      <c r="T65" s="316">
        <f>+((T64/T66)/7)*1000</f>
        <v>151.07405738320566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66</v>
      </c>
      <c r="C66" s="298">
        <v>60</v>
      </c>
      <c r="D66" s="298">
        <v>13</v>
      </c>
      <c r="E66" s="298">
        <v>61</v>
      </c>
      <c r="F66" s="318">
        <v>60</v>
      </c>
      <c r="G66" s="317">
        <v>63</v>
      </c>
      <c r="H66" s="298">
        <v>59</v>
      </c>
      <c r="I66" s="298">
        <v>12</v>
      </c>
      <c r="J66" s="298">
        <v>59</v>
      </c>
      <c r="K66" s="318">
        <v>59</v>
      </c>
      <c r="L66" s="317">
        <v>66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72</v>
      </c>
      <c r="T66" s="319">
        <f>SUM(B66:S66)</f>
        <v>951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10.004799999999999</v>
      </c>
      <c r="C67" s="273">
        <f t="shared" si="30"/>
        <v>9.0019999999999989</v>
      </c>
      <c r="D67" s="273">
        <f t="shared" si="30"/>
        <v>1.9719000000000002</v>
      </c>
      <c r="E67" s="273">
        <f t="shared" si="30"/>
        <v>9.087299999999999</v>
      </c>
      <c r="F67" s="274">
        <f t="shared" si="30"/>
        <v>9</v>
      </c>
      <c r="G67" s="272">
        <f t="shared" si="30"/>
        <v>9.6145999999999994</v>
      </c>
      <c r="H67" s="273">
        <f t="shared" si="30"/>
        <v>8.8713000000000015</v>
      </c>
      <c r="I67" s="273">
        <f t="shared" si="30"/>
        <v>1.8188</v>
      </c>
      <c r="J67" s="273">
        <f t="shared" si="30"/>
        <v>8.7887000000000004</v>
      </c>
      <c r="K67" s="274">
        <f t="shared" si="30"/>
        <v>8.7873999999999999</v>
      </c>
      <c r="L67" s="272">
        <f t="shared" si="30"/>
        <v>10.004799999999999</v>
      </c>
      <c r="M67" s="273">
        <f t="shared" si="30"/>
        <v>10.177599999999998</v>
      </c>
      <c r="N67" s="273">
        <f t="shared" si="30"/>
        <v>2.1579999999999999</v>
      </c>
      <c r="O67" s="274">
        <f t="shared" si="30"/>
        <v>9.9762000000000004</v>
      </c>
      <c r="P67" s="272">
        <f t="shared" si="30"/>
        <v>10.616</v>
      </c>
      <c r="Q67" s="273">
        <f t="shared" si="30"/>
        <v>10.739100000000002</v>
      </c>
      <c r="R67" s="273">
        <f t="shared" si="30"/>
        <v>1.8355999999999999</v>
      </c>
      <c r="S67" s="274">
        <f t="shared" si="30"/>
        <v>10.911199999999997</v>
      </c>
      <c r="T67" s="320">
        <f>((T64*1000)/T66)/7</f>
        <v>151.07405738320566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70.224000000000004</v>
      </c>
      <c r="C68" s="43">
        <f t="shared" si="31"/>
        <v>63.21</v>
      </c>
      <c r="D68" s="43">
        <f t="shared" si="31"/>
        <v>14.0595</v>
      </c>
      <c r="E68" s="43">
        <f t="shared" si="31"/>
        <v>63.836500000000001</v>
      </c>
      <c r="F68" s="87">
        <f t="shared" si="31"/>
        <v>63</v>
      </c>
      <c r="G68" s="42">
        <f t="shared" si="31"/>
        <v>67.472999999999999</v>
      </c>
      <c r="H68" s="43">
        <f t="shared" si="31"/>
        <v>62.156500000000001</v>
      </c>
      <c r="I68" s="43">
        <f t="shared" si="31"/>
        <v>12.894</v>
      </c>
      <c r="J68" s="43">
        <f t="shared" si="31"/>
        <v>61.743499999999997</v>
      </c>
      <c r="K68" s="87">
        <f t="shared" si="31"/>
        <v>61.536999999999999</v>
      </c>
      <c r="L68" s="42">
        <f t="shared" si="31"/>
        <v>70.224000000000004</v>
      </c>
      <c r="M68" s="43">
        <f t="shared" si="31"/>
        <v>71.287999999999997</v>
      </c>
      <c r="N68" s="43">
        <f t="shared" si="31"/>
        <v>15.19</v>
      </c>
      <c r="O68" s="87">
        <f t="shared" si="31"/>
        <v>69.881</v>
      </c>
      <c r="P68" s="42">
        <f t="shared" si="31"/>
        <v>74.48</v>
      </c>
      <c r="Q68" s="43">
        <f t="shared" si="31"/>
        <v>75.295500000000004</v>
      </c>
      <c r="R68" s="43">
        <f t="shared" si="31"/>
        <v>12.978</v>
      </c>
      <c r="S68" s="87">
        <f t="shared" si="31"/>
        <v>76.355999999999995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151.94805194805198</v>
      </c>
      <c r="C69" s="49">
        <f t="shared" si="32"/>
        <v>150.47619047619048</v>
      </c>
      <c r="D69" s="49">
        <f t="shared" si="32"/>
        <v>154.94505494505492</v>
      </c>
      <c r="E69" s="49">
        <f t="shared" si="32"/>
        <v>149.41451990632319</v>
      </c>
      <c r="F69" s="50">
        <f t="shared" si="32"/>
        <v>150</v>
      </c>
      <c r="G69" s="48">
        <f t="shared" si="32"/>
        <v>153.06122448979593</v>
      </c>
      <c r="H69" s="49">
        <f t="shared" si="32"/>
        <v>150.36319612590799</v>
      </c>
      <c r="I69" s="49">
        <f t="shared" si="32"/>
        <v>153.57142857142856</v>
      </c>
      <c r="J69" s="49">
        <f t="shared" si="32"/>
        <v>149.39467312348668</v>
      </c>
      <c r="K69" s="50">
        <f t="shared" si="32"/>
        <v>148.91041162227606</v>
      </c>
      <c r="L69" s="48">
        <f t="shared" si="32"/>
        <v>151.94805194805198</v>
      </c>
      <c r="M69" s="49">
        <f t="shared" si="32"/>
        <v>152.02558635394459</v>
      </c>
      <c r="N69" s="49">
        <f t="shared" si="32"/>
        <v>155.10204081632654</v>
      </c>
      <c r="O69" s="50">
        <f t="shared" si="32"/>
        <v>149.04051172707892</v>
      </c>
      <c r="P69" s="48">
        <f t="shared" si="32"/>
        <v>152.0408163265306</v>
      </c>
      <c r="Q69" s="49">
        <f t="shared" si="32"/>
        <v>151.5090543259557</v>
      </c>
      <c r="R69" s="49">
        <f t="shared" si="32"/>
        <v>154.76190476190473</v>
      </c>
      <c r="S69" s="50">
        <f t="shared" si="32"/>
        <v>151.38888888888894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22" zoomScale="30" zoomScaleNormal="30" workbookViewId="0">
      <selection activeCell="C44" sqref="C44:E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422"/>
      <c r="E3" s="422"/>
      <c r="F3" s="422"/>
      <c r="G3" s="422"/>
      <c r="H3" s="422"/>
      <c r="I3" s="422"/>
      <c r="J3" s="422"/>
      <c r="K3" s="422"/>
      <c r="L3" s="422"/>
      <c r="M3" s="422"/>
      <c r="N3" s="422"/>
      <c r="O3" s="422"/>
      <c r="P3" s="422"/>
      <c r="Q3" s="422"/>
      <c r="R3" s="422"/>
      <c r="S3" s="422"/>
      <c r="T3" s="422"/>
      <c r="U3" s="422"/>
      <c r="V3" s="422"/>
      <c r="W3" s="422"/>
      <c r="AC3" s="422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422" t="s">
        <v>1</v>
      </c>
      <c r="B9" s="422"/>
      <c r="C9" s="422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422"/>
      <c r="B10" s="422"/>
      <c r="C10" s="422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422" t="s">
        <v>4</v>
      </c>
      <c r="B11" s="422"/>
      <c r="C11" s="422"/>
      <c r="D11" s="245"/>
      <c r="E11" s="423">
        <v>1</v>
      </c>
      <c r="F11" s="245"/>
      <c r="G11" s="245"/>
      <c r="H11" s="245"/>
      <c r="I11" s="245"/>
      <c r="J11" s="245"/>
      <c r="K11" s="599" t="s">
        <v>117</v>
      </c>
      <c r="L11" s="599"/>
      <c r="M11" s="424"/>
      <c r="N11" s="424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422"/>
      <c r="B12" s="422"/>
      <c r="C12" s="422"/>
      <c r="D12" s="245"/>
      <c r="E12" s="247"/>
      <c r="F12" s="245"/>
      <c r="G12" s="245"/>
      <c r="H12" s="245"/>
      <c r="I12" s="245"/>
      <c r="J12" s="245"/>
      <c r="K12" s="424"/>
      <c r="L12" s="424"/>
      <c r="M12" s="424"/>
      <c r="N12" s="424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422"/>
      <c r="B13" s="422"/>
      <c r="C13" s="422"/>
      <c r="D13" s="422"/>
      <c r="E13" s="422"/>
      <c r="F13" s="422"/>
      <c r="G13" s="422"/>
      <c r="H13" s="422"/>
      <c r="I13" s="422"/>
      <c r="J13" s="422"/>
      <c r="K13" s="422"/>
      <c r="L13" s="424"/>
      <c r="M13" s="424"/>
      <c r="N13" s="424"/>
      <c r="O13" s="424"/>
      <c r="P13" s="424"/>
      <c r="Q13" s="424"/>
      <c r="R13" s="424"/>
      <c r="S13" s="424"/>
      <c r="T13" s="424"/>
      <c r="U13" s="424"/>
      <c r="V13" s="245"/>
      <c r="W13" s="245"/>
      <c r="X13" s="245"/>
    </row>
    <row r="14" spans="1:29" s="52" customFormat="1" ht="34.5" thickBot="1" x14ac:dyDescent="0.3">
      <c r="A14" s="422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470</v>
      </c>
      <c r="C17" s="226">
        <v>4</v>
      </c>
      <c r="D17" s="226">
        <v>3.7</v>
      </c>
      <c r="E17" s="226">
        <v>0.8</v>
      </c>
      <c r="F17" s="226">
        <v>3.7</v>
      </c>
      <c r="G17" s="226">
        <v>3.7</v>
      </c>
      <c r="H17" s="225">
        <v>459</v>
      </c>
      <c r="I17" s="226">
        <v>3.9</v>
      </c>
      <c r="J17" s="226">
        <v>3.6</v>
      </c>
      <c r="K17" s="226">
        <v>0.6</v>
      </c>
      <c r="L17" s="226">
        <v>3.6</v>
      </c>
      <c r="M17" s="402">
        <v>3.6</v>
      </c>
      <c r="N17" s="79">
        <v>123.7</v>
      </c>
      <c r="O17" s="24">
        <v>127.6</v>
      </c>
      <c r="P17" s="24">
        <v>25.3</v>
      </c>
      <c r="Q17" s="25">
        <v>128.19999999999999</v>
      </c>
      <c r="R17" s="23">
        <v>131.19999999999999</v>
      </c>
      <c r="S17" s="24">
        <v>131.9</v>
      </c>
      <c r="T17" s="24">
        <v>21.6</v>
      </c>
      <c r="U17" s="25">
        <v>136.1</v>
      </c>
      <c r="V17" s="259">
        <f t="shared" ref="V17:V24" si="0">SUM(B17:U17)</f>
        <v>1785.8</v>
      </c>
      <c r="X17" s="52"/>
      <c r="Y17" s="52"/>
    </row>
    <row r="18" spans="1:41" ht="39.950000000000003" customHeight="1" x14ac:dyDescent="0.25">
      <c r="A18" s="260" t="s">
        <v>16</v>
      </c>
      <c r="B18" s="225">
        <v>470</v>
      </c>
      <c r="C18" s="226">
        <v>4</v>
      </c>
      <c r="D18" s="226">
        <v>3.7</v>
      </c>
      <c r="E18" s="226">
        <v>0.8</v>
      </c>
      <c r="F18" s="226">
        <v>3.7</v>
      </c>
      <c r="G18" s="226">
        <v>3.7</v>
      </c>
      <c r="H18" s="225">
        <v>459</v>
      </c>
      <c r="I18" s="226">
        <v>3.9</v>
      </c>
      <c r="J18" s="226">
        <v>3.6</v>
      </c>
      <c r="K18" s="226">
        <v>0.6</v>
      </c>
      <c r="L18" s="226">
        <v>3.6</v>
      </c>
      <c r="M18" s="402">
        <v>3.6</v>
      </c>
      <c r="N18" s="79">
        <v>123.7</v>
      </c>
      <c r="O18" s="24">
        <v>127.6</v>
      </c>
      <c r="P18" s="24">
        <v>25.3</v>
      </c>
      <c r="Q18" s="25">
        <v>128.19999999999999</v>
      </c>
      <c r="R18" s="23">
        <v>131.19999999999999</v>
      </c>
      <c r="S18" s="24">
        <v>131.9</v>
      </c>
      <c r="T18" s="24">
        <v>21.6</v>
      </c>
      <c r="U18" s="25">
        <v>136.1</v>
      </c>
      <c r="V18" s="259">
        <f t="shared" si="0"/>
        <v>1785.8</v>
      </c>
      <c r="X18" s="52"/>
      <c r="Y18" s="52"/>
    </row>
    <row r="19" spans="1:41" ht="39.75" customHeight="1" x14ac:dyDescent="0.25">
      <c r="A19" s="258" t="s">
        <v>17</v>
      </c>
      <c r="B19" s="225">
        <v>468</v>
      </c>
      <c r="C19" s="226">
        <v>4.4000000000000004</v>
      </c>
      <c r="D19" s="226">
        <v>4</v>
      </c>
      <c r="E19" s="226">
        <v>0.8</v>
      </c>
      <c r="F19" s="226">
        <v>4.0999999999999996</v>
      </c>
      <c r="G19" s="226">
        <v>4</v>
      </c>
      <c r="H19" s="225">
        <v>457</v>
      </c>
      <c r="I19" s="226">
        <v>4.3</v>
      </c>
      <c r="J19" s="226">
        <v>4</v>
      </c>
      <c r="K19" s="226">
        <v>0.7</v>
      </c>
      <c r="L19" s="226">
        <v>4</v>
      </c>
      <c r="M19" s="402">
        <v>3.9</v>
      </c>
      <c r="N19" s="79">
        <v>123.7</v>
      </c>
      <c r="O19" s="24">
        <v>127.4</v>
      </c>
      <c r="P19" s="24">
        <v>24.9</v>
      </c>
      <c r="Q19" s="25">
        <v>128.30000000000001</v>
      </c>
      <c r="R19" s="23">
        <v>130.69999999999999</v>
      </c>
      <c r="S19" s="24">
        <v>131.6</v>
      </c>
      <c r="T19" s="24">
        <v>21.2</v>
      </c>
      <c r="U19" s="25">
        <v>135.9</v>
      </c>
      <c r="V19" s="259">
        <f t="shared" si="0"/>
        <v>1782.9</v>
      </c>
      <c r="X19" s="52"/>
      <c r="Y19" s="52"/>
    </row>
    <row r="20" spans="1:41" ht="39.950000000000003" customHeight="1" x14ac:dyDescent="0.25">
      <c r="A20" s="260" t="s">
        <v>18</v>
      </c>
      <c r="B20" s="225">
        <v>468</v>
      </c>
      <c r="C20" s="226">
        <v>4.4000000000000004</v>
      </c>
      <c r="D20" s="226">
        <v>4</v>
      </c>
      <c r="E20" s="226">
        <v>0.8</v>
      </c>
      <c r="F20" s="226">
        <v>4.0999999999999996</v>
      </c>
      <c r="G20" s="226">
        <v>4</v>
      </c>
      <c r="H20" s="225">
        <v>457</v>
      </c>
      <c r="I20" s="226">
        <v>4.3</v>
      </c>
      <c r="J20" s="226">
        <v>4</v>
      </c>
      <c r="K20" s="226">
        <v>0.7</v>
      </c>
      <c r="L20" s="226">
        <v>4</v>
      </c>
      <c r="M20" s="402">
        <v>3.9</v>
      </c>
      <c r="N20" s="79">
        <v>123.7</v>
      </c>
      <c r="O20" s="24">
        <v>127.4</v>
      </c>
      <c r="P20" s="24">
        <v>24.9</v>
      </c>
      <c r="Q20" s="25">
        <v>128.30000000000001</v>
      </c>
      <c r="R20" s="23">
        <v>130.69999999999999</v>
      </c>
      <c r="S20" s="24">
        <v>131.6</v>
      </c>
      <c r="T20" s="24">
        <v>21.2</v>
      </c>
      <c r="U20" s="25">
        <v>135.9</v>
      </c>
      <c r="V20" s="259">
        <f t="shared" si="0"/>
        <v>1782.9</v>
      </c>
      <c r="X20" s="52"/>
      <c r="Y20" s="52"/>
    </row>
    <row r="21" spans="1:41" ht="39.950000000000003" customHeight="1" x14ac:dyDescent="0.25">
      <c r="A21" s="258" t="s">
        <v>19</v>
      </c>
      <c r="B21" s="225">
        <v>468</v>
      </c>
      <c r="C21" s="226">
        <v>4.4000000000000004</v>
      </c>
      <c r="D21" s="226">
        <v>4</v>
      </c>
      <c r="E21" s="226">
        <v>0.8</v>
      </c>
      <c r="F21" s="226">
        <v>4.0999999999999996</v>
      </c>
      <c r="G21" s="226">
        <v>4</v>
      </c>
      <c r="H21" s="225">
        <v>457</v>
      </c>
      <c r="I21" s="226">
        <v>4.3</v>
      </c>
      <c r="J21" s="226">
        <v>4</v>
      </c>
      <c r="K21" s="226">
        <v>0.7</v>
      </c>
      <c r="L21" s="226">
        <v>4</v>
      </c>
      <c r="M21" s="402">
        <v>3.9</v>
      </c>
      <c r="N21" s="79">
        <v>123.7</v>
      </c>
      <c r="O21" s="24">
        <v>127.4</v>
      </c>
      <c r="P21" s="24">
        <v>24.9</v>
      </c>
      <c r="Q21" s="25">
        <v>128.30000000000001</v>
      </c>
      <c r="R21" s="23">
        <v>130.69999999999999</v>
      </c>
      <c r="S21" s="24">
        <v>131.6</v>
      </c>
      <c r="T21" s="24">
        <v>21.2</v>
      </c>
      <c r="U21" s="25">
        <v>135.9</v>
      </c>
      <c r="V21" s="259">
        <f t="shared" si="0"/>
        <v>1782.9</v>
      </c>
      <c r="X21" s="52"/>
      <c r="Y21" s="52"/>
    </row>
    <row r="22" spans="1:41" ht="39.950000000000003" customHeight="1" x14ac:dyDescent="0.25">
      <c r="A22" s="260" t="s">
        <v>13</v>
      </c>
      <c r="B22" s="225">
        <v>468</v>
      </c>
      <c r="C22" s="226">
        <v>4.4000000000000004</v>
      </c>
      <c r="D22" s="226">
        <v>4</v>
      </c>
      <c r="E22" s="226">
        <v>0.8</v>
      </c>
      <c r="F22" s="226">
        <v>4.0999999999999996</v>
      </c>
      <c r="G22" s="226">
        <v>4</v>
      </c>
      <c r="H22" s="225">
        <v>457</v>
      </c>
      <c r="I22" s="226">
        <v>4.3</v>
      </c>
      <c r="J22" s="226">
        <v>4</v>
      </c>
      <c r="K22" s="226">
        <v>0.7</v>
      </c>
      <c r="L22" s="226">
        <v>4</v>
      </c>
      <c r="M22" s="402">
        <v>3.9</v>
      </c>
      <c r="N22" s="79">
        <v>123.7</v>
      </c>
      <c r="O22" s="24">
        <v>127.4</v>
      </c>
      <c r="P22" s="24">
        <v>24.9</v>
      </c>
      <c r="Q22" s="25">
        <v>128.30000000000001</v>
      </c>
      <c r="R22" s="23">
        <v>130.69999999999999</v>
      </c>
      <c r="S22" s="24">
        <v>131.6</v>
      </c>
      <c r="T22" s="24">
        <v>21.2</v>
      </c>
      <c r="U22" s="25">
        <v>135.9</v>
      </c>
      <c r="V22" s="259">
        <f t="shared" si="0"/>
        <v>1782.9</v>
      </c>
      <c r="X22" s="52"/>
      <c r="Y22" s="52"/>
    </row>
    <row r="23" spans="1:41" ht="39.950000000000003" customHeight="1" x14ac:dyDescent="0.25">
      <c r="A23" s="258" t="s">
        <v>14</v>
      </c>
      <c r="B23" s="225">
        <v>468</v>
      </c>
      <c r="C23" s="226">
        <v>4.4000000000000004</v>
      </c>
      <c r="D23" s="226">
        <v>4</v>
      </c>
      <c r="E23" s="226">
        <v>0.8</v>
      </c>
      <c r="F23" s="226">
        <v>4.0999999999999996</v>
      </c>
      <c r="G23" s="226">
        <v>4</v>
      </c>
      <c r="H23" s="225">
        <v>457</v>
      </c>
      <c r="I23" s="226">
        <v>4.3</v>
      </c>
      <c r="J23" s="226">
        <v>4</v>
      </c>
      <c r="K23" s="226">
        <v>0.7</v>
      </c>
      <c r="L23" s="226">
        <v>4</v>
      </c>
      <c r="M23" s="402">
        <v>3.9</v>
      </c>
      <c r="N23" s="79">
        <v>123.7</v>
      </c>
      <c r="O23" s="24">
        <v>127.4</v>
      </c>
      <c r="P23" s="24">
        <v>24.9</v>
      </c>
      <c r="Q23" s="25">
        <v>128.30000000000001</v>
      </c>
      <c r="R23" s="23">
        <v>130.69999999999999</v>
      </c>
      <c r="S23" s="24">
        <v>131.6</v>
      </c>
      <c r="T23" s="24">
        <v>21.2</v>
      </c>
      <c r="U23" s="25">
        <v>135.9</v>
      </c>
      <c r="V23" s="259">
        <f t="shared" si="0"/>
        <v>1782.9</v>
      </c>
      <c r="X23" s="52"/>
    </row>
    <row r="24" spans="1:41" ht="41.45" customHeight="1" thickBot="1" x14ac:dyDescent="0.3">
      <c r="A24" s="260" t="s">
        <v>11</v>
      </c>
      <c r="B24" s="227">
        <f>SUM(B17:B23)</f>
        <v>3280</v>
      </c>
      <c r="C24" s="228">
        <f t="shared" ref="C24:G24" si="1">SUM(C17:C23)</f>
        <v>30</v>
      </c>
      <c r="D24" s="228">
        <f t="shared" si="1"/>
        <v>27.4</v>
      </c>
      <c r="E24" s="228">
        <f t="shared" si="1"/>
        <v>5.6</v>
      </c>
      <c r="F24" s="228">
        <f t="shared" si="1"/>
        <v>27.9</v>
      </c>
      <c r="G24" s="228">
        <f t="shared" si="1"/>
        <v>27.4</v>
      </c>
      <c r="H24" s="227">
        <f>SUM(H17:H23)</f>
        <v>3203</v>
      </c>
      <c r="I24" s="228">
        <f t="shared" ref="I24:M24" si="2">SUM(I17:I23)</f>
        <v>29.3</v>
      </c>
      <c r="J24" s="228">
        <f t="shared" si="2"/>
        <v>27.2</v>
      </c>
      <c r="K24" s="228">
        <f t="shared" si="2"/>
        <v>4.7</v>
      </c>
      <c r="L24" s="228">
        <f t="shared" si="2"/>
        <v>27.2</v>
      </c>
      <c r="M24" s="403">
        <f t="shared" si="2"/>
        <v>26.699999999999996</v>
      </c>
      <c r="N24" s="290">
        <f>SUM(N17:N23)</f>
        <v>865.90000000000009</v>
      </c>
      <c r="O24" s="262">
        <f t="shared" ref="O24:Q24" si="3">SUM(O17:O23)</f>
        <v>892.19999999999993</v>
      </c>
      <c r="P24" s="262">
        <f t="shared" si="3"/>
        <v>175.10000000000002</v>
      </c>
      <c r="Q24" s="263">
        <f t="shared" si="3"/>
        <v>897.89999999999986</v>
      </c>
      <c r="R24" s="261">
        <f>SUM(R17:R23)</f>
        <v>915.90000000000009</v>
      </c>
      <c r="S24" s="262">
        <f t="shared" ref="S24:U24" si="4">SUM(S17:S23)</f>
        <v>921.80000000000007</v>
      </c>
      <c r="T24" s="262">
        <f t="shared" si="4"/>
        <v>149.19999999999999</v>
      </c>
      <c r="U24" s="263">
        <f t="shared" si="4"/>
        <v>951.69999999999993</v>
      </c>
      <c r="V24" s="259">
        <f t="shared" si="0"/>
        <v>12486.1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151.33015792216605</v>
      </c>
    </row>
    <row r="26" spans="1:41" s="52" customFormat="1" ht="33" customHeight="1" x14ac:dyDescent="0.25">
      <c r="A26" s="269" t="s">
        <v>21</v>
      </c>
      <c r="B26" s="231"/>
      <c r="C26" s="232">
        <v>811</v>
      </c>
      <c r="D26" s="232">
        <v>745</v>
      </c>
      <c r="E26" s="232">
        <v>157</v>
      </c>
      <c r="F26" s="232">
        <v>751</v>
      </c>
      <c r="G26" s="232">
        <v>746</v>
      </c>
      <c r="H26" s="231"/>
      <c r="I26" s="232">
        <v>803</v>
      </c>
      <c r="J26" s="232">
        <v>740</v>
      </c>
      <c r="K26" s="232">
        <v>131</v>
      </c>
      <c r="L26" s="232">
        <v>733</v>
      </c>
      <c r="M26" s="405">
        <v>726</v>
      </c>
      <c r="N26" s="83">
        <v>817</v>
      </c>
      <c r="O26" s="35">
        <v>842</v>
      </c>
      <c r="P26" s="35">
        <v>165</v>
      </c>
      <c r="Q26" s="36">
        <v>847</v>
      </c>
      <c r="R26" s="34">
        <v>864</v>
      </c>
      <c r="S26" s="35">
        <v>870</v>
      </c>
      <c r="T26" s="35">
        <v>141</v>
      </c>
      <c r="U26" s="36">
        <v>898</v>
      </c>
      <c r="V26" s="270">
        <f>SUM(C26:U26)</f>
        <v>11787</v>
      </c>
      <c r="W26" s="52">
        <f>((V24*1000)/V26)/7</f>
        <v>151.33015792216608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736.71240000000012</v>
      </c>
      <c r="D27" s="226">
        <f t="shared" ref="D27:G27" si="5">(D26*D25/1000)*6</f>
        <v>676.75800000000004</v>
      </c>
      <c r="E27" s="226">
        <f t="shared" si="5"/>
        <v>142.61879999999999</v>
      </c>
      <c r="F27" s="226">
        <f t="shared" si="5"/>
        <v>682.20839999999998</v>
      </c>
      <c r="G27" s="226">
        <f t="shared" si="5"/>
        <v>677.66640000000007</v>
      </c>
      <c r="H27" s="233"/>
      <c r="I27" s="226">
        <f>(I26*I25/1000)*6</f>
        <v>729.4452</v>
      </c>
      <c r="J27" s="226">
        <f t="shared" ref="J27:M27" si="6">(J26*J25/1000)*6</f>
        <v>672.21600000000001</v>
      </c>
      <c r="K27" s="226">
        <f t="shared" si="6"/>
        <v>119.00040000000001</v>
      </c>
      <c r="L27" s="226">
        <f t="shared" si="6"/>
        <v>665.85719999999992</v>
      </c>
      <c r="M27" s="402">
        <f t="shared" si="6"/>
        <v>659.49840000000006</v>
      </c>
      <c r="N27" s="289">
        <f>((N26*N25)*7/1000-N17-N18)/5</f>
        <v>123.69131999999998</v>
      </c>
      <c r="O27" s="273">
        <f t="shared" ref="O27:U27" si="7">((O26*O25)*7/1000-O17-O18)/5</f>
        <v>127.43031999999998</v>
      </c>
      <c r="P27" s="273">
        <f t="shared" si="7"/>
        <v>24.853399999999997</v>
      </c>
      <c r="Q27" s="274">
        <f t="shared" si="7"/>
        <v>128.25011999999998</v>
      </c>
      <c r="R27" s="272">
        <f t="shared" si="7"/>
        <v>130.65343999999999</v>
      </c>
      <c r="S27" s="273">
        <f t="shared" si="7"/>
        <v>131.64519999999999</v>
      </c>
      <c r="T27" s="273">
        <f t="shared" si="7"/>
        <v>21.246360000000003</v>
      </c>
      <c r="U27" s="274">
        <f t="shared" si="7"/>
        <v>135.90008000000003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4.379400000000004</v>
      </c>
      <c r="D28" s="235">
        <f t="shared" ref="D28:G28" si="8">+(D25-$C$32)*D26/1000</f>
        <v>4.0230000000000041</v>
      </c>
      <c r="E28" s="235">
        <f t="shared" si="8"/>
        <v>0.84780000000000089</v>
      </c>
      <c r="F28" s="235">
        <f t="shared" si="8"/>
        <v>4.0554000000000041</v>
      </c>
      <c r="G28" s="235">
        <f t="shared" si="8"/>
        <v>4.028400000000004</v>
      </c>
      <c r="H28" s="234"/>
      <c r="I28" s="235">
        <f>+(I25-$I$32)*I26/1000</f>
        <v>4.3362000000000043</v>
      </c>
      <c r="J28" s="235">
        <f t="shared" ref="J28:M28" si="9">+(J25-$I$32)*J26/1000</f>
        <v>3.996000000000004</v>
      </c>
      <c r="K28" s="235">
        <f t="shared" si="9"/>
        <v>0.70740000000000081</v>
      </c>
      <c r="L28" s="235">
        <f t="shared" si="9"/>
        <v>3.9582000000000042</v>
      </c>
      <c r="M28" s="406">
        <f t="shared" si="9"/>
        <v>3.9204000000000043</v>
      </c>
      <c r="N28" s="85">
        <f>((N26*N25)*7)/1000</f>
        <v>865.85659999999996</v>
      </c>
      <c r="O28" s="43">
        <f>((O26*O25)*7)/1000</f>
        <v>892.35159999999996</v>
      </c>
      <c r="P28" s="43">
        <f t="shared" ref="P28:U28" si="10">((P26*P25)*7)/1000</f>
        <v>174.86699999999999</v>
      </c>
      <c r="Q28" s="87">
        <f t="shared" si="10"/>
        <v>897.65059999999994</v>
      </c>
      <c r="R28" s="44">
        <f t="shared" si="10"/>
        <v>915.66720000000009</v>
      </c>
      <c r="S28" s="45">
        <f t="shared" si="10"/>
        <v>922.02599999999995</v>
      </c>
      <c r="T28" s="45">
        <f t="shared" si="10"/>
        <v>149.43180000000001</v>
      </c>
      <c r="U28" s="46">
        <f t="shared" si="10"/>
        <v>951.70040000000017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946.16666666666947</v>
      </c>
      <c r="D29" s="237">
        <f t="shared" si="11"/>
        <v>869.16666666666924</v>
      </c>
      <c r="E29" s="237">
        <f t="shared" si="11"/>
        <v>183.1666666666672</v>
      </c>
      <c r="F29" s="237">
        <f t="shared" si="11"/>
        <v>876.16666666666924</v>
      </c>
      <c r="G29" s="237">
        <f t="shared" si="11"/>
        <v>870.33333333333587</v>
      </c>
      <c r="H29" s="236"/>
      <c r="I29" s="237">
        <f t="shared" ref="I29:M29" si="12">+I26*(1.16666666666667)</f>
        <v>936.8333333333361</v>
      </c>
      <c r="J29" s="237">
        <f t="shared" si="12"/>
        <v>863.33333333333587</v>
      </c>
      <c r="K29" s="237">
        <f t="shared" si="12"/>
        <v>152.83333333333377</v>
      </c>
      <c r="L29" s="237">
        <f t="shared" si="12"/>
        <v>855.16666666666913</v>
      </c>
      <c r="M29" s="407">
        <f t="shared" si="12"/>
        <v>847.0000000000025</v>
      </c>
      <c r="N29" s="86">
        <f>+(N24/N26)/7*1000</f>
        <v>151.40758873929008</v>
      </c>
      <c r="O29" s="49">
        <f t="shared" ref="O29:U29" si="13">+(O24/O26)/7*1000</f>
        <v>151.37427892772308</v>
      </c>
      <c r="P29" s="49">
        <f t="shared" si="13"/>
        <v>151.60173160173159</v>
      </c>
      <c r="Q29" s="50">
        <f t="shared" si="13"/>
        <v>151.44206442907739</v>
      </c>
      <c r="R29" s="48">
        <f t="shared" si="13"/>
        <v>151.43849206349208</v>
      </c>
      <c r="S29" s="49">
        <f t="shared" si="13"/>
        <v>151.36288998357966</v>
      </c>
      <c r="T29" s="49">
        <f t="shared" si="13"/>
        <v>151.16514690982777</v>
      </c>
      <c r="U29" s="50">
        <f t="shared" si="13"/>
        <v>151.39993636652881</v>
      </c>
      <c r="V29" s="276"/>
    </row>
    <row r="30" spans="1:41" ht="33.75" customHeight="1" x14ac:dyDescent="0.25">
      <c r="A30" s="52"/>
      <c r="B30" s="233"/>
      <c r="C30" s="238">
        <f>(C27/6)</f>
        <v>122.78540000000002</v>
      </c>
      <c r="D30" s="238">
        <f t="shared" ref="D30:G30" si="14">+(D27/6)</f>
        <v>112.79300000000001</v>
      </c>
      <c r="E30" s="238">
        <f t="shared" si="14"/>
        <v>23.7698</v>
      </c>
      <c r="F30" s="238">
        <f t="shared" si="14"/>
        <v>113.70139999999999</v>
      </c>
      <c r="G30" s="238">
        <f t="shared" si="14"/>
        <v>112.94440000000002</v>
      </c>
      <c r="H30" s="233"/>
      <c r="I30" s="238">
        <f>(I27/6)</f>
        <v>121.5742</v>
      </c>
      <c r="J30" s="238">
        <f t="shared" ref="J30:M30" si="15">+(J27/6)</f>
        <v>112.036</v>
      </c>
      <c r="K30" s="238">
        <f t="shared" si="15"/>
        <v>19.833400000000001</v>
      </c>
      <c r="L30" s="238">
        <f t="shared" si="15"/>
        <v>110.97619999999999</v>
      </c>
      <c r="M30" s="408">
        <f t="shared" si="15"/>
        <v>109.91640000000001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299.46350000000007</v>
      </c>
      <c r="D31" s="238">
        <f t="shared" ref="D31:G31" si="16">+((D27-D24)/4)+D30</f>
        <v>275.13250000000005</v>
      </c>
      <c r="E31" s="238">
        <f t="shared" si="16"/>
        <v>58.024500000000003</v>
      </c>
      <c r="F31" s="238">
        <f t="shared" si="16"/>
        <v>277.27850000000001</v>
      </c>
      <c r="G31" s="238">
        <f t="shared" si="16"/>
        <v>275.51100000000002</v>
      </c>
      <c r="H31" s="233"/>
      <c r="I31" s="238">
        <f>+((I27-I24)/4)+I30</f>
        <v>296.6105</v>
      </c>
      <c r="J31" s="238">
        <f t="shared" ref="J31:M31" si="17">+((J27-J24)/4)+J30</f>
        <v>273.28999999999996</v>
      </c>
      <c r="K31" s="238">
        <f t="shared" si="17"/>
        <v>48.408500000000004</v>
      </c>
      <c r="L31" s="238">
        <f t="shared" si="17"/>
        <v>270.64049999999997</v>
      </c>
      <c r="M31" s="408">
        <f t="shared" si="17"/>
        <v>268.11599999999999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468.66</v>
      </c>
      <c r="E32" s="242">
        <f>+SUM(C26:G26)</f>
        <v>3210</v>
      </c>
      <c r="F32" s="243"/>
      <c r="G32" s="243"/>
      <c r="H32" s="239"/>
      <c r="I32" s="240">
        <v>146</v>
      </c>
      <c r="J32" s="241">
        <f>+I32*K32/1000</f>
        <v>457.41800000000001</v>
      </c>
      <c r="K32" s="242">
        <f>+SUM(I26:M26)</f>
        <v>3133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91.4</v>
      </c>
      <c r="C38" s="79">
        <v>93.1</v>
      </c>
      <c r="D38" s="79">
        <v>21.5</v>
      </c>
      <c r="E38" s="79">
        <v>103.2</v>
      </c>
      <c r="F38" s="79">
        <v>104.3</v>
      </c>
      <c r="G38" s="79">
        <v>103.4</v>
      </c>
      <c r="H38" s="274">
        <f t="shared" ref="H38:H45" si="18">SUM(B38:G38)</f>
        <v>516.9</v>
      </c>
      <c r="I38" s="52"/>
      <c r="J38" s="287" t="s">
        <v>15</v>
      </c>
      <c r="K38" s="79">
        <v>7.2</v>
      </c>
      <c r="L38" s="79">
        <v>7.1</v>
      </c>
      <c r="M38" s="79">
        <v>1.5</v>
      </c>
      <c r="N38" s="79">
        <v>7.8</v>
      </c>
      <c r="O38" s="79">
        <v>7.8</v>
      </c>
      <c r="P38" s="79">
        <v>7.8</v>
      </c>
      <c r="Q38" s="274">
        <f t="shared" ref="Q38:Q45" si="19">SUM(K38:P38)</f>
        <v>39.200000000000003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91.4</v>
      </c>
      <c r="C39" s="79">
        <v>93.1</v>
      </c>
      <c r="D39" s="79">
        <v>21.5</v>
      </c>
      <c r="E39" s="79">
        <v>103.2</v>
      </c>
      <c r="F39" s="79">
        <v>104.3</v>
      </c>
      <c r="G39" s="79">
        <v>103.4</v>
      </c>
      <c r="H39" s="274">
        <f t="shared" si="18"/>
        <v>516.9</v>
      </c>
      <c r="I39" s="52"/>
      <c r="J39" s="288" t="s">
        <v>16</v>
      </c>
      <c r="K39" s="79">
        <v>7.2</v>
      </c>
      <c r="L39" s="79">
        <v>7.1</v>
      </c>
      <c r="M39" s="79">
        <v>1.7</v>
      </c>
      <c r="N39" s="79">
        <v>7.8</v>
      </c>
      <c r="O39" s="79">
        <v>7.8</v>
      </c>
      <c r="P39" s="79">
        <v>7.8</v>
      </c>
      <c r="Q39" s="274">
        <f t="shared" si="19"/>
        <v>39.4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91.4</v>
      </c>
      <c r="C40" s="79">
        <v>93.1</v>
      </c>
      <c r="D40" s="79">
        <v>21.5</v>
      </c>
      <c r="E40" s="79">
        <v>103.2</v>
      </c>
      <c r="F40" s="79">
        <v>104.3</v>
      </c>
      <c r="G40" s="79">
        <v>103.4</v>
      </c>
      <c r="H40" s="274">
        <f t="shared" si="18"/>
        <v>516.9</v>
      </c>
      <c r="I40" s="52"/>
      <c r="J40" s="287" t="s">
        <v>17</v>
      </c>
      <c r="K40" s="79">
        <v>7.2</v>
      </c>
      <c r="L40" s="79">
        <v>7.1</v>
      </c>
      <c r="M40" s="79">
        <v>1.7</v>
      </c>
      <c r="N40" s="79">
        <v>7.8</v>
      </c>
      <c r="O40" s="79">
        <v>7.9</v>
      </c>
      <c r="P40" s="79">
        <v>7.8</v>
      </c>
      <c r="Q40" s="274">
        <f t="shared" si="19"/>
        <v>39.5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91.2</v>
      </c>
      <c r="C41" s="79">
        <v>93.1</v>
      </c>
      <c r="D41" s="79">
        <v>21.5</v>
      </c>
      <c r="E41" s="79">
        <v>103.2</v>
      </c>
      <c r="F41" s="79">
        <v>104.1</v>
      </c>
      <c r="G41" s="79">
        <v>103.4</v>
      </c>
      <c r="H41" s="274">
        <f t="shared" si="18"/>
        <v>516.5</v>
      </c>
      <c r="I41" s="52"/>
      <c r="J41" s="288" t="s">
        <v>18</v>
      </c>
      <c r="K41" s="79">
        <v>7.3</v>
      </c>
      <c r="L41" s="79">
        <v>7.1</v>
      </c>
      <c r="M41" s="79">
        <v>1.7</v>
      </c>
      <c r="N41" s="79">
        <v>7.8</v>
      </c>
      <c r="O41" s="79">
        <v>7.8</v>
      </c>
      <c r="P41" s="79">
        <v>7.8</v>
      </c>
      <c r="Q41" s="274">
        <f t="shared" si="19"/>
        <v>39.5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91.2</v>
      </c>
      <c r="C42" s="79">
        <v>93.1</v>
      </c>
      <c r="D42" s="79">
        <v>21.5</v>
      </c>
      <c r="E42" s="79">
        <v>103.2</v>
      </c>
      <c r="F42" s="79">
        <v>103.9</v>
      </c>
      <c r="G42" s="79">
        <v>103.2</v>
      </c>
      <c r="H42" s="274">
        <f t="shared" si="18"/>
        <v>516.1</v>
      </c>
      <c r="I42" s="52"/>
      <c r="J42" s="287" t="s">
        <v>19</v>
      </c>
      <c r="K42" s="79">
        <v>7.3</v>
      </c>
      <c r="L42" s="79">
        <v>7.1</v>
      </c>
      <c r="M42" s="79">
        <v>1.5</v>
      </c>
      <c r="N42" s="79">
        <v>7.8</v>
      </c>
      <c r="O42" s="79">
        <v>7.8</v>
      </c>
      <c r="P42" s="79">
        <v>7.7</v>
      </c>
      <c r="Q42" s="274">
        <f t="shared" si="19"/>
        <v>39.200000000000003</v>
      </c>
      <c r="R42" s="52"/>
      <c r="S42" s="53"/>
      <c r="T42" s="129"/>
      <c r="U42" s="53"/>
      <c r="V42" s="286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91.2</v>
      </c>
      <c r="C43" s="79">
        <v>92.9</v>
      </c>
      <c r="D43" s="79">
        <v>21.5</v>
      </c>
      <c r="E43" s="79">
        <v>103.2</v>
      </c>
      <c r="F43" s="79">
        <v>103.9</v>
      </c>
      <c r="G43" s="79">
        <v>103.2</v>
      </c>
      <c r="H43" s="274">
        <f t="shared" si="18"/>
        <v>515.90000000000009</v>
      </c>
      <c r="I43" s="52"/>
      <c r="J43" s="288" t="s">
        <v>13</v>
      </c>
      <c r="K43" s="79">
        <v>7.3</v>
      </c>
      <c r="L43" s="79">
        <v>7.1</v>
      </c>
      <c r="M43" s="79">
        <v>1.6</v>
      </c>
      <c r="N43" s="79">
        <v>7.8</v>
      </c>
      <c r="O43" s="79">
        <v>7.9</v>
      </c>
      <c r="P43" s="79">
        <v>7.7</v>
      </c>
      <c r="Q43" s="274">
        <f t="shared" si="19"/>
        <v>39.4</v>
      </c>
      <c r="R43" s="52"/>
      <c r="S43" s="53"/>
      <c r="T43" s="129"/>
      <c r="U43" s="53"/>
      <c r="V43" s="286"/>
      <c r="W43" s="52"/>
      <c r="X43" s="52"/>
      <c r="Y43" s="52"/>
      <c r="Z43" s="52"/>
    </row>
    <row r="44" spans="1:29" ht="33.75" customHeight="1" x14ac:dyDescent="0.25">
      <c r="A44" s="287" t="s">
        <v>14</v>
      </c>
      <c r="B44" s="23">
        <v>91.2</v>
      </c>
      <c r="C44" s="79">
        <v>92.9</v>
      </c>
      <c r="D44" s="79">
        <v>21.5</v>
      </c>
      <c r="E44" s="79">
        <v>103.2</v>
      </c>
      <c r="F44" s="79">
        <v>103.9</v>
      </c>
      <c r="G44" s="79">
        <v>103.2</v>
      </c>
      <c r="H44" s="274">
        <f t="shared" si="18"/>
        <v>515.90000000000009</v>
      </c>
      <c r="I44" s="52"/>
      <c r="J44" s="287" t="s">
        <v>14</v>
      </c>
      <c r="K44" s="79">
        <v>7.3</v>
      </c>
      <c r="L44" s="79">
        <v>7.2</v>
      </c>
      <c r="M44" s="79">
        <v>1.6</v>
      </c>
      <c r="N44" s="79">
        <v>7.8</v>
      </c>
      <c r="O44" s="79">
        <v>7.9</v>
      </c>
      <c r="P44" s="79">
        <v>7.7</v>
      </c>
      <c r="Q44" s="274">
        <f t="shared" si="19"/>
        <v>39.500000000000007</v>
      </c>
      <c r="R44" s="52"/>
      <c r="S44" s="53"/>
      <c r="T44" s="286"/>
      <c r="U44" s="53"/>
      <c r="V44" s="286"/>
      <c r="W44" s="52"/>
      <c r="X44" s="52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639.00000000000011</v>
      </c>
      <c r="C45" s="262">
        <f t="shared" si="20"/>
        <v>651.29999999999995</v>
      </c>
      <c r="D45" s="262">
        <f t="shared" si="20"/>
        <v>150.5</v>
      </c>
      <c r="E45" s="262">
        <f t="shared" si="20"/>
        <v>722.40000000000009</v>
      </c>
      <c r="F45" s="262">
        <f t="shared" si="20"/>
        <v>728.69999999999993</v>
      </c>
      <c r="G45" s="262">
        <f t="shared" si="20"/>
        <v>723.20000000000016</v>
      </c>
      <c r="H45" s="274">
        <f t="shared" si="18"/>
        <v>3615.1000000000004</v>
      </c>
      <c r="J45" s="288" t="s">
        <v>11</v>
      </c>
      <c r="K45" s="290">
        <f t="shared" ref="K45:P45" si="21">SUM(K38:K44)</f>
        <v>50.8</v>
      </c>
      <c r="L45" s="262">
        <f t="shared" si="21"/>
        <v>49.800000000000004</v>
      </c>
      <c r="M45" s="262">
        <f t="shared" si="21"/>
        <v>11.3</v>
      </c>
      <c r="N45" s="262">
        <f t="shared" si="21"/>
        <v>54.599999999999994</v>
      </c>
      <c r="O45" s="262">
        <f t="shared" si="21"/>
        <v>54.9</v>
      </c>
      <c r="P45" s="262">
        <f t="shared" si="21"/>
        <v>54.300000000000004</v>
      </c>
      <c r="Q45" s="274">
        <f t="shared" si="19"/>
        <v>275.7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153.47484610486097</v>
      </c>
      <c r="J46" s="291" t="s">
        <v>20</v>
      </c>
      <c r="K46" s="292">
        <v>154.5</v>
      </c>
      <c r="L46" s="266">
        <v>151.5</v>
      </c>
      <c r="M46" s="266">
        <v>154.5</v>
      </c>
      <c r="N46" s="266">
        <v>150</v>
      </c>
      <c r="O46" s="266">
        <v>148</v>
      </c>
      <c r="P46" s="266">
        <v>148</v>
      </c>
      <c r="Q46" s="293">
        <f>+((Q45/Q47)/7)*1000</f>
        <v>149.75556762629006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595</v>
      </c>
      <c r="C47" s="35">
        <v>606</v>
      </c>
      <c r="D47" s="35">
        <v>140</v>
      </c>
      <c r="E47" s="35">
        <v>672</v>
      </c>
      <c r="F47" s="35">
        <v>679</v>
      </c>
      <c r="G47" s="35">
        <v>673</v>
      </c>
      <c r="H47" s="296">
        <f>SUM(B47:G47)</f>
        <v>3365</v>
      </c>
      <c r="I47" s="52"/>
      <c r="J47" s="295" t="s">
        <v>21</v>
      </c>
      <c r="K47" s="297">
        <v>47</v>
      </c>
      <c r="L47" s="298">
        <v>47</v>
      </c>
      <c r="M47" s="298">
        <v>11</v>
      </c>
      <c r="N47" s="298">
        <v>52</v>
      </c>
      <c r="O47" s="298">
        <v>53</v>
      </c>
      <c r="P47" s="298">
        <v>53</v>
      </c>
      <c r="Q47" s="299">
        <f>SUM(K47:P47)</f>
        <v>263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91.472099999999998</v>
      </c>
      <c r="C48" s="273">
        <f t="shared" si="22"/>
        <v>93.159079999999989</v>
      </c>
      <c r="D48" s="273">
        <f t="shared" si="22"/>
        <v>21.525200000000002</v>
      </c>
      <c r="E48" s="273">
        <f t="shared" si="22"/>
        <v>103.32095999999997</v>
      </c>
      <c r="F48" s="273">
        <f t="shared" si="22"/>
        <v>104.38721999999999</v>
      </c>
      <c r="G48" s="273">
        <f t="shared" si="22"/>
        <v>103.45614</v>
      </c>
      <c r="H48" s="302">
        <f>((H45*1000)/H47)/7</f>
        <v>153.47484610486097</v>
      </c>
      <c r="J48" s="301" t="s">
        <v>22</v>
      </c>
      <c r="K48" s="289">
        <f t="shared" ref="K48:P48" si="23">((K47*K46)*7/1000-K38-K39)/5</f>
        <v>7.2860999999999994</v>
      </c>
      <c r="L48" s="273">
        <f t="shared" si="23"/>
        <v>7.1286999999999994</v>
      </c>
      <c r="M48" s="273">
        <f t="shared" si="23"/>
        <v>1.7393000000000001</v>
      </c>
      <c r="N48" s="273">
        <f t="shared" si="23"/>
        <v>7.8000000000000016</v>
      </c>
      <c r="O48" s="273">
        <f t="shared" si="23"/>
        <v>7.861600000000001</v>
      </c>
      <c r="P48" s="273">
        <f t="shared" si="23"/>
        <v>7.861600000000001</v>
      </c>
      <c r="Q48" s="303">
        <f>((Q45*1000)/Q47)/7</f>
        <v>149.75556762629006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640.16049999999996</v>
      </c>
      <c r="C49" s="43">
        <f t="shared" si="24"/>
        <v>651.99540000000002</v>
      </c>
      <c r="D49" s="43">
        <f t="shared" si="24"/>
        <v>150.626</v>
      </c>
      <c r="E49" s="43">
        <f t="shared" si="24"/>
        <v>723.00479999999993</v>
      </c>
      <c r="F49" s="43">
        <f t="shared" si="24"/>
        <v>730.53609999999981</v>
      </c>
      <c r="G49" s="43">
        <f t="shared" si="24"/>
        <v>724.08069999999998</v>
      </c>
      <c r="H49" s="87"/>
      <c r="J49" s="96" t="s">
        <v>23</v>
      </c>
      <c r="K49" s="85">
        <f t="shared" ref="K49:P49" si="25">((K47*K46)*7)/1000</f>
        <v>50.830500000000001</v>
      </c>
      <c r="L49" s="43">
        <f t="shared" si="25"/>
        <v>49.843499999999999</v>
      </c>
      <c r="M49" s="43">
        <f t="shared" si="25"/>
        <v>11.8965</v>
      </c>
      <c r="N49" s="43">
        <f t="shared" si="25"/>
        <v>54.6</v>
      </c>
      <c r="O49" s="43">
        <f t="shared" si="25"/>
        <v>54.908000000000001</v>
      </c>
      <c r="P49" s="43">
        <f t="shared" si="25"/>
        <v>54.908000000000001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153.42136854741901</v>
      </c>
      <c r="C50" s="49">
        <f t="shared" si="26"/>
        <v>153.53606789250352</v>
      </c>
      <c r="D50" s="49">
        <f t="shared" si="26"/>
        <v>153.57142857142856</v>
      </c>
      <c r="E50" s="49">
        <f t="shared" si="26"/>
        <v>153.57142857142861</v>
      </c>
      <c r="F50" s="49">
        <f t="shared" si="26"/>
        <v>153.31369661266567</v>
      </c>
      <c r="G50" s="49">
        <f t="shared" si="26"/>
        <v>153.51305455317348</v>
      </c>
      <c r="H50" s="105"/>
      <c r="I50" s="52"/>
      <c r="J50" s="97" t="s">
        <v>24</v>
      </c>
      <c r="K50" s="86">
        <f t="shared" ref="K50:P50" si="27">+(K45/K47)/7*1000</f>
        <v>154.40729483282675</v>
      </c>
      <c r="L50" s="49">
        <f t="shared" si="27"/>
        <v>151.36778115501519</v>
      </c>
      <c r="M50" s="49">
        <f t="shared" si="27"/>
        <v>146.75324675324677</v>
      </c>
      <c r="N50" s="49">
        <f t="shared" si="27"/>
        <v>149.99999999999997</v>
      </c>
      <c r="O50" s="49">
        <f t="shared" si="27"/>
        <v>147.97843665768193</v>
      </c>
      <c r="P50" s="49">
        <f t="shared" si="27"/>
        <v>146.36118598382748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</v>
      </c>
      <c r="C57" s="79">
        <v>9</v>
      </c>
      <c r="D57" s="79">
        <v>2</v>
      </c>
      <c r="E57" s="79">
        <v>9.1</v>
      </c>
      <c r="F57" s="221">
        <v>9</v>
      </c>
      <c r="G57" s="23">
        <v>9.6999999999999993</v>
      </c>
      <c r="H57" s="289">
        <v>8.9</v>
      </c>
      <c r="I57" s="79">
        <v>1.9</v>
      </c>
      <c r="J57" s="79">
        <v>8.8000000000000007</v>
      </c>
      <c r="K57" s="221">
        <v>8.8000000000000007</v>
      </c>
      <c r="L57" s="23">
        <v>9.8000000000000007</v>
      </c>
      <c r="M57" s="79">
        <v>10.199999999999999</v>
      </c>
      <c r="N57" s="79">
        <v>2.2000000000000002</v>
      </c>
      <c r="O57" s="221">
        <v>10</v>
      </c>
      <c r="P57" s="23">
        <v>10.7</v>
      </c>
      <c r="Q57" s="79">
        <v>10.8</v>
      </c>
      <c r="R57" s="79">
        <v>1.9</v>
      </c>
      <c r="S57" s="221">
        <v>10.9</v>
      </c>
      <c r="T57" s="259">
        <f t="shared" ref="T57:T64" si="28">SUM(B57:S57)</f>
        <v>143.30000000000001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9.8000000000000007</v>
      </c>
      <c r="C58" s="79">
        <v>9</v>
      </c>
      <c r="D58" s="79">
        <v>2</v>
      </c>
      <c r="E58" s="79">
        <v>9.1</v>
      </c>
      <c r="F58" s="221">
        <v>9</v>
      </c>
      <c r="G58" s="23">
        <v>9.6999999999999993</v>
      </c>
      <c r="H58" s="289">
        <v>8.9</v>
      </c>
      <c r="I58" s="79">
        <v>1.9</v>
      </c>
      <c r="J58" s="79">
        <v>8.8000000000000007</v>
      </c>
      <c r="K58" s="221">
        <v>8.8000000000000007</v>
      </c>
      <c r="L58" s="23">
        <v>10</v>
      </c>
      <c r="M58" s="79">
        <v>10.199999999999999</v>
      </c>
      <c r="N58" s="79">
        <v>2.2000000000000002</v>
      </c>
      <c r="O58" s="221">
        <v>10</v>
      </c>
      <c r="P58" s="23">
        <v>10.7</v>
      </c>
      <c r="Q58" s="79">
        <v>10.8</v>
      </c>
      <c r="R58" s="79">
        <v>1.9</v>
      </c>
      <c r="S58" s="221">
        <v>10.9</v>
      </c>
      <c r="T58" s="259">
        <f t="shared" si="28"/>
        <v>143.70000000000002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10</v>
      </c>
      <c r="C59" s="79">
        <v>9.1</v>
      </c>
      <c r="D59" s="79">
        <v>2</v>
      </c>
      <c r="E59" s="79">
        <v>9.1999999999999993</v>
      </c>
      <c r="F59" s="221">
        <v>9</v>
      </c>
      <c r="G59" s="23">
        <v>9.5</v>
      </c>
      <c r="H59" s="289">
        <v>8.9</v>
      </c>
      <c r="I59" s="79">
        <v>1.8</v>
      </c>
      <c r="J59" s="79">
        <v>8.9</v>
      </c>
      <c r="K59" s="221">
        <v>8.8000000000000007</v>
      </c>
      <c r="L59" s="23">
        <v>9.9</v>
      </c>
      <c r="M59" s="79">
        <v>10.199999999999999</v>
      </c>
      <c r="N59" s="79">
        <v>2.1</v>
      </c>
      <c r="O59" s="221">
        <v>10</v>
      </c>
      <c r="P59" s="23">
        <v>10.7</v>
      </c>
      <c r="Q59" s="79">
        <v>10.8</v>
      </c>
      <c r="R59" s="79">
        <v>1.8</v>
      </c>
      <c r="S59" s="221">
        <v>11</v>
      </c>
      <c r="T59" s="259">
        <f t="shared" si="28"/>
        <v>143.70000000000002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10</v>
      </c>
      <c r="C60" s="79">
        <v>9.1</v>
      </c>
      <c r="D60" s="79">
        <v>2</v>
      </c>
      <c r="E60" s="79">
        <v>9.1999999999999993</v>
      </c>
      <c r="F60" s="221">
        <v>9.1</v>
      </c>
      <c r="G60" s="23">
        <v>9.5</v>
      </c>
      <c r="H60" s="289">
        <v>8.9</v>
      </c>
      <c r="I60" s="79">
        <v>1.8</v>
      </c>
      <c r="J60" s="79">
        <v>8.9</v>
      </c>
      <c r="K60" s="221">
        <v>8.9</v>
      </c>
      <c r="L60" s="23">
        <v>9.9</v>
      </c>
      <c r="M60" s="79">
        <v>10.3</v>
      </c>
      <c r="N60" s="79">
        <v>2.2000000000000002</v>
      </c>
      <c r="O60" s="221">
        <v>10.1</v>
      </c>
      <c r="P60" s="23">
        <v>10.7</v>
      </c>
      <c r="Q60" s="79">
        <v>10.8</v>
      </c>
      <c r="R60" s="79">
        <v>1.8</v>
      </c>
      <c r="S60" s="221">
        <v>11</v>
      </c>
      <c r="T60" s="259">
        <f t="shared" si="28"/>
        <v>144.20000000000002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10</v>
      </c>
      <c r="C61" s="79">
        <v>9.1</v>
      </c>
      <c r="D61" s="79">
        <v>2</v>
      </c>
      <c r="E61" s="79">
        <v>9.1999999999999993</v>
      </c>
      <c r="F61" s="221">
        <v>9.1</v>
      </c>
      <c r="G61" s="23">
        <v>9.5</v>
      </c>
      <c r="H61" s="289">
        <v>9</v>
      </c>
      <c r="I61" s="79">
        <v>1.8</v>
      </c>
      <c r="J61" s="79">
        <v>8.9</v>
      </c>
      <c r="K61" s="221">
        <v>8.9</v>
      </c>
      <c r="L61" s="23">
        <v>10</v>
      </c>
      <c r="M61" s="79">
        <v>10.3</v>
      </c>
      <c r="N61" s="79">
        <v>2.2000000000000002</v>
      </c>
      <c r="O61" s="221">
        <v>10.1</v>
      </c>
      <c r="P61" s="23">
        <v>10.7</v>
      </c>
      <c r="Q61" s="79">
        <v>10.8</v>
      </c>
      <c r="R61" s="79">
        <v>1.9</v>
      </c>
      <c r="S61" s="221">
        <v>11</v>
      </c>
      <c r="T61" s="259">
        <f t="shared" si="28"/>
        <v>144.5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10.1</v>
      </c>
      <c r="C62" s="79">
        <v>9.1</v>
      </c>
      <c r="D62" s="79">
        <v>2.1</v>
      </c>
      <c r="E62" s="79">
        <v>9.1999999999999993</v>
      </c>
      <c r="F62" s="221">
        <v>9.1</v>
      </c>
      <c r="G62" s="23">
        <v>9.5</v>
      </c>
      <c r="H62" s="289">
        <v>9</v>
      </c>
      <c r="I62" s="79">
        <v>1.9</v>
      </c>
      <c r="J62" s="79">
        <v>8.9</v>
      </c>
      <c r="K62" s="221">
        <v>8.9</v>
      </c>
      <c r="L62" s="23">
        <v>10</v>
      </c>
      <c r="M62" s="79">
        <v>10.3</v>
      </c>
      <c r="N62" s="79">
        <v>2.2000000000000002</v>
      </c>
      <c r="O62" s="221">
        <v>10.1</v>
      </c>
      <c r="P62" s="23">
        <v>10.7</v>
      </c>
      <c r="Q62" s="79">
        <v>10.9</v>
      </c>
      <c r="R62" s="79">
        <v>1.9</v>
      </c>
      <c r="S62" s="221">
        <v>11</v>
      </c>
      <c r="T62" s="259">
        <f t="shared" si="28"/>
        <v>144.9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9.9</v>
      </c>
      <c r="C63" s="79">
        <v>9.1999999999999993</v>
      </c>
      <c r="D63" s="79">
        <v>2.1</v>
      </c>
      <c r="E63" s="79">
        <v>9.1999999999999993</v>
      </c>
      <c r="F63" s="221">
        <v>9.1</v>
      </c>
      <c r="G63" s="23">
        <v>9.5</v>
      </c>
      <c r="H63" s="289">
        <v>9</v>
      </c>
      <c r="I63" s="79">
        <v>1.9</v>
      </c>
      <c r="J63" s="79">
        <v>8.9</v>
      </c>
      <c r="K63" s="221">
        <v>8.9</v>
      </c>
      <c r="L63" s="23">
        <v>10</v>
      </c>
      <c r="M63" s="79">
        <v>10.3</v>
      </c>
      <c r="N63" s="79">
        <v>2.2000000000000002</v>
      </c>
      <c r="O63" s="221">
        <v>10.1</v>
      </c>
      <c r="P63" s="23">
        <v>10.7</v>
      </c>
      <c r="Q63" s="79">
        <v>10.9</v>
      </c>
      <c r="R63" s="79">
        <v>1.9</v>
      </c>
      <c r="S63" s="221">
        <v>11</v>
      </c>
      <c r="T63" s="259">
        <f t="shared" si="28"/>
        <v>144.80000000000001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69.400000000000006</v>
      </c>
      <c r="C64" s="262">
        <f t="shared" si="29"/>
        <v>63.600000000000009</v>
      </c>
      <c r="D64" s="262">
        <f t="shared" si="29"/>
        <v>14.2</v>
      </c>
      <c r="E64" s="262">
        <f t="shared" si="29"/>
        <v>64.2</v>
      </c>
      <c r="F64" s="263">
        <f t="shared" si="29"/>
        <v>63.400000000000006</v>
      </c>
      <c r="G64" s="261">
        <f t="shared" si="29"/>
        <v>66.900000000000006</v>
      </c>
      <c r="H64" s="262">
        <f t="shared" si="29"/>
        <v>62.6</v>
      </c>
      <c r="I64" s="262">
        <f t="shared" si="29"/>
        <v>13</v>
      </c>
      <c r="J64" s="262">
        <f t="shared" si="29"/>
        <v>62.099999999999994</v>
      </c>
      <c r="K64" s="263">
        <f t="shared" si="29"/>
        <v>62</v>
      </c>
      <c r="L64" s="261">
        <f t="shared" si="29"/>
        <v>69.599999999999994</v>
      </c>
      <c r="M64" s="262">
        <f t="shared" si="29"/>
        <v>71.8</v>
      </c>
      <c r="N64" s="262">
        <f t="shared" si="29"/>
        <v>15.299999999999997</v>
      </c>
      <c r="O64" s="263">
        <f t="shared" si="29"/>
        <v>70.400000000000006</v>
      </c>
      <c r="P64" s="261">
        <f t="shared" si="29"/>
        <v>74.900000000000006</v>
      </c>
      <c r="Q64" s="262">
        <f t="shared" si="29"/>
        <v>75.800000000000011</v>
      </c>
      <c r="R64" s="262">
        <f t="shared" si="29"/>
        <v>13.1</v>
      </c>
      <c r="S64" s="263">
        <f t="shared" si="29"/>
        <v>76.8</v>
      </c>
      <c r="T64" s="259">
        <f t="shared" si="28"/>
        <v>1009.0999999999998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153</v>
      </c>
      <c r="C65" s="266">
        <v>151.5</v>
      </c>
      <c r="D65" s="266">
        <v>155.5</v>
      </c>
      <c r="E65" s="266">
        <v>150.5</v>
      </c>
      <c r="F65" s="267">
        <v>151</v>
      </c>
      <c r="G65" s="265">
        <v>154</v>
      </c>
      <c r="H65" s="266">
        <v>151.5</v>
      </c>
      <c r="I65" s="266">
        <v>154.5</v>
      </c>
      <c r="J65" s="266">
        <v>150.5</v>
      </c>
      <c r="K65" s="267">
        <v>150</v>
      </c>
      <c r="L65" s="265">
        <v>153</v>
      </c>
      <c r="M65" s="266">
        <v>153</v>
      </c>
      <c r="N65" s="266">
        <v>156</v>
      </c>
      <c r="O65" s="267">
        <v>150</v>
      </c>
      <c r="P65" s="265">
        <v>153</v>
      </c>
      <c r="Q65" s="266">
        <v>152.5</v>
      </c>
      <c r="R65" s="266">
        <v>156</v>
      </c>
      <c r="S65" s="267">
        <v>152.5</v>
      </c>
      <c r="T65" s="316">
        <f>+((T64/T66)/7)*1000</f>
        <v>152.0644966847498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65</v>
      </c>
      <c r="C66" s="298">
        <v>60</v>
      </c>
      <c r="D66" s="298">
        <v>13</v>
      </c>
      <c r="E66" s="298">
        <v>61</v>
      </c>
      <c r="F66" s="318">
        <v>60</v>
      </c>
      <c r="G66" s="317">
        <v>62</v>
      </c>
      <c r="H66" s="298">
        <v>59</v>
      </c>
      <c r="I66" s="298">
        <v>12</v>
      </c>
      <c r="J66" s="298">
        <v>59</v>
      </c>
      <c r="K66" s="318">
        <v>59</v>
      </c>
      <c r="L66" s="317">
        <v>65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72</v>
      </c>
      <c r="T66" s="319">
        <f>SUM(B66:S66)</f>
        <v>948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10.042999999999997</v>
      </c>
      <c r="C67" s="273">
        <f t="shared" si="30"/>
        <v>9.1260000000000012</v>
      </c>
      <c r="D67" s="273">
        <f t="shared" si="30"/>
        <v>2.0301</v>
      </c>
      <c r="E67" s="273">
        <f t="shared" si="30"/>
        <v>9.2126999999999981</v>
      </c>
      <c r="F67" s="274">
        <f t="shared" si="30"/>
        <v>9.0839999999999996</v>
      </c>
      <c r="G67" s="272">
        <f t="shared" si="30"/>
        <v>9.4871999999999979</v>
      </c>
      <c r="H67" s="273">
        <f t="shared" si="30"/>
        <v>8.9539000000000009</v>
      </c>
      <c r="I67" s="273">
        <f t="shared" si="30"/>
        <v>1.8355999999999999</v>
      </c>
      <c r="J67" s="273">
        <f t="shared" si="30"/>
        <v>8.9113000000000007</v>
      </c>
      <c r="K67" s="274">
        <f t="shared" si="30"/>
        <v>8.870000000000001</v>
      </c>
      <c r="L67" s="272">
        <f t="shared" si="30"/>
        <v>9.9629999999999992</v>
      </c>
      <c r="M67" s="273">
        <f t="shared" si="30"/>
        <v>10.2714</v>
      </c>
      <c r="N67" s="273">
        <f t="shared" si="30"/>
        <v>2.1776000000000004</v>
      </c>
      <c r="O67" s="274">
        <f t="shared" si="30"/>
        <v>10.069999999999999</v>
      </c>
      <c r="P67" s="272">
        <f t="shared" si="30"/>
        <v>10.713999999999999</v>
      </c>
      <c r="Q67" s="273">
        <f t="shared" si="30"/>
        <v>10.838500000000002</v>
      </c>
      <c r="R67" s="273">
        <f t="shared" si="30"/>
        <v>1.8607999999999998</v>
      </c>
      <c r="S67" s="274">
        <f t="shared" si="30"/>
        <v>11.011999999999999</v>
      </c>
      <c r="T67" s="320">
        <f>((T64*1000)/T66)/7</f>
        <v>152.06449668474983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69.614999999999995</v>
      </c>
      <c r="C68" s="43">
        <f t="shared" si="31"/>
        <v>63.63</v>
      </c>
      <c r="D68" s="43">
        <f t="shared" si="31"/>
        <v>14.150499999999999</v>
      </c>
      <c r="E68" s="43">
        <f t="shared" si="31"/>
        <v>64.263499999999993</v>
      </c>
      <c r="F68" s="87">
        <f t="shared" si="31"/>
        <v>63.42</v>
      </c>
      <c r="G68" s="42">
        <f t="shared" si="31"/>
        <v>66.835999999999999</v>
      </c>
      <c r="H68" s="43">
        <f t="shared" si="31"/>
        <v>62.569499999999998</v>
      </c>
      <c r="I68" s="43">
        <f t="shared" si="31"/>
        <v>12.978</v>
      </c>
      <c r="J68" s="43">
        <f t="shared" si="31"/>
        <v>62.156500000000001</v>
      </c>
      <c r="K68" s="87">
        <f t="shared" si="31"/>
        <v>61.95</v>
      </c>
      <c r="L68" s="42">
        <f t="shared" si="31"/>
        <v>69.614999999999995</v>
      </c>
      <c r="M68" s="43">
        <f t="shared" si="31"/>
        <v>71.757000000000005</v>
      </c>
      <c r="N68" s="43">
        <f t="shared" si="31"/>
        <v>15.288</v>
      </c>
      <c r="O68" s="87">
        <f t="shared" si="31"/>
        <v>70.349999999999994</v>
      </c>
      <c r="P68" s="42">
        <f t="shared" si="31"/>
        <v>74.97</v>
      </c>
      <c r="Q68" s="43">
        <f t="shared" si="31"/>
        <v>75.792500000000004</v>
      </c>
      <c r="R68" s="43">
        <f t="shared" si="31"/>
        <v>13.103999999999999</v>
      </c>
      <c r="S68" s="87">
        <f t="shared" si="31"/>
        <v>76.86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152.52747252747253</v>
      </c>
      <c r="C69" s="49">
        <f t="shared" si="32"/>
        <v>151.42857142857144</v>
      </c>
      <c r="D69" s="49">
        <f t="shared" si="32"/>
        <v>156.04395604395603</v>
      </c>
      <c r="E69" s="49">
        <f t="shared" si="32"/>
        <v>150.3512880562061</v>
      </c>
      <c r="F69" s="50">
        <f t="shared" si="32"/>
        <v>150.95238095238096</v>
      </c>
      <c r="G69" s="48">
        <f t="shared" si="32"/>
        <v>154.14746543778804</v>
      </c>
      <c r="H69" s="49">
        <f t="shared" si="32"/>
        <v>151.5738498789346</v>
      </c>
      <c r="I69" s="49">
        <f t="shared" si="32"/>
        <v>154.76190476190473</v>
      </c>
      <c r="J69" s="49">
        <f t="shared" si="32"/>
        <v>150.36319612590799</v>
      </c>
      <c r="K69" s="50">
        <f t="shared" si="32"/>
        <v>150.12106537530266</v>
      </c>
      <c r="L69" s="48">
        <f t="shared" si="32"/>
        <v>152.96703296703296</v>
      </c>
      <c r="M69" s="49">
        <f t="shared" si="32"/>
        <v>153.09168443496799</v>
      </c>
      <c r="N69" s="49">
        <f t="shared" si="32"/>
        <v>156.12244897959181</v>
      </c>
      <c r="O69" s="50">
        <f t="shared" si="32"/>
        <v>150.10660980810238</v>
      </c>
      <c r="P69" s="48">
        <f t="shared" si="32"/>
        <v>152.85714285714286</v>
      </c>
      <c r="Q69" s="49">
        <f t="shared" si="32"/>
        <v>152.51509054325956</v>
      </c>
      <c r="R69" s="49">
        <f t="shared" si="32"/>
        <v>155.95238095238093</v>
      </c>
      <c r="S69" s="50">
        <f t="shared" si="32"/>
        <v>152.38095238095238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0" zoomScale="30" zoomScaleNormal="30" workbookViewId="0">
      <selection activeCell="Q73" sqref="Q73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AC3" s="425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425" t="s">
        <v>1</v>
      </c>
      <c r="B9" s="425"/>
      <c r="C9" s="425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425"/>
      <c r="B10" s="425"/>
      <c r="C10" s="42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425" t="s">
        <v>4</v>
      </c>
      <c r="B11" s="425"/>
      <c r="C11" s="425"/>
      <c r="D11" s="245"/>
      <c r="E11" s="426">
        <v>1</v>
      </c>
      <c r="F11" s="245"/>
      <c r="G11" s="245"/>
      <c r="H11" s="245"/>
      <c r="I11" s="245"/>
      <c r="J11" s="245"/>
      <c r="K11" s="599" t="s">
        <v>119</v>
      </c>
      <c r="L11" s="599"/>
      <c r="M11" s="427"/>
      <c r="N11" s="427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425"/>
      <c r="B12" s="425"/>
      <c r="C12" s="425"/>
      <c r="D12" s="245"/>
      <c r="E12" s="247"/>
      <c r="F12" s="245"/>
      <c r="G12" s="245"/>
      <c r="H12" s="245"/>
      <c r="I12" s="245"/>
      <c r="J12" s="245"/>
      <c r="K12" s="427"/>
      <c r="L12" s="427"/>
      <c r="M12" s="427"/>
      <c r="N12" s="427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245"/>
      <c r="W13" s="245"/>
      <c r="X13" s="245"/>
    </row>
    <row r="14" spans="1:29" s="52" customFormat="1" ht="34.5" thickBot="1" x14ac:dyDescent="0.3">
      <c r="A14" s="425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468</v>
      </c>
      <c r="C17" s="226">
        <v>4.4000000000000004</v>
      </c>
      <c r="D17" s="226">
        <v>4</v>
      </c>
      <c r="E17" s="226">
        <v>0.8</v>
      </c>
      <c r="F17" s="226">
        <v>4.0999999999999996</v>
      </c>
      <c r="G17" s="226">
        <v>4</v>
      </c>
      <c r="H17" s="225">
        <v>457</v>
      </c>
      <c r="I17" s="226">
        <v>4.3</v>
      </c>
      <c r="J17" s="226">
        <v>4</v>
      </c>
      <c r="K17" s="226">
        <v>0.7</v>
      </c>
      <c r="L17" s="226">
        <v>4</v>
      </c>
      <c r="M17" s="402">
        <v>3.9</v>
      </c>
      <c r="N17" s="79">
        <v>123.7</v>
      </c>
      <c r="O17" s="24">
        <v>127.4</v>
      </c>
      <c r="P17" s="24">
        <v>24.9</v>
      </c>
      <c r="Q17" s="25">
        <v>128.30000000000001</v>
      </c>
      <c r="R17" s="23">
        <v>130.69999999999999</v>
      </c>
      <c r="S17" s="24">
        <v>131.6</v>
      </c>
      <c r="T17" s="24">
        <v>21.2</v>
      </c>
      <c r="U17" s="25">
        <v>135.9</v>
      </c>
      <c r="V17" s="259">
        <f t="shared" ref="V17:V24" si="0">SUM(B17:U17)</f>
        <v>1782.9</v>
      </c>
      <c r="X17" s="52"/>
      <c r="Y17" s="52"/>
    </row>
    <row r="18" spans="1:41" ht="39.950000000000003" customHeight="1" x14ac:dyDescent="0.25">
      <c r="A18" s="260" t="s">
        <v>16</v>
      </c>
      <c r="B18" s="225">
        <v>468</v>
      </c>
      <c r="C18" s="226">
        <v>4.4000000000000004</v>
      </c>
      <c r="D18" s="226">
        <v>4</v>
      </c>
      <c r="E18" s="226">
        <v>0.8</v>
      </c>
      <c r="F18" s="226">
        <v>4.0999999999999996</v>
      </c>
      <c r="G18" s="226">
        <v>4</v>
      </c>
      <c r="H18" s="225">
        <v>457</v>
      </c>
      <c r="I18" s="226">
        <v>4.3</v>
      </c>
      <c r="J18" s="226">
        <v>4</v>
      </c>
      <c r="K18" s="226">
        <v>0.7</v>
      </c>
      <c r="L18" s="226">
        <v>4</v>
      </c>
      <c r="M18" s="402">
        <v>3.9</v>
      </c>
      <c r="N18" s="79">
        <v>123.7</v>
      </c>
      <c r="O18" s="24">
        <v>127.4</v>
      </c>
      <c r="P18" s="24">
        <v>24.9</v>
      </c>
      <c r="Q18" s="25">
        <v>128.30000000000001</v>
      </c>
      <c r="R18" s="23">
        <v>130.69999999999999</v>
      </c>
      <c r="S18" s="24">
        <v>131.6</v>
      </c>
      <c r="T18" s="24">
        <v>21.2</v>
      </c>
      <c r="U18" s="25">
        <v>135.9</v>
      </c>
      <c r="V18" s="259">
        <f t="shared" si="0"/>
        <v>1782.9</v>
      </c>
      <c r="X18" s="52"/>
      <c r="Y18" s="52"/>
    </row>
    <row r="19" spans="1:41" ht="39.75" customHeight="1" x14ac:dyDescent="0.25">
      <c r="A19" s="258" t="s">
        <v>17</v>
      </c>
      <c r="B19" s="225">
        <v>468</v>
      </c>
      <c r="C19" s="226">
        <v>4.4000000000000004</v>
      </c>
      <c r="D19" s="226">
        <v>4</v>
      </c>
      <c r="E19" s="226">
        <v>0.8</v>
      </c>
      <c r="F19" s="226">
        <v>4.0999999999999996</v>
      </c>
      <c r="G19" s="226">
        <v>4</v>
      </c>
      <c r="H19" s="225">
        <v>455</v>
      </c>
      <c r="I19" s="226">
        <v>4.3</v>
      </c>
      <c r="J19" s="226">
        <v>4</v>
      </c>
      <c r="K19" s="226">
        <v>0.7</v>
      </c>
      <c r="L19" s="226">
        <v>3.9</v>
      </c>
      <c r="M19" s="402">
        <v>3.9</v>
      </c>
      <c r="N19" s="79">
        <v>123.7</v>
      </c>
      <c r="O19" s="24">
        <v>127.4</v>
      </c>
      <c r="P19" s="24">
        <v>24.4</v>
      </c>
      <c r="Q19" s="25">
        <v>128</v>
      </c>
      <c r="R19" s="23">
        <v>130</v>
      </c>
      <c r="S19" s="24">
        <v>131.6</v>
      </c>
      <c r="T19" s="24">
        <v>20.8</v>
      </c>
      <c r="U19" s="25">
        <v>135.6</v>
      </c>
      <c r="V19" s="259">
        <f t="shared" si="0"/>
        <v>1778.6</v>
      </c>
      <c r="X19" s="52"/>
      <c r="Y19" s="52"/>
    </row>
    <row r="20" spans="1:41" ht="39.950000000000003" customHeight="1" x14ac:dyDescent="0.25">
      <c r="A20" s="260" t="s">
        <v>18</v>
      </c>
      <c r="B20" s="225">
        <v>468</v>
      </c>
      <c r="C20" s="226">
        <v>4.4000000000000004</v>
      </c>
      <c r="D20" s="226">
        <v>4</v>
      </c>
      <c r="E20" s="226">
        <v>0.8</v>
      </c>
      <c r="F20" s="226">
        <v>4.0999999999999996</v>
      </c>
      <c r="G20" s="226">
        <v>4</v>
      </c>
      <c r="H20" s="225">
        <v>455</v>
      </c>
      <c r="I20" s="226">
        <v>4.3</v>
      </c>
      <c r="J20" s="226">
        <v>4</v>
      </c>
      <c r="K20" s="226">
        <v>0.7</v>
      </c>
      <c r="L20" s="226">
        <v>3.9</v>
      </c>
      <c r="M20" s="402">
        <v>3.9</v>
      </c>
      <c r="N20" s="79">
        <v>123.7</v>
      </c>
      <c r="O20" s="24">
        <v>127.4</v>
      </c>
      <c r="P20" s="24">
        <v>24.4</v>
      </c>
      <c r="Q20" s="25">
        <v>128</v>
      </c>
      <c r="R20" s="23">
        <v>130</v>
      </c>
      <c r="S20" s="24">
        <v>131.6</v>
      </c>
      <c r="T20" s="24">
        <v>20.8</v>
      </c>
      <c r="U20" s="25">
        <v>135.6</v>
      </c>
      <c r="V20" s="259">
        <f t="shared" si="0"/>
        <v>1778.6</v>
      </c>
      <c r="X20" s="52"/>
      <c r="Y20" s="52"/>
    </row>
    <row r="21" spans="1:41" ht="39.950000000000003" customHeight="1" x14ac:dyDescent="0.25">
      <c r="A21" s="258" t="s">
        <v>19</v>
      </c>
      <c r="B21" s="225">
        <v>468</v>
      </c>
      <c r="C21" s="226">
        <v>4.4000000000000004</v>
      </c>
      <c r="D21" s="226">
        <v>4</v>
      </c>
      <c r="E21" s="226">
        <v>0.8</v>
      </c>
      <c r="F21" s="226">
        <v>4.0999999999999996</v>
      </c>
      <c r="G21" s="226">
        <v>4</v>
      </c>
      <c r="H21" s="225">
        <v>455</v>
      </c>
      <c r="I21" s="226">
        <v>4.3</v>
      </c>
      <c r="J21" s="226">
        <v>4</v>
      </c>
      <c r="K21" s="226">
        <v>0.7</v>
      </c>
      <c r="L21" s="226">
        <v>3.9</v>
      </c>
      <c r="M21" s="402">
        <v>3.9</v>
      </c>
      <c r="N21" s="79">
        <v>123.7</v>
      </c>
      <c r="O21" s="24">
        <v>127.4</v>
      </c>
      <c r="P21" s="24">
        <v>24.4</v>
      </c>
      <c r="Q21" s="25">
        <v>128</v>
      </c>
      <c r="R21" s="23">
        <v>130</v>
      </c>
      <c r="S21" s="24">
        <v>131.6</v>
      </c>
      <c r="T21" s="24">
        <v>20.8</v>
      </c>
      <c r="U21" s="25">
        <v>135.6</v>
      </c>
      <c r="V21" s="259">
        <f t="shared" si="0"/>
        <v>1778.6</v>
      </c>
      <c r="X21" s="52"/>
      <c r="Y21" s="52"/>
    </row>
    <row r="22" spans="1:41" ht="39.950000000000003" customHeight="1" x14ac:dyDescent="0.25">
      <c r="A22" s="260" t="s">
        <v>13</v>
      </c>
      <c r="B22" s="225">
        <v>468</v>
      </c>
      <c r="C22" s="226">
        <v>4.4000000000000004</v>
      </c>
      <c r="D22" s="226">
        <v>4</v>
      </c>
      <c r="E22" s="226">
        <v>0.8</v>
      </c>
      <c r="F22" s="226">
        <v>4.0999999999999996</v>
      </c>
      <c r="G22" s="226">
        <v>4</v>
      </c>
      <c r="H22" s="225">
        <v>455</v>
      </c>
      <c r="I22" s="226">
        <v>4.3</v>
      </c>
      <c r="J22" s="226">
        <v>4</v>
      </c>
      <c r="K22" s="226">
        <v>0.7</v>
      </c>
      <c r="L22" s="226">
        <v>3.9</v>
      </c>
      <c r="M22" s="402">
        <v>3.9</v>
      </c>
      <c r="N22" s="79">
        <v>123.7</v>
      </c>
      <c r="O22" s="24">
        <v>127.4</v>
      </c>
      <c r="P22" s="24">
        <v>24.4</v>
      </c>
      <c r="Q22" s="25">
        <v>128</v>
      </c>
      <c r="R22" s="23">
        <v>130</v>
      </c>
      <c r="S22" s="24">
        <v>131.6</v>
      </c>
      <c r="T22" s="24">
        <v>20.8</v>
      </c>
      <c r="U22" s="25">
        <v>135.6</v>
      </c>
      <c r="V22" s="259">
        <f t="shared" si="0"/>
        <v>1778.6</v>
      </c>
      <c r="X22" s="52"/>
      <c r="Y22" s="52"/>
    </row>
    <row r="23" spans="1:41" ht="39.950000000000003" customHeight="1" x14ac:dyDescent="0.25">
      <c r="A23" s="258" t="s">
        <v>14</v>
      </c>
      <c r="B23" s="225">
        <v>468</v>
      </c>
      <c r="C23" s="226">
        <v>4.4000000000000004</v>
      </c>
      <c r="D23" s="226">
        <v>4</v>
      </c>
      <c r="E23" s="226">
        <v>0.8</v>
      </c>
      <c r="F23" s="226">
        <v>4.0999999999999996</v>
      </c>
      <c r="G23" s="226">
        <v>4</v>
      </c>
      <c r="H23" s="225">
        <v>455</v>
      </c>
      <c r="I23" s="226">
        <v>4.3</v>
      </c>
      <c r="J23" s="226">
        <v>4</v>
      </c>
      <c r="K23" s="226">
        <v>0.7</v>
      </c>
      <c r="L23" s="226">
        <v>3.9</v>
      </c>
      <c r="M23" s="402">
        <v>3.9</v>
      </c>
      <c r="N23" s="79">
        <v>123.7</v>
      </c>
      <c r="O23" s="24">
        <v>127.4</v>
      </c>
      <c r="P23" s="24">
        <v>24.4</v>
      </c>
      <c r="Q23" s="25">
        <v>128</v>
      </c>
      <c r="R23" s="23">
        <v>130</v>
      </c>
      <c r="S23" s="24">
        <v>131.6</v>
      </c>
      <c r="T23" s="24">
        <v>20.8</v>
      </c>
      <c r="U23" s="25">
        <v>135.6</v>
      </c>
      <c r="V23" s="259">
        <f t="shared" si="0"/>
        <v>1778.6</v>
      </c>
      <c r="X23" s="52"/>
    </row>
    <row r="24" spans="1:41" ht="41.45" customHeight="1" thickBot="1" x14ac:dyDescent="0.3">
      <c r="A24" s="260" t="s">
        <v>11</v>
      </c>
      <c r="B24" s="227">
        <f>SUM(B17:B23)</f>
        <v>3276</v>
      </c>
      <c r="C24" s="228">
        <f t="shared" ref="C24:G24" si="1">SUM(C17:C23)</f>
        <v>30.799999999999997</v>
      </c>
      <c r="D24" s="228">
        <f t="shared" si="1"/>
        <v>28</v>
      </c>
      <c r="E24" s="228">
        <f t="shared" si="1"/>
        <v>5.6</v>
      </c>
      <c r="F24" s="228">
        <f t="shared" si="1"/>
        <v>28.700000000000003</v>
      </c>
      <c r="G24" s="228">
        <f t="shared" si="1"/>
        <v>28</v>
      </c>
      <c r="H24" s="227">
        <f>SUM(H17:H23)</f>
        <v>3189</v>
      </c>
      <c r="I24" s="228">
        <f t="shared" ref="I24:M24" si="2">SUM(I17:I23)</f>
        <v>30.1</v>
      </c>
      <c r="J24" s="228">
        <f t="shared" si="2"/>
        <v>28</v>
      </c>
      <c r="K24" s="228">
        <f t="shared" si="2"/>
        <v>4.9000000000000004</v>
      </c>
      <c r="L24" s="228">
        <f t="shared" si="2"/>
        <v>27.499999999999996</v>
      </c>
      <c r="M24" s="403">
        <f t="shared" si="2"/>
        <v>27.299999999999997</v>
      </c>
      <c r="N24" s="290">
        <f>SUM(N17:N23)</f>
        <v>865.90000000000009</v>
      </c>
      <c r="O24" s="262">
        <f t="shared" ref="O24:Q24" si="3">SUM(O17:O23)</f>
        <v>891.8</v>
      </c>
      <c r="P24" s="262">
        <f t="shared" si="3"/>
        <v>171.8</v>
      </c>
      <c r="Q24" s="263">
        <f t="shared" si="3"/>
        <v>896.6</v>
      </c>
      <c r="R24" s="261">
        <f>SUM(R17:R23)</f>
        <v>911.4</v>
      </c>
      <c r="S24" s="262">
        <f t="shared" ref="S24:U24" si="4">SUM(S17:S23)</f>
        <v>921.2</v>
      </c>
      <c r="T24" s="262">
        <f t="shared" si="4"/>
        <v>146.4</v>
      </c>
      <c r="U24" s="263">
        <f t="shared" si="4"/>
        <v>949.80000000000007</v>
      </c>
      <c r="V24" s="259">
        <f t="shared" si="0"/>
        <v>12458.8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151.41034210366408</v>
      </c>
    </row>
    <row r="26" spans="1:41" s="52" customFormat="1" ht="33" customHeight="1" x14ac:dyDescent="0.25">
      <c r="A26" s="269" t="s">
        <v>21</v>
      </c>
      <c r="B26" s="231"/>
      <c r="C26" s="232">
        <v>811</v>
      </c>
      <c r="D26" s="232">
        <v>745</v>
      </c>
      <c r="E26" s="232">
        <v>155</v>
      </c>
      <c r="F26" s="232">
        <v>750</v>
      </c>
      <c r="G26" s="232">
        <v>745</v>
      </c>
      <c r="H26" s="231"/>
      <c r="I26" s="232">
        <v>799</v>
      </c>
      <c r="J26" s="232">
        <v>737</v>
      </c>
      <c r="K26" s="232">
        <v>127</v>
      </c>
      <c r="L26" s="232">
        <v>731</v>
      </c>
      <c r="M26" s="405">
        <v>725</v>
      </c>
      <c r="N26" s="83">
        <v>817</v>
      </c>
      <c r="O26" s="35">
        <v>842</v>
      </c>
      <c r="P26" s="35">
        <v>162</v>
      </c>
      <c r="Q26" s="36">
        <v>846</v>
      </c>
      <c r="R26" s="34">
        <v>860</v>
      </c>
      <c r="S26" s="35">
        <v>869</v>
      </c>
      <c r="T26" s="35">
        <v>138</v>
      </c>
      <c r="U26" s="36">
        <v>896</v>
      </c>
      <c r="V26" s="270">
        <f>SUM(C26:U26)</f>
        <v>11755</v>
      </c>
      <c r="W26" s="52">
        <f>((V24*1000)/V26)/7</f>
        <v>151.41034210366411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736.71240000000012</v>
      </c>
      <c r="D27" s="226">
        <f t="shared" ref="D27:G27" si="5">(D26*D25/1000)*6</f>
        <v>676.75800000000004</v>
      </c>
      <c r="E27" s="226">
        <f t="shared" si="5"/>
        <v>140.80199999999999</v>
      </c>
      <c r="F27" s="226">
        <f t="shared" si="5"/>
        <v>681.3</v>
      </c>
      <c r="G27" s="226">
        <f t="shared" si="5"/>
        <v>676.75800000000004</v>
      </c>
      <c r="H27" s="233"/>
      <c r="I27" s="226">
        <f>(I26*I25/1000)*6</f>
        <v>725.8116</v>
      </c>
      <c r="J27" s="226">
        <f t="shared" ref="J27:M27" si="6">(J26*J25/1000)*6</f>
        <v>669.49080000000004</v>
      </c>
      <c r="K27" s="226">
        <f t="shared" si="6"/>
        <v>115.36679999999998</v>
      </c>
      <c r="L27" s="226">
        <f t="shared" si="6"/>
        <v>664.04040000000009</v>
      </c>
      <c r="M27" s="402">
        <f t="shared" si="6"/>
        <v>658.59</v>
      </c>
      <c r="N27" s="289">
        <f>((N26*N25)*7/1000-N17-N18)/5</f>
        <v>123.69131999999998</v>
      </c>
      <c r="O27" s="273">
        <f t="shared" ref="O27:U27" si="7">((O26*O25)*7/1000-O17-O18)/5</f>
        <v>127.51032000000001</v>
      </c>
      <c r="P27" s="273">
        <f t="shared" si="7"/>
        <v>24.377519999999997</v>
      </c>
      <c r="Q27" s="274">
        <f t="shared" si="7"/>
        <v>127.99816000000001</v>
      </c>
      <c r="R27" s="272">
        <f t="shared" si="7"/>
        <v>130.00560000000002</v>
      </c>
      <c r="S27" s="273">
        <f t="shared" si="7"/>
        <v>131.55324000000002</v>
      </c>
      <c r="T27" s="273">
        <f t="shared" si="7"/>
        <v>20.770479999999999</v>
      </c>
      <c r="U27" s="274">
        <f t="shared" si="7"/>
        <v>135.55616000000001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4.379400000000004</v>
      </c>
      <c r="D28" s="235">
        <f t="shared" ref="D28:G28" si="8">+(D25-$C$32)*D26/1000</f>
        <v>4.0230000000000041</v>
      </c>
      <c r="E28" s="235">
        <f t="shared" si="8"/>
        <v>0.83700000000000085</v>
      </c>
      <c r="F28" s="235">
        <f t="shared" si="8"/>
        <v>4.0500000000000043</v>
      </c>
      <c r="G28" s="235">
        <f t="shared" si="8"/>
        <v>4.0230000000000041</v>
      </c>
      <c r="H28" s="234"/>
      <c r="I28" s="235">
        <f>+(I25-$I$32)*I26/1000</f>
        <v>4.3146000000000049</v>
      </c>
      <c r="J28" s="235">
        <f t="shared" ref="J28:M28" si="9">+(J25-$I$32)*J26/1000</f>
        <v>3.9798000000000044</v>
      </c>
      <c r="K28" s="235">
        <f t="shared" si="9"/>
        <v>0.68580000000000074</v>
      </c>
      <c r="L28" s="235">
        <f t="shared" si="9"/>
        <v>3.947400000000004</v>
      </c>
      <c r="M28" s="406">
        <f t="shared" si="9"/>
        <v>3.915000000000004</v>
      </c>
      <c r="N28" s="85">
        <f>((N26*N25)*7)/1000</f>
        <v>865.85659999999996</v>
      </c>
      <c r="O28" s="43">
        <f>((O26*O25)*7)/1000</f>
        <v>892.35159999999996</v>
      </c>
      <c r="P28" s="43">
        <f t="shared" ref="P28:U28" si="10">((P26*P25)*7)/1000</f>
        <v>171.6876</v>
      </c>
      <c r="Q28" s="87">
        <f t="shared" si="10"/>
        <v>896.59080000000006</v>
      </c>
      <c r="R28" s="44">
        <f t="shared" si="10"/>
        <v>911.428</v>
      </c>
      <c r="S28" s="45">
        <f t="shared" si="10"/>
        <v>920.96620000000007</v>
      </c>
      <c r="T28" s="45">
        <f t="shared" si="10"/>
        <v>146.25239999999999</v>
      </c>
      <c r="U28" s="46">
        <f t="shared" si="10"/>
        <v>949.58079999999995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946.16666666666947</v>
      </c>
      <c r="D29" s="237">
        <f t="shared" si="11"/>
        <v>869.16666666666924</v>
      </c>
      <c r="E29" s="237">
        <f t="shared" si="11"/>
        <v>180.83333333333385</v>
      </c>
      <c r="F29" s="237">
        <f t="shared" si="11"/>
        <v>875.0000000000025</v>
      </c>
      <c r="G29" s="237">
        <f t="shared" si="11"/>
        <v>869.16666666666924</v>
      </c>
      <c r="H29" s="236"/>
      <c r="I29" s="237">
        <f t="shared" ref="I29:M29" si="12">+I26*(1.16666666666667)</f>
        <v>932.16666666666936</v>
      </c>
      <c r="J29" s="237">
        <f t="shared" si="12"/>
        <v>859.83333333333587</v>
      </c>
      <c r="K29" s="237">
        <f t="shared" si="12"/>
        <v>148.16666666666711</v>
      </c>
      <c r="L29" s="237">
        <f t="shared" si="12"/>
        <v>852.83333333333587</v>
      </c>
      <c r="M29" s="407">
        <f t="shared" si="12"/>
        <v>845.83333333333576</v>
      </c>
      <c r="N29" s="86">
        <f>+(N24/N26)/7*1000</f>
        <v>151.40758873929008</v>
      </c>
      <c r="O29" s="49">
        <f t="shared" ref="O29:U29" si="13">+(O24/O26)/7*1000</f>
        <v>151.3064133016627</v>
      </c>
      <c r="P29" s="49">
        <f t="shared" si="13"/>
        <v>151.49911816578484</v>
      </c>
      <c r="Q29" s="50">
        <f t="shared" si="13"/>
        <v>151.40155352921309</v>
      </c>
      <c r="R29" s="48">
        <f t="shared" si="13"/>
        <v>151.3953488372093</v>
      </c>
      <c r="S29" s="49">
        <f t="shared" si="13"/>
        <v>151.43843498273876</v>
      </c>
      <c r="T29" s="49">
        <f t="shared" si="13"/>
        <v>151.55279503105592</v>
      </c>
      <c r="U29" s="50">
        <f t="shared" si="13"/>
        <v>151.43494897959184</v>
      </c>
      <c r="V29" s="276"/>
    </row>
    <row r="30" spans="1:41" ht="33.75" customHeight="1" x14ac:dyDescent="0.25">
      <c r="A30" s="52"/>
      <c r="B30" s="233"/>
      <c r="C30" s="238">
        <f>(C27/6)</f>
        <v>122.78540000000002</v>
      </c>
      <c r="D30" s="238">
        <f t="shared" ref="D30:G30" si="14">+(D27/6)</f>
        <v>112.79300000000001</v>
      </c>
      <c r="E30" s="238">
        <f t="shared" si="14"/>
        <v>23.466999999999999</v>
      </c>
      <c r="F30" s="238">
        <f t="shared" si="14"/>
        <v>113.55</v>
      </c>
      <c r="G30" s="238">
        <f t="shared" si="14"/>
        <v>112.79300000000001</v>
      </c>
      <c r="H30" s="233"/>
      <c r="I30" s="238">
        <f>(I27/6)</f>
        <v>120.9686</v>
      </c>
      <c r="J30" s="238">
        <f t="shared" ref="J30:M30" si="15">+(J27/6)</f>
        <v>111.5818</v>
      </c>
      <c r="K30" s="238">
        <f t="shared" si="15"/>
        <v>19.227799999999998</v>
      </c>
      <c r="L30" s="238">
        <f t="shared" si="15"/>
        <v>110.67340000000002</v>
      </c>
      <c r="M30" s="408">
        <f t="shared" si="15"/>
        <v>109.765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299.26350000000008</v>
      </c>
      <c r="D31" s="238">
        <f t="shared" ref="D31:G31" si="16">+((D27-D24)/4)+D30</f>
        <v>274.98250000000002</v>
      </c>
      <c r="E31" s="238">
        <f t="shared" si="16"/>
        <v>57.267499999999998</v>
      </c>
      <c r="F31" s="238">
        <f t="shared" si="16"/>
        <v>276.7</v>
      </c>
      <c r="G31" s="238">
        <f t="shared" si="16"/>
        <v>274.98250000000002</v>
      </c>
      <c r="H31" s="233"/>
      <c r="I31" s="238">
        <f>+((I27-I24)/4)+I30</f>
        <v>294.8965</v>
      </c>
      <c r="J31" s="238">
        <f t="shared" ref="J31:M31" si="17">+((J27-J24)/4)+J30</f>
        <v>271.9545</v>
      </c>
      <c r="K31" s="238">
        <f t="shared" si="17"/>
        <v>46.844499999999996</v>
      </c>
      <c r="L31" s="238">
        <f t="shared" si="17"/>
        <v>269.80850000000004</v>
      </c>
      <c r="M31" s="408">
        <f t="shared" si="17"/>
        <v>267.58750000000003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468.07600000000002</v>
      </c>
      <c r="E32" s="242">
        <f>+SUM(C26:G26)</f>
        <v>3206</v>
      </c>
      <c r="F32" s="243"/>
      <c r="G32" s="243"/>
      <c r="H32" s="239"/>
      <c r="I32" s="240">
        <v>146</v>
      </c>
      <c r="J32" s="241">
        <f>+I32*K32/1000</f>
        <v>455.37400000000002</v>
      </c>
      <c r="K32" s="242">
        <f>+SUM(I26:M26)</f>
        <v>3119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91</v>
      </c>
      <c r="C38" s="79">
        <v>92.9</v>
      </c>
      <c r="D38" s="79">
        <v>21.5</v>
      </c>
      <c r="E38" s="79">
        <v>103.2</v>
      </c>
      <c r="F38" s="79">
        <v>103.7</v>
      </c>
      <c r="G38" s="79">
        <v>103</v>
      </c>
      <c r="H38" s="274">
        <f t="shared" ref="H38:H45" si="18">SUM(B38:G38)</f>
        <v>515.29999999999995</v>
      </c>
      <c r="I38" s="52"/>
      <c r="J38" s="287" t="s">
        <v>15</v>
      </c>
      <c r="K38" s="79">
        <v>7.3</v>
      </c>
      <c r="L38" s="79">
        <v>7.2</v>
      </c>
      <c r="M38" s="79">
        <v>1.6</v>
      </c>
      <c r="N38" s="79">
        <v>7.8</v>
      </c>
      <c r="O38" s="79">
        <v>7.9</v>
      </c>
      <c r="P38" s="79">
        <v>7.7</v>
      </c>
      <c r="Q38" s="274">
        <f t="shared" ref="Q38:Q45" si="19">SUM(K38:P38)</f>
        <v>39.500000000000007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91</v>
      </c>
      <c r="C39" s="79">
        <v>92.9</v>
      </c>
      <c r="D39" s="79">
        <v>21.5</v>
      </c>
      <c r="E39" s="79">
        <v>103.2</v>
      </c>
      <c r="F39" s="79">
        <v>103.7</v>
      </c>
      <c r="G39" s="79">
        <v>103</v>
      </c>
      <c r="H39" s="274">
        <f t="shared" si="18"/>
        <v>515.29999999999995</v>
      </c>
      <c r="I39" s="52"/>
      <c r="J39" s="288" t="s">
        <v>16</v>
      </c>
      <c r="K39" s="79">
        <v>7.3</v>
      </c>
      <c r="L39" s="79">
        <v>7.2</v>
      </c>
      <c r="M39" s="79">
        <v>1.6</v>
      </c>
      <c r="N39" s="79">
        <v>7.8</v>
      </c>
      <c r="O39" s="79">
        <v>7.9</v>
      </c>
      <c r="P39" s="79">
        <v>7.7</v>
      </c>
      <c r="Q39" s="274">
        <f t="shared" si="19"/>
        <v>39.500000000000007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91</v>
      </c>
      <c r="C40" s="79">
        <v>92.9</v>
      </c>
      <c r="D40" s="79">
        <v>21.5</v>
      </c>
      <c r="E40" s="79">
        <v>103.2</v>
      </c>
      <c r="F40" s="79">
        <v>103.7</v>
      </c>
      <c r="G40" s="79">
        <v>103</v>
      </c>
      <c r="H40" s="274">
        <f t="shared" si="18"/>
        <v>515.29999999999995</v>
      </c>
      <c r="I40" s="52"/>
      <c r="J40" s="287" t="s">
        <v>17</v>
      </c>
      <c r="K40" s="79">
        <v>7.2</v>
      </c>
      <c r="L40" s="79">
        <v>7.1</v>
      </c>
      <c r="M40" s="79">
        <v>1.3</v>
      </c>
      <c r="N40" s="79">
        <v>7.8</v>
      </c>
      <c r="O40" s="79">
        <v>7.8</v>
      </c>
      <c r="P40" s="79">
        <v>7.7</v>
      </c>
      <c r="Q40" s="274">
        <f t="shared" si="19"/>
        <v>38.900000000000006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91</v>
      </c>
      <c r="C41" s="79">
        <v>92.9</v>
      </c>
      <c r="D41" s="79">
        <v>21.5</v>
      </c>
      <c r="E41" s="79">
        <v>103.2</v>
      </c>
      <c r="F41" s="79">
        <v>103.7</v>
      </c>
      <c r="G41" s="79">
        <v>103</v>
      </c>
      <c r="H41" s="274">
        <f t="shared" si="18"/>
        <v>515.29999999999995</v>
      </c>
      <c r="I41" s="52"/>
      <c r="J41" s="288" t="s">
        <v>18</v>
      </c>
      <c r="K41" s="79">
        <v>7.2</v>
      </c>
      <c r="L41" s="79">
        <v>7.1</v>
      </c>
      <c r="M41" s="79">
        <v>1.3</v>
      </c>
      <c r="N41" s="79">
        <v>7.9</v>
      </c>
      <c r="O41" s="79">
        <v>7.8</v>
      </c>
      <c r="P41" s="79">
        <v>7.7</v>
      </c>
      <c r="Q41" s="274">
        <f t="shared" si="19"/>
        <v>39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91</v>
      </c>
      <c r="C42" s="79">
        <v>92.9</v>
      </c>
      <c r="D42" s="79">
        <v>21.5</v>
      </c>
      <c r="E42" s="79">
        <v>103.2</v>
      </c>
      <c r="F42" s="79">
        <v>103.7</v>
      </c>
      <c r="G42" s="79">
        <v>103</v>
      </c>
      <c r="H42" s="274">
        <f t="shared" si="18"/>
        <v>515.29999999999995</v>
      </c>
      <c r="I42" s="52"/>
      <c r="J42" s="287" t="s">
        <v>19</v>
      </c>
      <c r="K42" s="79">
        <v>7.2</v>
      </c>
      <c r="L42" s="79">
        <v>7.2</v>
      </c>
      <c r="M42" s="79">
        <v>1.3</v>
      </c>
      <c r="N42" s="79">
        <v>7.9</v>
      </c>
      <c r="O42" s="79">
        <v>7.8</v>
      </c>
      <c r="P42" s="79">
        <v>7.8</v>
      </c>
      <c r="Q42" s="274">
        <f t="shared" si="19"/>
        <v>39.200000000000003</v>
      </c>
      <c r="R42" s="52"/>
      <c r="S42" s="52"/>
      <c r="T42" s="52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91</v>
      </c>
      <c r="C43" s="79">
        <v>92.9</v>
      </c>
      <c r="D43" s="79">
        <v>21.5</v>
      </c>
      <c r="E43" s="79">
        <v>103.2</v>
      </c>
      <c r="F43" s="79">
        <v>103.7</v>
      </c>
      <c r="G43" s="79">
        <v>103</v>
      </c>
      <c r="H43" s="274">
        <f t="shared" si="18"/>
        <v>515.29999999999995</v>
      </c>
      <c r="I43" s="52"/>
      <c r="J43" s="288" t="s">
        <v>13</v>
      </c>
      <c r="K43" s="79">
        <v>7.1</v>
      </c>
      <c r="L43" s="79">
        <v>7.2</v>
      </c>
      <c r="M43" s="79">
        <v>1.6</v>
      </c>
      <c r="N43" s="79">
        <v>7.9</v>
      </c>
      <c r="O43" s="79">
        <v>7.7</v>
      </c>
      <c r="P43" s="79">
        <v>7.8</v>
      </c>
      <c r="Q43" s="274">
        <f t="shared" si="19"/>
        <v>39.299999999999997</v>
      </c>
      <c r="R43" s="52"/>
      <c r="S43" s="52"/>
      <c r="T43" s="52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91</v>
      </c>
      <c r="C44" s="79">
        <v>92.9</v>
      </c>
      <c r="D44" s="79">
        <v>21.5</v>
      </c>
      <c r="E44" s="79">
        <v>103.2</v>
      </c>
      <c r="F44" s="79">
        <v>103.7</v>
      </c>
      <c r="G44" s="79">
        <v>103</v>
      </c>
      <c r="H44" s="274">
        <f t="shared" si="18"/>
        <v>515.29999999999995</v>
      </c>
      <c r="I44" s="52"/>
      <c r="J44" s="287" t="s">
        <v>14</v>
      </c>
      <c r="K44" s="79">
        <v>7.1</v>
      </c>
      <c r="L44" s="79">
        <v>7.2</v>
      </c>
      <c r="M44" s="79">
        <v>1.7</v>
      </c>
      <c r="N44" s="79">
        <v>7.9</v>
      </c>
      <c r="O44" s="79">
        <v>7.8</v>
      </c>
      <c r="P44" s="79">
        <v>7.8</v>
      </c>
      <c r="Q44" s="274">
        <f t="shared" si="19"/>
        <v>39.5</v>
      </c>
      <c r="R44" s="52"/>
      <c r="S44" s="52"/>
      <c r="T44" s="52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637</v>
      </c>
      <c r="C45" s="262">
        <f t="shared" si="20"/>
        <v>650.29999999999995</v>
      </c>
      <c r="D45" s="262">
        <f t="shared" si="20"/>
        <v>150.5</v>
      </c>
      <c r="E45" s="262">
        <f t="shared" si="20"/>
        <v>722.40000000000009</v>
      </c>
      <c r="F45" s="262">
        <f t="shared" si="20"/>
        <v>725.90000000000009</v>
      </c>
      <c r="G45" s="262">
        <f t="shared" si="20"/>
        <v>721</v>
      </c>
      <c r="H45" s="274">
        <f t="shared" si="18"/>
        <v>3607.1</v>
      </c>
      <c r="J45" s="288" t="s">
        <v>11</v>
      </c>
      <c r="K45" s="290">
        <f t="shared" ref="K45:P45" si="21">SUM(K38:K44)</f>
        <v>50.400000000000006</v>
      </c>
      <c r="L45" s="262">
        <f t="shared" si="21"/>
        <v>50.20000000000001</v>
      </c>
      <c r="M45" s="262">
        <f t="shared" si="21"/>
        <v>10.399999999999999</v>
      </c>
      <c r="N45" s="262">
        <f t="shared" si="21"/>
        <v>54.999999999999993</v>
      </c>
      <c r="O45" s="262">
        <f t="shared" si="21"/>
        <v>54.7</v>
      </c>
      <c r="P45" s="262">
        <f t="shared" si="21"/>
        <v>54.199999999999996</v>
      </c>
      <c r="Q45" s="274">
        <f t="shared" si="19"/>
        <v>274.90000000000003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153.50014894250822</v>
      </c>
      <c r="J46" s="291" t="s">
        <v>20</v>
      </c>
      <c r="K46" s="292">
        <v>154.5</v>
      </c>
      <c r="L46" s="266">
        <v>152.5</v>
      </c>
      <c r="M46" s="266">
        <v>155.5</v>
      </c>
      <c r="N46" s="266">
        <v>151</v>
      </c>
      <c r="O46" s="266">
        <v>148</v>
      </c>
      <c r="P46" s="266">
        <v>149</v>
      </c>
      <c r="Q46" s="293">
        <f>+((Q45/Q47)/7)*1000</f>
        <v>151.04395604395606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593</v>
      </c>
      <c r="C47" s="35">
        <v>605</v>
      </c>
      <c r="D47" s="35">
        <v>140</v>
      </c>
      <c r="E47" s="35">
        <v>672</v>
      </c>
      <c r="F47" s="35">
        <v>676</v>
      </c>
      <c r="G47" s="35">
        <v>671</v>
      </c>
      <c r="H47" s="296">
        <f>SUM(B47:G47)</f>
        <v>3357</v>
      </c>
      <c r="I47" s="52"/>
      <c r="J47" s="295" t="s">
        <v>21</v>
      </c>
      <c r="K47" s="297">
        <v>46</v>
      </c>
      <c r="L47" s="298">
        <v>47</v>
      </c>
      <c r="M47" s="298">
        <v>11</v>
      </c>
      <c r="N47" s="298">
        <v>52</v>
      </c>
      <c r="O47" s="298">
        <v>52</v>
      </c>
      <c r="P47" s="298">
        <v>52</v>
      </c>
      <c r="Q47" s="299">
        <f>SUM(K47:P47)</f>
        <v>260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91.201740000000001</v>
      </c>
      <c r="C48" s="273">
        <f t="shared" si="22"/>
        <v>93.023899999999998</v>
      </c>
      <c r="D48" s="273">
        <f t="shared" si="22"/>
        <v>21.525200000000002</v>
      </c>
      <c r="E48" s="273">
        <f t="shared" si="22"/>
        <v>103.32095999999997</v>
      </c>
      <c r="F48" s="273">
        <f t="shared" si="22"/>
        <v>103.98167999999998</v>
      </c>
      <c r="G48" s="273">
        <f t="shared" si="22"/>
        <v>103.18577999999999</v>
      </c>
      <c r="H48" s="302">
        <f>((H45*1000)/H47)/7</f>
        <v>153.50014894250822</v>
      </c>
      <c r="J48" s="301" t="s">
        <v>22</v>
      </c>
      <c r="K48" s="289">
        <f t="shared" ref="K48:P48" si="23">((K47*K46)*7/1000-K38-K39)/5</f>
        <v>7.0298000000000016</v>
      </c>
      <c r="L48" s="273">
        <f t="shared" si="23"/>
        <v>7.1544999999999987</v>
      </c>
      <c r="M48" s="273">
        <f t="shared" si="23"/>
        <v>1.7547000000000001</v>
      </c>
      <c r="N48" s="273">
        <f t="shared" si="23"/>
        <v>7.8728000000000007</v>
      </c>
      <c r="O48" s="273">
        <f t="shared" si="23"/>
        <v>7.6144000000000007</v>
      </c>
      <c r="P48" s="273">
        <f t="shared" si="23"/>
        <v>7.7671999999999981</v>
      </c>
      <c r="Q48" s="303">
        <f>((Q45*1000)/Q47)/7</f>
        <v>151.04395604395609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638.00869999999998</v>
      </c>
      <c r="C49" s="43">
        <f t="shared" si="24"/>
        <v>650.91949999999997</v>
      </c>
      <c r="D49" s="43">
        <f t="shared" si="24"/>
        <v>150.626</v>
      </c>
      <c r="E49" s="43">
        <f t="shared" si="24"/>
        <v>723.00479999999993</v>
      </c>
      <c r="F49" s="43">
        <f t="shared" si="24"/>
        <v>727.30840000000001</v>
      </c>
      <c r="G49" s="43">
        <f t="shared" si="24"/>
        <v>721.9289</v>
      </c>
      <c r="H49" s="87"/>
      <c r="J49" s="96" t="s">
        <v>23</v>
      </c>
      <c r="K49" s="85">
        <f t="shared" ref="K49:P49" si="25">((K47*K46)*7)/1000</f>
        <v>49.749000000000002</v>
      </c>
      <c r="L49" s="43">
        <f t="shared" si="25"/>
        <v>50.172499999999999</v>
      </c>
      <c r="M49" s="43">
        <f t="shared" si="25"/>
        <v>11.9735</v>
      </c>
      <c r="N49" s="43">
        <f t="shared" si="25"/>
        <v>54.963999999999999</v>
      </c>
      <c r="O49" s="43">
        <f t="shared" si="25"/>
        <v>53.872</v>
      </c>
      <c r="P49" s="43">
        <f t="shared" si="25"/>
        <v>54.235999999999997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153.45699831365937</v>
      </c>
      <c r="C50" s="49">
        <f t="shared" si="26"/>
        <v>153.55371900826444</v>
      </c>
      <c r="D50" s="49">
        <f t="shared" si="26"/>
        <v>153.57142857142856</v>
      </c>
      <c r="E50" s="49">
        <f t="shared" si="26"/>
        <v>153.57142857142861</v>
      </c>
      <c r="F50" s="49">
        <f t="shared" si="26"/>
        <v>153.40236686390534</v>
      </c>
      <c r="G50" s="49">
        <f t="shared" si="26"/>
        <v>153.50223546944858</v>
      </c>
      <c r="H50" s="105"/>
      <c r="I50" s="52"/>
      <c r="J50" s="97" t="s">
        <v>24</v>
      </c>
      <c r="K50" s="86">
        <f t="shared" ref="K50:P50" si="27">+(K45/K47)/7*1000</f>
        <v>156.52173913043478</v>
      </c>
      <c r="L50" s="49">
        <f t="shared" si="27"/>
        <v>152.58358662613986</v>
      </c>
      <c r="M50" s="49">
        <f t="shared" si="27"/>
        <v>135.06493506493504</v>
      </c>
      <c r="N50" s="49">
        <f t="shared" si="27"/>
        <v>151.09890109890105</v>
      </c>
      <c r="O50" s="49">
        <f t="shared" si="27"/>
        <v>150.27472527472526</v>
      </c>
      <c r="P50" s="49">
        <f t="shared" si="27"/>
        <v>148.90109890109886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9.9</v>
      </c>
      <c r="C57" s="79">
        <v>9.1999999999999993</v>
      </c>
      <c r="D57" s="79">
        <v>2.1</v>
      </c>
      <c r="E57" s="79">
        <v>9.1999999999999993</v>
      </c>
      <c r="F57" s="221">
        <v>9.1</v>
      </c>
      <c r="G57" s="23">
        <v>9.5</v>
      </c>
      <c r="H57" s="289">
        <v>9</v>
      </c>
      <c r="I57" s="79">
        <v>1.9</v>
      </c>
      <c r="J57" s="79">
        <v>8.9</v>
      </c>
      <c r="K57" s="221">
        <v>8.9</v>
      </c>
      <c r="L57" s="23">
        <v>10</v>
      </c>
      <c r="M57" s="79">
        <v>10.3</v>
      </c>
      <c r="N57" s="79">
        <v>2.2000000000000002</v>
      </c>
      <c r="O57" s="221">
        <v>10.1</v>
      </c>
      <c r="P57" s="23">
        <v>10.7</v>
      </c>
      <c r="Q57" s="79">
        <v>10.9</v>
      </c>
      <c r="R57" s="79">
        <v>1.9</v>
      </c>
      <c r="S57" s="221">
        <v>11</v>
      </c>
      <c r="T57" s="259">
        <f t="shared" ref="T57:T64" si="28">SUM(B57:S57)</f>
        <v>144.80000000000001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9.9</v>
      </c>
      <c r="C58" s="79">
        <v>9.1999999999999993</v>
      </c>
      <c r="D58" s="79">
        <v>2.1</v>
      </c>
      <c r="E58" s="79">
        <v>9.1999999999999993</v>
      </c>
      <c r="F58" s="221">
        <v>9.1</v>
      </c>
      <c r="G58" s="23">
        <v>9.5</v>
      </c>
      <c r="H58" s="289">
        <v>9</v>
      </c>
      <c r="I58" s="79">
        <v>1.9</v>
      </c>
      <c r="J58" s="79">
        <v>8.9</v>
      </c>
      <c r="K58" s="221">
        <v>8.9</v>
      </c>
      <c r="L58" s="23">
        <v>10</v>
      </c>
      <c r="M58" s="79">
        <v>10.3</v>
      </c>
      <c r="N58" s="79">
        <v>2.2000000000000002</v>
      </c>
      <c r="O58" s="221">
        <v>10.1</v>
      </c>
      <c r="P58" s="23">
        <v>10.7</v>
      </c>
      <c r="Q58" s="79">
        <v>10.9</v>
      </c>
      <c r="R58" s="79">
        <v>1.9</v>
      </c>
      <c r="S58" s="221">
        <v>11</v>
      </c>
      <c r="T58" s="259">
        <f t="shared" si="28"/>
        <v>144.80000000000001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9.6999999999999993</v>
      </c>
      <c r="C59" s="79">
        <v>8.9</v>
      </c>
      <c r="D59" s="79">
        <v>2</v>
      </c>
      <c r="E59" s="79">
        <v>9.1999999999999993</v>
      </c>
      <c r="F59" s="221">
        <v>9</v>
      </c>
      <c r="G59" s="23">
        <v>9.5</v>
      </c>
      <c r="H59" s="289">
        <v>8.9</v>
      </c>
      <c r="I59" s="79">
        <v>1.8</v>
      </c>
      <c r="J59" s="79">
        <v>8.8000000000000007</v>
      </c>
      <c r="K59" s="221">
        <v>8.8000000000000007</v>
      </c>
      <c r="L59" s="23">
        <v>10</v>
      </c>
      <c r="M59" s="79">
        <v>10.199999999999999</v>
      </c>
      <c r="N59" s="79">
        <v>2.2000000000000002</v>
      </c>
      <c r="O59" s="221">
        <v>10</v>
      </c>
      <c r="P59" s="23">
        <v>10.8</v>
      </c>
      <c r="Q59" s="79">
        <v>10.8</v>
      </c>
      <c r="R59" s="79">
        <v>1.8</v>
      </c>
      <c r="S59" s="221">
        <v>11.1</v>
      </c>
      <c r="T59" s="259">
        <f t="shared" si="28"/>
        <v>143.5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9.6999999999999993</v>
      </c>
      <c r="C60" s="79">
        <v>8.9</v>
      </c>
      <c r="D60" s="79">
        <v>2</v>
      </c>
      <c r="E60" s="79">
        <v>9.1999999999999993</v>
      </c>
      <c r="F60" s="221">
        <v>9.1</v>
      </c>
      <c r="G60" s="23">
        <v>9.6</v>
      </c>
      <c r="H60" s="289">
        <v>8.9</v>
      </c>
      <c r="I60" s="79">
        <v>1.8</v>
      </c>
      <c r="J60" s="79">
        <v>8.8000000000000007</v>
      </c>
      <c r="K60" s="221">
        <v>8.8000000000000007</v>
      </c>
      <c r="L60" s="23">
        <v>10</v>
      </c>
      <c r="M60" s="79">
        <v>10.199999999999999</v>
      </c>
      <c r="N60" s="79">
        <v>2.2000000000000002</v>
      </c>
      <c r="O60" s="221">
        <v>10</v>
      </c>
      <c r="P60" s="23">
        <v>10.8</v>
      </c>
      <c r="Q60" s="79">
        <v>10.8</v>
      </c>
      <c r="R60" s="79">
        <v>1.8</v>
      </c>
      <c r="S60" s="221">
        <v>11.1</v>
      </c>
      <c r="T60" s="259">
        <f t="shared" si="28"/>
        <v>143.70000000000002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9.6999999999999993</v>
      </c>
      <c r="C61" s="79">
        <v>8.9</v>
      </c>
      <c r="D61" s="79">
        <v>2</v>
      </c>
      <c r="E61" s="79">
        <v>9.3000000000000007</v>
      </c>
      <c r="F61" s="221">
        <v>9.1</v>
      </c>
      <c r="G61" s="23">
        <v>9.6</v>
      </c>
      <c r="H61" s="289">
        <v>8.9</v>
      </c>
      <c r="I61" s="79">
        <v>1.8</v>
      </c>
      <c r="J61" s="79">
        <v>8.9</v>
      </c>
      <c r="K61" s="221">
        <v>8.8000000000000007</v>
      </c>
      <c r="L61" s="23">
        <v>10</v>
      </c>
      <c r="M61" s="79">
        <v>10.199999999999999</v>
      </c>
      <c r="N61" s="79">
        <v>2.2000000000000002</v>
      </c>
      <c r="O61" s="221">
        <v>10</v>
      </c>
      <c r="P61" s="23">
        <v>10.8</v>
      </c>
      <c r="Q61" s="79">
        <v>10.8</v>
      </c>
      <c r="R61" s="79">
        <v>1.9</v>
      </c>
      <c r="S61" s="221">
        <v>11.1</v>
      </c>
      <c r="T61" s="259">
        <f t="shared" si="28"/>
        <v>144</v>
      </c>
      <c r="U61" s="73"/>
      <c r="V61" s="53"/>
      <c r="W61" s="52"/>
      <c r="X61" s="52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9.8000000000000007</v>
      </c>
      <c r="C62" s="79">
        <v>8.9</v>
      </c>
      <c r="D62" s="79">
        <v>2</v>
      </c>
      <c r="E62" s="79">
        <v>9.3000000000000007</v>
      </c>
      <c r="F62" s="221">
        <v>9.1</v>
      </c>
      <c r="G62" s="23">
        <v>9.6</v>
      </c>
      <c r="H62" s="289">
        <v>8.9</v>
      </c>
      <c r="I62" s="79">
        <v>1.9</v>
      </c>
      <c r="J62" s="79">
        <v>8.9</v>
      </c>
      <c r="K62" s="221">
        <v>8.9</v>
      </c>
      <c r="L62" s="23">
        <v>10</v>
      </c>
      <c r="M62" s="79">
        <v>10.3</v>
      </c>
      <c r="N62" s="79">
        <v>2.2000000000000002</v>
      </c>
      <c r="O62" s="221">
        <v>10</v>
      </c>
      <c r="P62" s="23">
        <v>10.8</v>
      </c>
      <c r="Q62" s="79">
        <v>10.8</v>
      </c>
      <c r="R62" s="79">
        <v>1.9</v>
      </c>
      <c r="S62" s="221">
        <v>11.1</v>
      </c>
      <c r="T62" s="259">
        <f t="shared" si="28"/>
        <v>144.4</v>
      </c>
      <c r="U62" s="73"/>
      <c r="V62" s="53"/>
      <c r="W62" s="52"/>
      <c r="X62" s="52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9.8000000000000007</v>
      </c>
      <c r="C63" s="79">
        <v>9</v>
      </c>
      <c r="D63" s="79">
        <v>2</v>
      </c>
      <c r="E63" s="79">
        <v>9.3000000000000007</v>
      </c>
      <c r="F63" s="221">
        <v>9.1</v>
      </c>
      <c r="G63" s="23">
        <v>9.6</v>
      </c>
      <c r="H63" s="289">
        <v>9</v>
      </c>
      <c r="I63" s="79">
        <v>1.9</v>
      </c>
      <c r="J63" s="79">
        <v>8.9</v>
      </c>
      <c r="K63" s="221">
        <v>8.9</v>
      </c>
      <c r="L63" s="23">
        <v>10.1</v>
      </c>
      <c r="M63" s="79">
        <v>10.3</v>
      </c>
      <c r="N63" s="79">
        <v>2.2000000000000002</v>
      </c>
      <c r="O63" s="221">
        <v>10.1</v>
      </c>
      <c r="P63" s="23">
        <v>10.8</v>
      </c>
      <c r="Q63" s="79">
        <v>10.8</v>
      </c>
      <c r="R63" s="79">
        <v>1.9</v>
      </c>
      <c r="S63" s="221">
        <v>11.2</v>
      </c>
      <c r="T63" s="259">
        <f t="shared" si="28"/>
        <v>144.9</v>
      </c>
      <c r="U63" s="73"/>
      <c r="V63" s="53"/>
      <c r="W63" s="52"/>
      <c r="X63" s="52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68.5</v>
      </c>
      <c r="C64" s="262">
        <f t="shared" si="29"/>
        <v>62.999999999999993</v>
      </c>
      <c r="D64" s="262">
        <f t="shared" si="29"/>
        <v>14.2</v>
      </c>
      <c r="E64" s="262">
        <f t="shared" si="29"/>
        <v>64.699999999999989</v>
      </c>
      <c r="F64" s="263">
        <f t="shared" si="29"/>
        <v>63.6</v>
      </c>
      <c r="G64" s="261">
        <f t="shared" si="29"/>
        <v>66.900000000000006</v>
      </c>
      <c r="H64" s="262">
        <f t="shared" si="29"/>
        <v>62.599999999999994</v>
      </c>
      <c r="I64" s="262">
        <f t="shared" si="29"/>
        <v>13</v>
      </c>
      <c r="J64" s="262">
        <f t="shared" si="29"/>
        <v>62.1</v>
      </c>
      <c r="K64" s="263">
        <f t="shared" si="29"/>
        <v>62</v>
      </c>
      <c r="L64" s="261">
        <f t="shared" si="29"/>
        <v>70.099999999999994</v>
      </c>
      <c r="M64" s="262">
        <f t="shared" si="29"/>
        <v>71.8</v>
      </c>
      <c r="N64" s="262">
        <f t="shared" si="29"/>
        <v>15.399999999999999</v>
      </c>
      <c r="O64" s="263">
        <f t="shared" si="29"/>
        <v>70.3</v>
      </c>
      <c r="P64" s="261">
        <f t="shared" si="29"/>
        <v>75.399999999999991</v>
      </c>
      <c r="Q64" s="262">
        <f t="shared" si="29"/>
        <v>75.8</v>
      </c>
      <c r="R64" s="262">
        <f t="shared" si="29"/>
        <v>13.1</v>
      </c>
      <c r="S64" s="263">
        <f t="shared" si="29"/>
        <v>77.600000000000009</v>
      </c>
      <c r="T64" s="259">
        <f t="shared" si="28"/>
        <v>1010.0999999999999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153</v>
      </c>
      <c r="C65" s="266">
        <v>152.5</v>
      </c>
      <c r="D65" s="266">
        <v>155.5</v>
      </c>
      <c r="E65" s="266">
        <v>151.5</v>
      </c>
      <c r="F65" s="267">
        <v>151.5</v>
      </c>
      <c r="G65" s="265">
        <v>154</v>
      </c>
      <c r="H65" s="266">
        <v>151.5</v>
      </c>
      <c r="I65" s="266">
        <v>154.5</v>
      </c>
      <c r="J65" s="266">
        <v>150.5</v>
      </c>
      <c r="K65" s="267">
        <v>150</v>
      </c>
      <c r="L65" s="265">
        <v>154</v>
      </c>
      <c r="M65" s="266">
        <v>153</v>
      </c>
      <c r="N65" s="266">
        <v>156.5</v>
      </c>
      <c r="O65" s="267">
        <v>150</v>
      </c>
      <c r="P65" s="265">
        <v>154</v>
      </c>
      <c r="Q65" s="266">
        <v>152.5</v>
      </c>
      <c r="R65" s="266">
        <v>156</v>
      </c>
      <c r="S65" s="267">
        <v>154</v>
      </c>
      <c r="T65" s="316">
        <f>+((T64/T66)/7)*1000</f>
        <v>152.53699788583509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64</v>
      </c>
      <c r="C66" s="298">
        <v>59</v>
      </c>
      <c r="D66" s="298">
        <v>13</v>
      </c>
      <c r="E66" s="298">
        <v>61</v>
      </c>
      <c r="F66" s="318">
        <v>60</v>
      </c>
      <c r="G66" s="317">
        <v>62</v>
      </c>
      <c r="H66" s="298">
        <v>59</v>
      </c>
      <c r="I66" s="298">
        <v>12</v>
      </c>
      <c r="J66" s="298">
        <v>59</v>
      </c>
      <c r="K66" s="318">
        <v>59</v>
      </c>
      <c r="L66" s="317">
        <v>65</v>
      </c>
      <c r="M66" s="298">
        <v>67</v>
      </c>
      <c r="N66" s="298">
        <v>14</v>
      </c>
      <c r="O66" s="318">
        <v>67</v>
      </c>
      <c r="P66" s="317">
        <v>70</v>
      </c>
      <c r="Q66" s="298">
        <v>71</v>
      </c>
      <c r="R66" s="298">
        <v>12</v>
      </c>
      <c r="S66" s="318">
        <v>72</v>
      </c>
      <c r="T66" s="319">
        <f>SUM(B66:S66)</f>
        <v>946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9.7487999999999992</v>
      </c>
      <c r="C67" s="273">
        <f t="shared" si="30"/>
        <v>8.9164999999999992</v>
      </c>
      <c r="D67" s="273">
        <f t="shared" si="30"/>
        <v>1.9901</v>
      </c>
      <c r="E67" s="273">
        <f t="shared" si="30"/>
        <v>9.2580999999999989</v>
      </c>
      <c r="F67" s="274">
        <f t="shared" si="30"/>
        <v>9.0860000000000003</v>
      </c>
      <c r="G67" s="272">
        <f t="shared" si="30"/>
        <v>9.5671999999999997</v>
      </c>
      <c r="H67" s="273">
        <f t="shared" si="30"/>
        <v>8.9138999999999999</v>
      </c>
      <c r="I67" s="273">
        <f t="shared" si="30"/>
        <v>1.8355999999999999</v>
      </c>
      <c r="J67" s="273">
        <f t="shared" si="30"/>
        <v>8.8713000000000015</v>
      </c>
      <c r="K67" s="274">
        <f t="shared" si="30"/>
        <v>8.8300000000000018</v>
      </c>
      <c r="L67" s="272">
        <f t="shared" si="30"/>
        <v>10.013999999999999</v>
      </c>
      <c r="M67" s="273">
        <f t="shared" si="30"/>
        <v>10.231400000000002</v>
      </c>
      <c r="N67" s="273">
        <f t="shared" si="30"/>
        <v>2.1874000000000002</v>
      </c>
      <c r="O67" s="274">
        <f t="shared" si="30"/>
        <v>10.029999999999998</v>
      </c>
      <c r="P67" s="272">
        <f t="shared" si="30"/>
        <v>10.811999999999998</v>
      </c>
      <c r="Q67" s="273">
        <f t="shared" si="30"/>
        <v>10.798500000000001</v>
      </c>
      <c r="R67" s="273">
        <f t="shared" si="30"/>
        <v>1.8607999999999998</v>
      </c>
      <c r="S67" s="274">
        <f t="shared" si="30"/>
        <v>11.123200000000001</v>
      </c>
      <c r="T67" s="320">
        <f>((T64*1000)/T66)/7</f>
        <v>152.53699788583506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68.543999999999997</v>
      </c>
      <c r="C68" s="43">
        <f t="shared" si="31"/>
        <v>62.982500000000002</v>
      </c>
      <c r="D68" s="43">
        <f t="shared" si="31"/>
        <v>14.150499999999999</v>
      </c>
      <c r="E68" s="43">
        <f t="shared" si="31"/>
        <v>64.6905</v>
      </c>
      <c r="F68" s="87">
        <f t="shared" si="31"/>
        <v>63.63</v>
      </c>
      <c r="G68" s="42">
        <f t="shared" si="31"/>
        <v>66.835999999999999</v>
      </c>
      <c r="H68" s="43">
        <f t="shared" si="31"/>
        <v>62.569499999999998</v>
      </c>
      <c r="I68" s="43">
        <f t="shared" si="31"/>
        <v>12.978</v>
      </c>
      <c r="J68" s="43">
        <f t="shared" si="31"/>
        <v>62.156500000000001</v>
      </c>
      <c r="K68" s="87">
        <f t="shared" si="31"/>
        <v>61.95</v>
      </c>
      <c r="L68" s="42">
        <f t="shared" si="31"/>
        <v>70.069999999999993</v>
      </c>
      <c r="M68" s="43">
        <f t="shared" si="31"/>
        <v>71.757000000000005</v>
      </c>
      <c r="N68" s="43">
        <f t="shared" si="31"/>
        <v>15.337</v>
      </c>
      <c r="O68" s="87">
        <f t="shared" si="31"/>
        <v>70.349999999999994</v>
      </c>
      <c r="P68" s="42">
        <f t="shared" si="31"/>
        <v>75.459999999999994</v>
      </c>
      <c r="Q68" s="43">
        <f t="shared" si="31"/>
        <v>75.792500000000004</v>
      </c>
      <c r="R68" s="43">
        <f t="shared" si="31"/>
        <v>13.103999999999999</v>
      </c>
      <c r="S68" s="87">
        <f t="shared" si="31"/>
        <v>77.616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152.90178571428572</v>
      </c>
      <c r="C69" s="49">
        <f t="shared" si="32"/>
        <v>152.5423728813559</v>
      </c>
      <c r="D69" s="49">
        <f t="shared" si="32"/>
        <v>156.04395604395603</v>
      </c>
      <c r="E69" s="49">
        <f t="shared" si="32"/>
        <v>151.52224824355969</v>
      </c>
      <c r="F69" s="50">
        <f t="shared" si="32"/>
        <v>151.42857142857144</v>
      </c>
      <c r="G69" s="48">
        <f t="shared" si="32"/>
        <v>154.14746543778804</v>
      </c>
      <c r="H69" s="49">
        <f t="shared" si="32"/>
        <v>151.5738498789346</v>
      </c>
      <c r="I69" s="49">
        <f t="shared" si="32"/>
        <v>154.76190476190473</v>
      </c>
      <c r="J69" s="49">
        <f t="shared" si="32"/>
        <v>150.36319612590799</v>
      </c>
      <c r="K69" s="50">
        <f t="shared" si="32"/>
        <v>150.12106537530266</v>
      </c>
      <c r="L69" s="48">
        <f t="shared" si="32"/>
        <v>154.06593406593404</v>
      </c>
      <c r="M69" s="49">
        <f t="shared" si="32"/>
        <v>153.09168443496799</v>
      </c>
      <c r="N69" s="49">
        <f t="shared" si="32"/>
        <v>157.14285714285711</v>
      </c>
      <c r="O69" s="50">
        <f t="shared" si="32"/>
        <v>149.89339019189765</v>
      </c>
      <c r="P69" s="48">
        <f t="shared" si="32"/>
        <v>153.87755102040816</v>
      </c>
      <c r="Q69" s="49">
        <f t="shared" si="32"/>
        <v>152.51509054325953</v>
      </c>
      <c r="R69" s="49">
        <f t="shared" si="32"/>
        <v>155.95238095238093</v>
      </c>
      <c r="S69" s="50">
        <f t="shared" si="32"/>
        <v>153.968253968254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37" zoomScale="30" zoomScaleNormal="30" workbookViewId="0">
      <selection activeCell="M73" sqref="M73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428"/>
      <c r="E3" s="428"/>
      <c r="F3" s="428"/>
      <c r="G3" s="428"/>
      <c r="H3" s="428"/>
      <c r="I3" s="428"/>
      <c r="J3" s="428"/>
      <c r="K3" s="428"/>
      <c r="L3" s="428"/>
      <c r="M3" s="428"/>
      <c r="N3" s="428"/>
      <c r="O3" s="428"/>
      <c r="P3" s="428"/>
      <c r="Q3" s="428"/>
      <c r="R3" s="428"/>
      <c r="S3" s="428"/>
      <c r="T3" s="428"/>
      <c r="U3" s="428"/>
      <c r="V3" s="428"/>
      <c r="W3" s="428"/>
      <c r="AC3" s="428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428" t="s">
        <v>1</v>
      </c>
      <c r="B9" s="428"/>
      <c r="C9" s="428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428"/>
      <c r="B10" s="428"/>
      <c r="C10" s="428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428" t="s">
        <v>4</v>
      </c>
      <c r="B11" s="428"/>
      <c r="C11" s="428"/>
      <c r="D11" s="245"/>
      <c r="E11" s="429">
        <v>1</v>
      </c>
      <c r="F11" s="245"/>
      <c r="G11" s="245"/>
      <c r="H11" s="245"/>
      <c r="I11" s="245"/>
      <c r="J11" s="245"/>
      <c r="K11" s="599" t="s">
        <v>120</v>
      </c>
      <c r="L11" s="599"/>
      <c r="M11" s="430"/>
      <c r="N11" s="430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428"/>
      <c r="B12" s="428"/>
      <c r="C12" s="428"/>
      <c r="D12" s="245"/>
      <c r="E12" s="247"/>
      <c r="F12" s="245"/>
      <c r="G12" s="245"/>
      <c r="H12" s="245"/>
      <c r="I12" s="245"/>
      <c r="J12" s="245"/>
      <c r="K12" s="430"/>
      <c r="L12" s="430"/>
      <c r="M12" s="430"/>
      <c r="N12" s="430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428"/>
      <c r="B13" s="428"/>
      <c r="C13" s="428"/>
      <c r="D13" s="428"/>
      <c r="E13" s="428"/>
      <c r="F13" s="428"/>
      <c r="G13" s="428"/>
      <c r="H13" s="428"/>
      <c r="I13" s="428"/>
      <c r="J13" s="428"/>
      <c r="K13" s="428"/>
      <c r="L13" s="430"/>
      <c r="M13" s="430"/>
      <c r="N13" s="430"/>
      <c r="O13" s="430"/>
      <c r="P13" s="430"/>
      <c r="Q13" s="430"/>
      <c r="R13" s="430"/>
      <c r="S13" s="430"/>
      <c r="T13" s="430"/>
      <c r="U13" s="430"/>
      <c r="V13" s="245"/>
      <c r="W13" s="245"/>
      <c r="X13" s="245"/>
    </row>
    <row r="14" spans="1:29" s="52" customFormat="1" ht="34.5" thickBot="1" x14ac:dyDescent="0.3">
      <c r="A14" s="428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468</v>
      </c>
      <c r="C17" s="226">
        <v>4.4000000000000004</v>
      </c>
      <c r="D17" s="226">
        <v>4</v>
      </c>
      <c r="E17" s="226">
        <v>0.8</v>
      </c>
      <c r="F17" s="226">
        <v>4.0999999999999996</v>
      </c>
      <c r="G17" s="226">
        <v>4</v>
      </c>
      <c r="H17" s="225">
        <v>455</v>
      </c>
      <c r="I17" s="226">
        <v>4.3</v>
      </c>
      <c r="J17" s="226">
        <v>4</v>
      </c>
      <c r="K17" s="226">
        <v>0.7</v>
      </c>
      <c r="L17" s="226">
        <v>3.9</v>
      </c>
      <c r="M17" s="402">
        <v>3.9</v>
      </c>
      <c r="N17" s="79">
        <v>123.7</v>
      </c>
      <c r="O17" s="24">
        <v>127.4</v>
      </c>
      <c r="P17" s="24">
        <v>24.4</v>
      </c>
      <c r="Q17" s="25">
        <v>128</v>
      </c>
      <c r="R17" s="23">
        <v>130</v>
      </c>
      <c r="S17" s="24">
        <v>131.6</v>
      </c>
      <c r="T17" s="24">
        <v>20.8</v>
      </c>
      <c r="U17" s="25">
        <v>135.6</v>
      </c>
      <c r="V17" s="259">
        <f t="shared" ref="V17:V24" si="0">SUM(B17:U17)</f>
        <v>1778.6</v>
      </c>
      <c r="X17" s="52"/>
      <c r="Y17" s="52"/>
    </row>
    <row r="18" spans="1:41" ht="39.950000000000003" customHeight="1" x14ac:dyDescent="0.25">
      <c r="A18" s="260" t="s">
        <v>16</v>
      </c>
      <c r="B18" s="225">
        <v>468</v>
      </c>
      <c r="C18" s="226">
        <v>4.4000000000000004</v>
      </c>
      <c r="D18" s="226">
        <v>4</v>
      </c>
      <c r="E18" s="226">
        <v>0.8</v>
      </c>
      <c r="F18" s="226">
        <v>4.0999999999999996</v>
      </c>
      <c r="G18" s="226">
        <v>4</v>
      </c>
      <c r="H18" s="225">
        <v>455</v>
      </c>
      <c r="I18" s="226">
        <v>4.3</v>
      </c>
      <c r="J18" s="226">
        <v>4</v>
      </c>
      <c r="K18" s="226">
        <v>0.7</v>
      </c>
      <c r="L18" s="226">
        <v>3.9</v>
      </c>
      <c r="M18" s="402">
        <v>3.9</v>
      </c>
      <c r="N18" s="79">
        <v>123.7</v>
      </c>
      <c r="O18" s="24">
        <v>127.4</v>
      </c>
      <c r="P18" s="24">
        <v>24.4</v>
      </c>
      <c r="Q18" s="25">
        <v>128</v>
      </c>
      <c r="R18" s="23">
        <v>130</v>
      </c>
      <c r="S18" s="24">
        <v>131.6</v>
      </c>
      <c r="T18" s="24">
        <v>20.8</v>
      </c>
      <c r="U18" s="25">
        <v>135.6</v>
      </c>
      <c r="V18" s="259">
        <f t="shared" si="0"/>
        <v>1778.6</v>
      </c>
      <c r="X18" s="52"/>
      <c r="Y18" s="52"/>
    </row>
    <row r="19" spans="1:41" ht="39.75" customHeight="1" x14ac:dyDescent="0.25">
      <c r="A19" s="258" t="s">
        <v>17</v>
      </c>
      <c r="B19" s="225">
        <v>466</v>
      </c>
      <c r="C19" s="226">
        <v>4.4000000000000004</v>
      </c>
      <c r="D19" s="226">
        <v>4</v>
      </c>
      <c r="E19" s="226">
        <v>0.8</v>
      </c>
      <c r="F19" s="226">
        <v>4</v>
      </c>
      <c r="G19" s="226">
        <v>4</v>
      </c>
      <c r="H19" s="225">
        <v>454</v>
      </c>
      <c r="I19" s="226">
        <v>4.3</v>
      </c>
      <c r="J19" s="226">
        <v>4</v>
      </c>
      <c r="K19" s="226">
        <v>0.7</v>
      </c>
      <c r="L19" s="226">
        <v>3.9</v>
      </c>
      <c r="M19" s="402">
        <v>3.9</v>
      </c>
      <c r="N19" s="79">
        <v>123.5</v>
      </c>
      <c r="O19" s="24">
        <v>126.9</v>
      </c>
      <c r="P19" s="24">
        <v>24.4</v>
      </c>
      <c r="Q19" s="25">
        <v>127.9</v>
      </c>
      <c r="R19" s="23">
        <v>129.9</v>
      </c>
      <c r="S19" s="24">
        <v>131.30000000000001</v>
      </c>
      <c r="T19" s="24">
        <v>20.7</v>
      </c>
      <c r="U19" s="25">
        <v>135.69999999999999</v>
      </c>
      <c r="V19" s="259">
        <f t="shared" si="0"/>
        <v>1774.3000000000004</v>
      </c>
      <c r="X19" s="52"/>
      <c r="Y19" s="52"/>
    </row>
    <row r="20" spans="1:41" ht="39.950000000000003" customHeight="1" x14ac:dyDescent="0.25">
      <c r="A20" s="260" t="s">
        <v>18</v>
      </c>
      <c r="B20" s="225">
        <v>466</v>
      </c>
      <c r="C20" s="226">
        <v>4.4000000000000004</v>
      </c>
      <c r="D20" s="226">
        <v>4</v>
      </c>
      <c r="E20" s="226">
        <v>0.8</v>
      </c>
      <c r="F20" s="226">
        <v>4</v>
      </c>
      <c r="G20" s="226">
        <v>4</v>
      </c>
      <c r="H20" s="225">
        <v>454</v>
      </c>
      <c r="I20" s="226">
        <v>4.3</v>
      </c>
      <c r="J20" s="226">
        <v>4</v>
      </c>
      <c r="K20" s="226">
        <v>0.7</v>
      </c>
      <c r="L20" s="226">
        <v>3.9</v>
      </c>
      <c r="M20" s="402">
        <v>3.9</v>
      </c>
      <c r="N20" s="79">
        <v>123.5</v>
      </c>
      <c r="O20" s="24">
        <v>126.9</v>
      </c>
      <c r="P20" s="24">
        <v>24.4</v>
      </c>
      <c r="Q20" s="25">
        <v>127.9</v>
      </c>
      <c r="R20" s="23">
        <v>129.9</v>
      </c>
      <c r="S20" s="24">
        <v>131.30000000000001</v>
      </c>
      <c r="T20" s="24">
        <v>20.7</v>
      </c>
      <c r="U20" s="25">
        <v>135.69999999999999</v>
      </c>
      <c r="V20" s="259">
        <f t="shared" si="0"/>
        <v>1774.3000000000004</v>
      </c>
      <c r="X20" s="52"/>
      <c r="Y20" s="52"/>
    </row>
    <row r="21" spans="1:41" ht="39.950000000000003" customHeight="1" x14ac:dyDescent="0.25">
      <c r="A21" s="258" t="s">
        <v>19</v>
      </c>
      <c r="B21" s="225">
        <v>466</v>
      </c>
      <c r="C21" s="226">
        <v>4.4000000000000004</v>
      </c>
      <c r="D21" s="226">
        <v>4</v>
      </c>
      <c r="E21" s="226">
        <v>0.8</v>
      </c>
      <c r="F21" s="226">
        <v>4</v>
      </c>
      <c r="G21" s="226">
        <v>4</v>
      </c>
      <c r="H21" s="225">
        <v>454</v>
      </c>
      <c r="I21" s="226">
        <v>4.3</v>
      </c>
      <c r="J21" s="226">
        <v>4</v>
      </c>
      <c r="K21" s="226">
        <v>0.7</v>
      </c>
      <c r="L21" s="226">
        <v>3.9</v>
      </c>
      <c r="M21" s="402">
        <v>3.9</v>
      </c>
      <c r="N21" s="79">
        <v>123.5</v>
      </c>
      <c r="O21" s="24">
        <v>126.9</v>
      </c>
      <c r="P21" s="24">
        <v>24.4</v>
      </c>
      <c r="Q21" s="25">
        <v>127.9</v>
      </c>
      <c r="R21" s="23">
        <v>129.9</v>
      </c>
      <c r="S21" s="24">
        <v>131.30000000000001</v>
      </c>
      <c r="T21" s="24">
        <v>20.7</v>
      </c>
      <c r="U21" s="25">
        <v>135.69999999999999</v>
      </c>
      <c r="V21" s="259">
        <f t="shared" si="0"/>
        <v>1774.3000000000004</v>
      </c>
      <c r="X21" s="52"/>
      <c r="Y21" s="52"/>
    </row>
    <row r="22" spans="1:41" ht="39.950000000000003" customHeight="1" x14ac:dyDescent="0.25">
      <c r="A22" s="260" t="s">
        <v>13</v>
      </c>
      <c r="B22" s="225">
        <v>466</v>
      </c>
      <c r="C22" s="226">
        <v>4.4000000000000004</v>
      </c>
      <c r="D22" s="226">
        <v>4</v>
      </c>
      <c r="E22" s="226">
        <v>0.8</v>
      </c>
      <c r="F22" s="226">
        <v>4</v>
      </c>
      <c r="G22" s="226">
        <v>4</v>
      </c>
      <c r="H22" s="225">
        <v>454</v>
      </c>
      <c r="I22" s="226">
        <v>4.3</v>
      </c>
      <c r="J22" s="226">
        <v>4</v>
      </c>
      <c r="K22" s="226">
        <v>0.7</v>
      </c>
      <c r="L22" s="226">
        <v>3.9</v>
      </c>
      <c r="M22" s="402">
        <v>3.9</v>
      </c>
      <c r="N22" s="79">
        <v>123.5</v>
      </c>
      <c r="O22" s="24">
        <v>126.9</v>
      </c>
      <c r="P22" s="24">
        <v>24.4</v>
      </c>
      <c r="Q22" s="25">
        <v>127.9</v>
      </c>
      <c r="R22" s="23">
        <v>129.9</v>
      </c>
      <c r="S22" s="24">
        <v>131.30000000000001</v>
      </c>
      <c r="T22" s="24">
        <v>20.7</v>
      </c>
      <c r="U22" s="25">
        <v>135.69999999999999</v>
      </c>
      <c r="V22" s="259">
        <f t="shared" si="0"/>
        <v>1774.3000000000004</v>
      </c>
      <c r="X22" s="52"/>
      <c r="Y22" s="52"/>
    </row>
    <row r="23" spans="1:41" ht="39.950000000000003" customHeight="1" x14ac:dyDescent="0.25">
      <c r="A23" s="258" t="s">
        <v>14</v>
      </c>
      <c r="B23" s="225">
        <v>466</v>
      </c>
      <c r="C23" s="226">
        <v>4.4000000000000004</v>
      </c>
      <c r="D23" s="226">
        <v>4</v>
      </c>
      <c r="E23" s="226">
        <v>0.8</v>
      </c>
      <c r="F23" s="226">
        <v>4</v>
      </c>
      <c r="G23" s="226">
        <v>4</v>
      </c>
      <c r="H23" s="225">
        <v>454</v>
      </c>
      <c r="I23" s="226">
        <v>4.3</v>
      </c>
      <c r="J23" s="226">
        <v>4</v>
      </c>
      <c r="K23" s="226">
        <v>0.7</v>
      </c>
      <c r="L23" s="226">
        <v>3.9</v>
      </c>
      <c r="M23" s="402">
        <v>3.9</v>
      </c>
      <c r="N23" s="79">
        <v>123.5</v>
      </c>
      <c r="O23" s="24">
        <v>126.9</v>
      </c>
      <c r="P23" s="24">
        <v>24.4</v>
      </c>
      <c r="Q23" s="25">
        <v>127.9</v>
      </c>
      <c r="R23" s="23">
        <v>129.9</v>
      </c>
      <c r="S23" s="24">
        <v>131.30000000000001</v>
      </c>
      <c r="T23" s="24">
        <v>20.7</v>
      </c>
      <c r="U23" s="25">
        <v>135.69999999999999</v>
      </c>
      <c r="V23" s="259">
        <f t="shared" si="0"/>
        <v>1774.3000000000004</v>
      </c>
      <c r="X23" s="52"/>
    </row>
    <row r="24" spans="1:41" ht="41.45" customHeight="1" thickBot="1" x14ac:dyDescent="0.3">
      <c r="A24" s="260" t="s">
        <v>11</v>
      </c>
      <c r="B24" s="227">
        <f>SUM(B17:B23)</f>
        <v>3266</v>
      </c>
      <c r="C24" s="228">
        <f t="shared" ref="C24:G24" si="1">SUM(C17:C23)</f>
        <v>30.799999999999997</v>
      </c>
      <c r="D24" s="228">
        <f t="shared" si="1"/>
        <v>28</v>
      </c>
      <c r="E24" s="228">
        <f t="shared" si="1"/>
        <v>5.6</v>
      </c>
      <c r="F24" s="228">
        <f t="shared" si="1"/>
        <v>28.2</v>
      </c>
      <c r="G24" s="228">
        <f t="shared" si="1"/>
        <v>28</v>
      </c>
      <c r="H24" s="227">
        <f>SUM(H17:H23)</f>
        <v>3180</v>
      </c>
      <c r="I24" s="228">
        <f t="shared" ref="I24:M24" si="2">SUM(I17:I23)</f>
        <v>30.1</v>
      </c>
      <c r="J24" s="228">
        <f t="shared" si="2"/>
        <v>28</v>
      </c>
      <c r="K24" s="228">
        <f t="shared" si="2"/>
        <v>4.9000000000000004</v>
      </c>
      <c r="L24" s="228">
        <f t="shared" si="2"/>
        <v>27.299999999999997</v>
      </c>
      <c r="M24" s="403">
        <f t="shared" si="2"/>
        <v>27.299999999999997</v>
      </c>
      <c r="N24" s="290">
        <f>SUM(N17:N23)</f>
        <v>864.9</v>
      </c>
      <c r="O24" s="262">
        <f t="shared" ref="O24:Q24" si="3">SUM(O17:O23)</f>
        <v>889.3</v>
      </c>
      <c r="P24" s="262">
        <f t="shared" si="3"/>
        <v>170.8</v>
      </c>
      <c r="Q24" s="263">
        <f t="shared" si="3"/>
        <v>895.49999999999989</v>
      </c>
      <c r="R24" s="261">
        <f>SUM(R17:R23)</f>
        <v>909.49999999999989</v>
      </c>
      <c r="S24" s="262">
        <f t="shared" ref="S24:U24" si="4">SUM(S17:S23)</f>
        <v>919.69999999999982</v>
      </c>
      <c r="T24" s="262">
        <f t="shared" si="4"/>
        <v>145.1</v>
      </c>
      <c r="U24" s="263">
        <f t="shared" si="4"/>
        <v>949.7</v>
      </c>
      <c r="V24" s="259">
        <f t="shared" si="0"/>
        <v>12428.699999999999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151.39227246150847</v>
      </c>
    </row>
    <row r="26" spans="1:41" s="52" customFormat="1" ht="33" customHeight="1" x14ac:dyDescent="0.25">
      <c r="A26" s="269" t="s">
        <v>21</v>
      </c>
      <c r="B26" s="231"/>
      <c r="C26" s="232">
        <v>808</v>
      </c>
      <c r="D26" s="232">
        <v>745</v>
      </c>
      <c r="E26" s="232">
        <v>153</v>
      </c>
      <c r="F26" s="232">
        <v>748</v>
      </c>
      <c r="G26" s="232">
        <v>743</v>
      </c>
      <c r="H26" s="231"/>
      <c r="I26" s="232">
        <v>798</v>
      </c>
      <c r="J26" s="232">
        <v>735</v>
      </c>
      <c r="K26" s="232">
        <v>126</v>
      </c>
      <c r="L26" s="232">
        <v>727</v>
      </c>
      <c r="M26" s="405">
        <v>725</v>
      </c>
      <c r="N26" s="83">
        <v>816</v>
      </c>
      <c r="O26" s="35">
        <v>839</v>
      </c>
      <c r="P26" s="35">
        <v>161</v>
      </c>
      <c r="Q26" s="36">
        <v>845</v>
      </c>
      <c r="R26" s="34">
        <v>858</v>
      </c>
      <c r="S26" s="35">
        <v>868</v>
      </c>
      <c r="T26" s="35">
        <v>137</v>
      </c>
      <c r="U26" s="36">
        <v>896</v>
      </c>
      <c r="V26" s="270">
        <f>SUM(C26:U26)</f>
        <v>11728</v>
      </c>
      <c r="W26" s="52">
        <f>((V24*1000)/V26)/7</f>
        <v>151.39227246150844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733.98720000000003</v>
      </c>
      <c r="D27" s="226">
        <f t="shared" ref="D27:G27" si="5">(D26*D25/1000)*6</f>
        <v>676.75800000000004</v>
      </c>
      <c r="E27" s="226">
        <f t="shared" si="5"/>
        <v>138.98520000000002</v>
      </c>
      <c r="F27" s="226">
        <f t="shared" si="5"/>
        <v>679.4831999999999</v>
      </c>
      <c r="G27" s="226">
        <f t="shared" si="5"/>
        <v>674.94119999999998</v>
      </c>
      <c r="H27" s="233"/>
      <c r="I27" s="226">
        <f>(I26*I25/1000)*6</f>
        <v>724.90320000000008</v>
      </c>
      <c r="J27" s="226">
        <f t="shared" ref="J27:M27" si="6">(J26*J25/1000)*6</f>
        <v>667.67399999999998</v>
      </c>
      <c r="K27" s="226">
        <f t="shared" si="6"/>
        <v>114.45840000000001</v>
      </c>
      <c r="L27" s="226">
        <f t="shared" si="6"/>
        <v>660.40679999999998</v>
      </c>
      <c r="M27" s="402">
        <f t="shared" si="6"/>
        <v>658.59</v>
      </c>
      <c r="N27" s="289">
        <f>((N26*N25)*7/1000-N17-N18)/5</f>
        <v>123.47936</v>
      </c>
      <c r="O27" s="273">
        <f t="shared" ref="O27:U27" si="7">((O26*O25)*7/1000-O17-O18)/5</f>
        <v>126.87444000000002</v>
      </c>
      <c r="P27" s="273">
        <f t="shared" si="7"/>
        <v>24.365559999999999</v>
      </c>
      <c r="Q27" s="274">
        <f t="shared" si="7"/>
        <v>127.90619999999998</v>
      </c>
      <c r="R27" s="272">
        <f t="shared" si="7"/>
        <v>129.86168000000004</v>
      </c>
      <c r="S27" s="273">
        <f t="shared" si="7"/>
        <v>131.34128000000004</v>
      </c>
      <c r="T27" s="273">
        <f t="shared" si="7"/>
        <v>20.718520000000002</v>
      </c>
      <c r="U27" s="274">
        <f t="shared" si="7"/>
        <v>135.67615999999998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4.3632000000000044</v>
      </c>
      <c r="D28" s="235">
        <f t="shared" ref="D28:G28" si="8">+(D25-$C$32)*D26/1000</f>
        <v>4.0230000000000041</v>
      </c>
      <c r="E28" s="235">
        <f t="shared" si="8"/>
        <v>0.82620000000000082</v>
      </c>
      <c r="F28" s="235">
        <f t="shared" si="8"/>
        <v>4.0392000000000046</v>
      </c>
      <c r="G28" s="235">
        <f t="shared" si="8"/>
        <v>4.0122000000000044</v>
      </c>
      <c r="H28" s="234"/>
      <c r="I28" s="235">
        <f>+(I25-$I$32)*I26/1000</f>
        <v>4.3092000000000041</v>
      </c>
      <c r="J28" s="235">
        <f t="shared" ref="J28:M28" si="9">+(J25-$I$32)*J26/1000</f>
        <v>3.9690000000000043</v>
      </c>
      <c r="K28" s="235">
        <f t="shared" si="9"/>
        <v>0.68040000000000078</v>
      </c>
      <c r="L28" s="235">
        <f t="shared" si="9"/>
        <v>3.9258000000000042</v>
      </c>
      <c r="M28" s="406">
        <f t="shared" si="9"/>
        <v>3.915000000000004</v>
      </c>
      <c r="N28" s="85">
        <f>((N26*N25)*7)/1000</f>
        <v>864.79680000000008</v>
      </c>
      <c r="O28" s="43">
        <f>((O26*O25)*7)/1000</f>
        <v>889.17220000000009</v>
      </c>
      <c r="P28" s="43">
        <f t="shared" ref="P28:U28" si="10">((P26*P25)*7)/1000</f>
        <v>170.62780000000001</v>
      </c>
      <c r="Q28" s="87">
        <f t="shared" si="10"/>
        <v>895.53099999999995</v>
      </c>
      <c r="R28" s="44">
        <f t="shared" si="10"/>
        <v>909.30840000000012</v>
      </c>
      <c r="S28" s="45">
        <f t="shared" si="10"/>
        <v>919.90640000000019</v>
      </c>
      <c r="T28" s="45">
        <f t="shared" si="10"/>
        <v>145.1926</v>
      </c>
      <c r="U28" s="46">
        <f t="shared" si="10"/>
        <v>949.58079999999995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942.66666666666947</v>
      </c>
      <c r="D29" s="237">
        <f t="shared" si="11"/>
        <v>869.16666666666924</v>
      </c>
      <c r="E29" s="237">
        <f t="shared" si="11"/>
        <v>178.50000000000051</v>
      </c>
      <c r="F29" s="237">
        <f t="shared" si="11"/>
        <v>872.66666666666924</v>
      </c>
      <c r="G29" s="237">
        <f t="shared" si="11"/>
        <v>866.83333333333587</v>
      </c>
      <c r="H29" s="236"/>
      <c r="I29" s="237">
        <f t="shared" ref="I29:M29" si="12">+I26*(1.16666666666667)</f>
        <v>931.00000000000273</v>
      </c>
      <c r="J29" s="237">
        <f t="shared" si="12"/>
        <v>857.5000000000025</v>
      </c>
      <c r="K29" s="237">
        <f t="shared" si="12"/>
        <v>147.00000000000043</v>
      </c>
      <c r="L29" s="237">
        <f t="shared" si="12"/>
        <v>848.16666666666913</v>
      </c>
      <c r="M29" s="407">
        <f t="shared" si="12"/>
        <v>845.83333333333576</v>
      </c>
      <c r="N29" s="86">
        <f>+(N24/N26)/7*1000</f>
        <v>151.41806722689074</v>
      </c>
      <c r="O29" s="49">
        <f t="shared" ref="O29:U29" si="13">+(O24/O26)/7*1000</f>
        <v>151.42176059935295</v>
      </c>
      <c r="P29" s="49">
        <f t="shared" si="13"/>
        <v>151.55279503105592</v>
      </c>
      <c r="Q29" s="50">
        <f t="shared" si="13"/>
        <v>151.39475908706677</v>
      </c>
      <c r="R29" s="48">
        <f t="shared" si="13"/>
        <v>151.43190143190142</v>
      </c>
      <c r="S29" s="49">
        <f t="shared" si="13"/>
        <v>151.36603028308096</v>
      </c>
      <c r="T29" s="49">
        <f t="shared" si="13"/>
        <v>151.30344108446297</v>
      </c>
      <c r="U29" s="50">
        <f t="shared" si="13"/>
        <v>151.41900510204081</v>
      </c>
      <c r="V29" s="276"/>
    </row>
    <row r="30" spans="1:41" ht="33.75" customHeight="1" x14ac:dyDescent="0.25">
      <c r="A30" s="52"/>
      <c r="B30" s="233"/>
      <c r="C30" s="238">
        <f>(C27/6)</f>
        <v>122.33120000000001</v>
      </c>
      <c r="D30" s="238">
        <f t="shared" ref="D30:G30" si="14">+(D27/6)</f>
        <v>112.79300000000001</v>
      </c>
      <c r="E30" s="238">
        <f t="shared" si="14"/>
        <v>23.164200000000005</v>
      </c>
      <c r="F30" s="238">
        <f t="shared" si="14"/>
        <v>113.24719999999998</v>
      </c>
      <c r="G30" s="238">
        <f t="shared" si="14"/>
        <v>112.4902</v>
      </c>
      <c r="H30" s="233"/>
      <c r="I30" s="238">
        <f>(I27/6)</f>
        <v>120.81720000000001</v>
      </c>
      <c r="J30" s="238">
        <f t="shared" ref="J30:M30" si="15">+(J27/6)</f>
        <v>111.279</v>
      </c>
      <c r="K30" s="238">
        <f t="shared" si="15"/>
        <v>19.076400000000003</v>
      </c>
      <c r="L30" s="238">
        <f t="shared" si="15"/>
        <v>110.06779999999999</v>
      </c>
      <c r="M30" s="408">
        <f t="shared" si="15"/>
        <v>109.765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298.12800000000004</v>
      </c>
      <c r="D31" s="238">
        <f t="shared" ref="D31:G31" si="16">+((D27-D24)/4)+D30</f>
        <v>274.98250000000002</v>
      </c>
      <c r="E31" s="238">
        <f t="shared" si="16"/>
        <v>56.510500000000008</v>
      </c>
      <c r="F31" s="238">
        <f t="shared" si="16"/>
        <v>276.06799999999993</v>
      </c>
      <c r="G31" s="238">
        <f t="shared" si="16"/>
        <v>274.22550000000001</v>
      </c>
      <c r="H31" s="233"/>
      <c r="I31" s="238">
        <f>+((I27-I24)/4)+I30</f>
        <v>294.51800000000003</v>
      </c>
      <c r="J31" s="238">
        <f t="shared" ref="J31:M31" si="17">+((J27-J24)/4)+J30</f>
        <v>271.19749999999999</v>
      </c>
      <c r="K31" s="238">
        <f t="shared" si="17"/>
        <v>46.466000000000008</v>
      </c>
      <c r="L31" s="238">
        <f t="shared" si="17"/>
        <v>268.34449999999998</v>
      </c>
      <c r="M31" s="408">
        <f t="shared" si="17"/>
        <v>267.58750000000003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466.762</v>
      </c>
      <c r="E32" s="242">
        <f>+SUM(C26:G26)</f>
        <v>3197</v>
      </c>
      <c r="F32" s="243"/>
      <c r="G32" s="243"/>
      <c r="H32" s="239"/>
      <c r="I32" s="240">
        <v>146</v>
      </c>
      <c r="J32" s="241">
        <f>+I32*K32/1000</f>
        <v>454.20600000000002</v>
      </c>
      <c r="K32" s="242">
        <f>+SUM(I26:M26)</f>
        <v>3111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283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283"/>
      <c r="T37" s="73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90.3</v>
      </c>
      <c r="C38" s="79">
        <v>92.6</v>
      </c>
      <c r="D38" s="79">
        <v>21.3</v>
      </c>
      <c r="E38" s="79">
        <v>103.2</v>
      </c>
      <c r="F38" s="79">
        <v>103.4</v>
      </c>
      <c r="G38" s="79">
        <v>102.3</v>
      </c>
      <c r="H38" s="274">
        <f t="shared" ref="H38:H45" si="18">SUM(B38:G38)</f>
        <v>513.09999999999991</v>
      </c>
      <c r="I38" s="52"/>
      <c r="J38" s="287" t="s">
        <v>15</v>
      </c>
      <c r="K38" s="79">
        <v>7.1</v>
      </c>
      <c r="L38" s="79">
        <v>7.2</v>
      </c>
      <c r="M38" s="79">
        <v>1.6</v>
      </c>
      <c r="N38" s="79">
        <v>7.9</v>
      </c>
      <c r="O38" s="79">
        <v>7.7</v>
      </c>
      <c r="P38" s="79">
        <v>7.8</v>
      </c>
      <c r="Q38" s="274">
        <f t="shared" ref="Q38:Q45" si="19">SUM(K38:P38)</f>
        <v>39.299999999999997</v>
      </c>
      <c r="R38" s="52"/>
      <c r="S38" s="53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90.3</v>
      </c>
      <c r="C39" s="79">
        <v>92.6</v>
      </c>
      <c r="D39" s="79">
        <v>21.3</v>
      </c>
      <c r="E39" s="79">
        <v>103.2</v>
      </c>
      <c r="F39" s="79">
        <v>103.4</v>
      </c>
      <c r="G39" s="79">
        <v>102.3</v>
      </c>
      <c r="H39" s="274">
        <f t="shared" si="18"/>
        <v>513.09999999999991</v>
      </c>
      <c r="I39" s="52"/>
      <c r="J39" s="288" t="s">
        <v>16</v>
      </c>
      <c r="K39" s="79">
        <v>7.1</v>
      </c>
      <c r="L39" s="79">
        <v>7.2</v>
      </c>
      <c r="M39" s="79">
        <v>1.7</v>
      </c>
      <c r="N39" s="79">
        <v>7.9</v>
      </c>
      <c r="O39" s="79">
        <v>7.8</v>
      </c>
      <c r="P39" s="79">
        <v>7.8</v>
      </c>
      <c r="Q39" s="274">
        <f t="shared" si="19"/>
        <v>39.5</v>
      </c>
      <c r="R39" s="52"/>
      <c r="S39" s="53"/>
      <c r="T39" s="53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90.3</v>
      </c>
      <c r="C40" s="79">
        <v>92.6</v>
      </c>
      <c r="D40" s="79">
        <v>21.3</v>
      </c>
      <c r="E40" s="79">
        <v>103.2</v>
      </c>
      <c r="F40" s="79">
        <v>103.4</v>
      </c>
      <c r="G40" s="79">
        <v>102.3</v>
      </c>
      <c r="H40" s="274">
        <f t="shared" si="18"/>
        <v>513.09999999999991</v>
      </c>
      <c r="I40" s="52"/>
      <c r="J40" s="287" t="s">
        <v>17</v>
      </c>
      <c r="K40" s="79">
        <v>7.1</v>
      </c>
      <c r="L40" s="79">
        <v>7.2</v>
      </c>
      <c r="M40" s="79">
        <v>1.7</v>
      </c>
      <c r="N40" s="79">
        <v>7.9</v>
      </c>
      <c r="O40" s="79">
        <v>8</v>
      </c>
      <c r="P40" s="79">
        <v>7.9</v>
      </c>
      <c r="Q40" s="274">
        <f t="shared" si="19"/>
        <v>39.799999999999997</v>
      </c>
      <c r="R40" s="52"/>
      <c r="S40" s="53"/>
      <c r="T40" s="129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90.3</v>
      </c>
      <c r="C41" s="79">
        <v>92.6</v>
      </c>
      <c r="D41" s="79">
        <v>21.3</v>
      </c>
      <c r="E41" s="79">
        <v>103.2</v>
      </c>
      <c r="F41" s="79">
        <v>103.4</v>
      </c>
      <c r="G41" s="79">
        <v>102.3</v>
      </c>
      <c r="H41" s="274">
        <f t="shared" si="18"/>
        <v>513.09999999999991</v>
      </c>
      <c r="I41" s="52"/>
      <c r="J41" s="288" t="s">
        <v>18</v>
      </c>
      <c r="K41" s="79">
        <v>7.1</v>
      </c>
      <c r="L41" s="79">
        <v>7.2</v>
      </c>
      <c r="M41" s="79">
        <v>1.7</v>
      </c>
      <c r="N41" s="79">
        <v>8</v>
      </c>
      <c r="O41" s="79">
        <v>8</v>
      </c>
      <c r="P41" s="79">
        <v>7.9</v>
      </c>
      <c r="Q41" s="274">
        <f t="shared" si="19"/>
        <v>39.9</v>
      </c>
      <c r="R41" s="52"/>
      <c r="S41" s="53"/>
      <c r="T41" s="129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90.3</v>
      </c>
      <c r="C42" s="79">
        <v>92.6</v>
      </c>
      <c r="D42" s="79">
        <v>21.3</v>
      </c>
      <c r="E42" s="79">
        <v>103.2</v>
      </c>
      <c r="F42" s="79">
        <v>103.4</v>
      </c>
      <c r="G42" s="79">
        <v>102.3</v>
      </c>
      <c r="H42" s="274">
        <f t="shared" si="18"/>
        <v>513.09999999999991</v>
      </c>
      <c r="I42" s="52"/>
      <c r="J42" s="287" t="s">
        <v>19</v>
      </c>
      <c r="K42" s="79">
        <v>7.1</v>
      </c>
      <c r="L42" s="79">
        <v>7.2</v>
      </c>
      <c r="M42" s="79">
        <v>1.7</v>
      </c>
      <c r="N42" s="79">
        <v>8</v>
      </c>
      <c r="O42" s="79">
        <v>8</v>
      </c>
      <c r="P42" s="79">
        <v>7.9</v>
      </c>
      <c r="Q42" s="274">
        <f t="shared" si="19"/>
        <v>39.9</v>
      </c>
      <c r="R42" s="52"/>
      <c r="S42" s="52"/>
      <c r="T42" s="52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90.3</v>
      </c>
      <c r="C43" s="79">
        <v>92.6</v>
      </c>
      <c r="D43" s="79">
        <v>21.3</v>
      </c>
      <c r="E43" s="79">
        <v>103.2</v>
      </c>
      <c r="F43" s="79">
        <v>103.4</v>
      </c>
      <c r="G43" s="79">
        <v>102.3</v>
      </c>
      <c r="H43" s="274">
        <f t="shared" si="18"/>
        <v>513.09999999999991</v>
      </c>
      <c r="I43" s="52"/>
      <c r="J43" s="288" t="s">
        <v>13</v>
      </c>
      <c r="K43" s="79">
        <v>7.2</v>
      </c>
      <c r="L43" s="79">
        <v>7.2</v>
      </c>
      <c r="M43" s="79">
        <v>1.8</v>
      </c>
      <c r="N43" s="79">
        <v>8</v>
      </c>
      <c r="O43" s="79">
        <v>8</v>
      </c>
      <c r="P43" s="79">
        <v>7.9</v>
      </c>
      <c r="Q43" s="274">
        <f t="shared" si="19"/>
        <v>40.1</v>
      </c>
      <c r="R43" s="52"/>
      <c r="S43" s="52"/>
      <c r="T43" s="52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90.3</v>
      </c>
      <c r="C44" s="79">
        <v>92.6</v>
      </c>
      <c r="D44" s="79">
        <v>21.3</v>
      </c>
      <c r="E44" s="79">
        <v>103.2</v>
      </c>
      <c r="F44" s="79">
        <v>103.4</v>
      </c>
      <c r="G44" s="79">
        <v>102.3</v>
      </c>
      <c r="H44" s="274">
        <f t="shared" si="18"/>
        <v>513.09999999999991</v>
      </c>
      <c r="I44" s="52"/>
      <c r="J44" s="287" t="s">
        <v>14</v>
      </c>
      <c r="K44" s="79">
        <v>7.2</v>
      </c>
      <c r="L44" s="79">
        <v>7.2</v>
      </c>
      <c r="M44" s="79">
        <v>1.8</v>
      </c>
      <c r="N44" s="79">
        <v>8</v>
      </c>
      <c r="O44" s="79">
        <v>8</v>
      </c>
      <c r="P44" s="79">
        <v>7.9</v>
      </c>
      <c r="Q44" s="274">
        <f t="shared" si="19"/>
        <v>40.1</v>
      </c>
      <c r="R44" s="52"/>
      <c r="S44" s="52"/>
      <c r="T44" s="52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632.09999999999991</v>
      </c>
      <c r="C45" s="262">
        <f t="shared" si="20"/>
        <v>648.20000000000005</v>
      </c>
      <c r="D45" s="262">
        <f t="shared" si="20"/>
        <v>149.1</v>
      </c>
      <c r="E45" s="262">
        <f t="shared" si="20"/>
        <v>722.40000000000009</v>
      </c>
      <c r="F45" s="262">
        <f t="shared" si="20"/>
        <v>723.8</v>
      </c>
      <c r="G45" s="262">
        <f t="shared" si="20"/>
        <v>716.09999999999991</v>
      </c>
      <c r="H45" s="274">
        <f t="shared" si="18"/>
        <v>3591.7000000000003</v>
      </c>
      <c r="J45" s="288" t="s">
        <v>11</v>
      </c>
      <c r="K45" s="290">
        <f t="shared" ref="K45:P45" si="21">SUM(K38:K44)</f>
        <v>49.900000000000006</v>
      </c>
      <c r="L45" s="262">
        <f t="shared" si="21"/>
        <v>50.400000000000006</v>
      </c>
      <c r="M45" s="262">
        <f t="shared" si="21"/>
        <v>12.000000000000002</v>
      </c>
      <c r="N45" s="262">
        <f t="shared" si="21"/>
        <v>55.7</v>
      </c>
      <c r="O45" s="262">
        <f t="shared" si="21"/>
        <v>55.5</v>
      </c>
      <c r="P45" s="262">
        <f t="shared" si="21"/>
        <v>55.099999999999994</v>
      </c>
      <c r="Q45" s="274">
        <f t="shared" si="19"/>
        <v>278.60000000000002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153.43899521531102</v>
      </c>
      <c r="J46" s="291" t="s">
        <v>20</v>
      </c>
      <c r="K46" s="292">
        <v>155</v>
      </c>
      <c r="L46" s="266">
        <v>153</v>
      </c>
      <c r="M46" s="266">
        <v>156</v>
      </c>
      <c r="N46" s="266">
        <v>153</v>
      </c>
      <c r="O46" s="266">
        <v>152.5</v>
      </c>
      <c r="P46" s="266">
        <v>151.5</v>
      </c>
      <c r="Q46" s="293">
        <f>+((Q45/Q47)/7)*1000</f>
        <v>153.07692307692309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589</v>
      </c>
      <c r="C47" s="35">
        <v>603</v>
      </c>
      <c r="D47" s="35">
        <v>139</v>
      </c>
      <c r="E47" s="35">
        <v>672</v>
      </c>
      <c r="F47" s="35">
        <v>674</v>
      </c>
      <c r="G47" s="35">
        <v>667</v>
      </c>
      <c r="H47" s="296">
        <f>SUM(B47:G47)</f>
        <v>3344</v>
      </c>
      <c r="I47" s="52"/>
      <c r="J47" s="295" t="s">
        <v>21</v>
      </c>
      <c r="K47" s="297">
        <v>46</v>
      </c>
      <c r="L47" s="298">
        <v>47</v>
      </c>
      <c r="M47" s="298">
        <v>11</v>
      </c>
      <c r="N47" s="298">
        <v>52</v>
      </c>
      <c r="O47" s="298">
        <v>52</v>
      </c>
      <c r="P47" s="298">
        <v>52</v>
      </c>
      <c r="Q47" s="299">
        <f>SUM(K47:P47)</f>
        <v>260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90.621019999999987</v>
      </c>
      <c r="C48" s="273">
        <f t="shared" si="22"/>
        <v>92.713539999999995</v>
      </c>
      <c r="D48" s="273">
        <f t="shared" si="22"/>
        <v>21.39002</v>
      </c>
      <c r="E48" s="273">
        <f t="shared" si="22"/>
        <v>103.32095999999997</v>
      </c>
      <c r="F48" s="273">
        <f t="shared" si="22"/>
        <v>103.67131999999999</v>
      </c>
      <c r="G48" s="273">
        <f t="shared" si="22"/>
        <v>102.60506000000001</v>
      </c>
      <c r="H48" s="302">
        <f>((H45*1000)/H47)/7</f>
        <v>153.43899521531102</v>
      </c>
      <c r="J48" s="301" t="s">
        <v>22</v>
      </c>
      <c r="K48" s="289">
        <f t="shared" ref="K48:P48" si="23">((K47*K46)*7/1000-K38-K39)/5</f>
        <v>7.1419999999999986</v>
      </c>
      <c r="L48" s="273">
        <f t="shared" si="23"/>
        <v>7.1873999999999993</v>
      </c>
      <c r="M48" s="273">
        <f t="shared" si="23"/>
        <v>1.7424000000000004</v>
      </c>
      <c r="N48" s="273">
        <f t="shared" si="23"/>
        <v>7.9784000000000006</v>
      </c>
      <c r="O48" s="273">
        <f t="shared" si="23"/>
        <v>8.0019999999999989</v>
      </c>
      <c r="P48" s="273">
        <f t="shared" si="23"/>
        <v>7.9092000000000011</v>
      </c>
      <c r="Q48" s="303">
        <f>((Q45*1000)/Q47)/7</f>
        <v>153.07692307692307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633.7050999999999</v>
      </c>
      <c r="C49" s="43">
        <f t="shared" si="24"/>
        <v>648.76769999999999</v>
      </c>
      <c r="D49" s="43">
        <f t="shared" si="24"/>
        <v>149.55010000000001</v>
      </c>
      <c r="E49" s="43">
        <f t="shared" si="24"/>
        <v>723.00479999999993</v>
      </c>
      <c r="F49" s="43">
        <f t="shared" si="24"/>
        <v>725.15659999999991</v>
      </c>
      <c r="G49" s="43">
        <f t="shared" si="24"/>
        <v>717.62529999999992</v>
      </c>
      <c r="H49" s="87"/>
      <c r="J49" s="96" t="s">
        <v>23</v>
      </c>
      <c r="K49" s="85">
        <f t="shared" ref="K49:P49" si="25">((K47*K46)*7)/1000</f>
        <v>49.91</v>
      </c>
      <c r="L49" s="43">
        <f t="shared" si="25"/>
        <v>50.337000000000003</v>
      </c>
      <c r="M49" s="43">
        <f t="shared" si="25"/>
        <v>12.012</v>
      </c>
      <c r="N49" s="43">
        <f t="shared" si="25"/>
        <v>55.692</v>
      </c>
      <c r="O49" s="43">
        <f t="shared" si="25"/>
        <v>55.51</v>
      </c>
      <c r="P49" s="43">
        <f t="shared" si="25"/>
        <v>55.146000000000001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153.31069609507637</v>
      </c>
      <c r="C50" s="49">
        <f t="shared" si="26"/>
        <v>153.56550580431178</v>
      </c>
      <c r="D50" s="49">
        <f t="shared" si="26"/>
        <v>153.23741007194243</v>
      </c>
      <c r="E50" s="49">
        <f t="shared" si="26"/>
        <v>153.57142857142861</v>
      </c>
      <c r="F50" s="49">
        <f t="shared" si="26"/>
        <v>153.41246290801186</v>
      </c>
      <c r="G50" s="49">
        <f t="shared" si="26"/>
        <v>153.37331334332833</v>
      </c>
      <c r="H50" s="105"/>
      <c r="I50" s="52"/>
      <c r="J50" s="97" t="s">
        <v>24</v>
      </c>
      <c r="K50" s="86">
        <f t="shared" ref="K50:P50" si="27">+(K45/K47)/7*1000</f>
        <v>154.96894409937889</v>
      </c>
      <c r="L50" s="49">
        <f t="shared" si="27"/>
        <v>153.19148936170217</v>
      </c>
      <c r="M50" s="49">
        <f t="shared" si="27"/>
        <v>155.84415584415586</v>
      </c>
      <c r="N50" s="49">
        <f t="shared" si="27"/>
        <v>153.02197802197801</v>
      </c>
      <c r="O50" s="49">
        <f t="shared" si="27"/>
        <v>152.47252747252745</v>
      </c>
      <c r="P50" s="49">
        <f t="shared" si="27"/>
        <v>151.37362637362634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69"/>
      <c r="W54" s="307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9.8000000000000007</v>
      </c>
      <c r="C57" s="79">
        <v>8.8000000000000007</v>
      </c>
      <c r="D57" s="79">
        <v>2</v>
      </c>
      <c r="E57" s="79">
        <v>9.3000000000000007</v>
      </c>
      <c r="F57" s="221">
        <v>9.1</v>
      </c>
      <c r="G57" s="23">
        <v>9.6</v>
      </c>
      <c r="H57" s="289">
        <v>9</v>
      </c>
      <c r="I57" s="79">
        <v>1.9</v>
      </c>
      <c r="J57" s="79">
        <v>8.9</v>
      </c>
      <c r="K57" s="221">
        <v>8.9</v>
      </c>
      <c r="L57" s="23">
        <v>10.1</v>
      </c>
      <c r="M57" s="79">
        <v>10.3</v>
      </c>
      <c r="N57" s="79">
        <v>2.2000000000000002</v>
      </c>
      <c r="O57" s="221">
        <v>10.1</v>
      </c>
      <c r="P57" s="23">
        <v>10.8</v>
      </c>
      <c r="Q57" s="79">
        <v>10.8</v>
      </c>
      <c r="R57" s="79">
        <v>1.9</v>
      </c>
      <c r="S57" s="221">
        <v>11.2</v>
      </c>
      <c r="T57" s="259">
        <f t="shared" ref="T57:T64" si="28">SUM(B57:S57)</f>
        <v>144.69999999999999</v>
      </c>
      <c r="U57" s="73"/>
      <c r="V57" s="53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9.8000000000000007</v>
      </c>
      <c r="C58" s="79">
        <v>8.8000000000000007</v>
      </c>
      <c r="D58" s="79">
        <v>2</v>
      </c>
      <c r="E58" s="79">
        <v>9.3000000000000007</v>
      </c>
      <c r="F58" s="221">
        <v>9.1</v>
      </c>
      <c r="G58" s="23">
        <v>9.6</v>
      </c>
      <c r="H58" s="289">
        <v>9</v>
      </c>
      <c r="I58" s="79">
        <v>1.9</v>
      </c>
      <c r="J58" s="79">
        <v>8.9</v>
      </c>
      <c r="K58" s="221">
        <v>8.9</v>
      </c>
      <c r="L58" s="23">
        <v>10.1</v>
      </c>
      <c r="M58" s="79">
        <v>10.3</v>
      </c>
      <c r="N58" s="79">
        <v>2.2000000000000002</v>
      </c>
      <c r="O58" s="221">
        <v>10.1</v>
      </c>
      <c r="P58" s="23">
        <v>10.8</v>
      </c>
      <c r="Q58" s="79">
        <v>10.8</v>
      </c>
      <c r="R58" s="79">
        <v>1.9</v>
      </c>
      <c r="S58" s="221">
        <v>11.2</v>
      </c>
      <c r="T58" s="259">
        <f t="shared" si="28"/>
        <v>144.69999999999999</v>
      </c>
      <c r="U58" s="73"/>
      <c r="V58" s="53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9.8000000000000007</v>
      </c>
      <c r="C59" s="79">
        <v>9.1</v>
      </c>
      <c r="D59" s="79">
        <v>2</v>
      </c>
      <c r="E59" s="79">
        <v>9.1999999999999993</v>
      </c>
      <c r="F59" s="221">
        <v>9.1</v>
      </c>
      <c r="G59" s="23">
        <v>9.6</v>
      </c>
      <c r="H59" s="289">
        <v>9</v>
      </c>
      <c r="I59" s="79">
        <v>1.8</v>
      </c>
      <c r="J59" s="79">
        <v>8.9</v>
      </c>
      <c r="K59" s="221">
        <v>8.9</v>
      </c>
      <c r="L59" s="23">
        <v>10</v>
      </c>
      <c r="M59" s="79">
        <v>10.3</v>
      </c>
      <c r="N59" s="79">
        <v>2.2000000000000002</v>
      </c>
      <c r="O59" s="221">
        <v>10.1</v>
      </c>
      <c r="P59" s="23">
        <v>10.8</v>
      </c>
      <c r="Q59" s="79">
        <v>11</v>
      </c>
      <c r="R59" s="79">
        <v>1.8</v>
      </c>
      <c r="S59" s="221">
        <v>11.1</v>
      </c>
      <c r="T59" s="259">
        <f t="shared" si="28"/>
        <v>144.70000000000002</v>
      </c>
      <c r="U59" s="73"/>
      <c r="V59" s="53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9.8000000000000007</v>
      </c>
      <c r="C60" s="79">
        <v>9.1999999999999993</v>
      </c>
      <c r="D60" s="79">
        <v>1.7</v>
      </c>
      <c r="E60" s="79">
        <v>9.3000000000000007</v>
      </c>
      <c r="F60" s="221">
        <v>9.1</v>
      </c>
      <c r="G60" s="23">
        <v>9.8000000000000007</v>
      </c>
      <c r="H60" s="289">
        <v>9.1999999999999993</v>
      </c>
      <c r="I60" s="79">
        <v>1.5</v>
      </c>
      <c r="J60" s="79">
        <v>9</v>
      </c>
      <c r="K60" s="221">
        <v>8.9</v>
      </c>
      <c r="L60" s="23">
        <v>10</v>
      </c>
      <c r="M60" s="79">
        <v>10.3</v>
      </c>
      <c r="N60" s="79">
        <v>2.2000000000000002</v>
      </c>
      <c r="O60" s="221">
        <v>10.1</v>
      </c>
      <c r="P60" s="23">
        <v>10.8</v>
      </c>
      <c r="Q60" s="79">
        <v>11</v>
      </c>
      <c r="R60" s="79">
        <v>1.9</v>
      </c>
      <c r="S60" s="221">
        <v>11.1</v>
      </c>
      <c r="T60" s="259">
        <f t="shared" si="28"/>
        <v>144.9</v>
      </c>
      <c r="U60" s="73"/>
      <c r="V60" s="53"/>
      <c r="W60" s="53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9.9</v>
      </c>
      <c r="C61" s="79">
        <v>9.1999999999999993</v>
      </c>
      <c r="D61" s="79">
        <v>1.7</v>
      </c>
      <c r="E61" s="79">
        <v>9.4</v>
      </c>
      <c r="F61" s="221">
        <v>9.1999999999999993</v>
      </c>
      <c r="G61" s="23">
        <v>9.8000000000000007</v>
      </c>
      <c r="H61" s="289">
        <v>9.1999999999999993</v>
      </c>
      <c r="I61" s="79">
        <v>1.5</v>
      </c>
      <c r="J61" s="79">
        <v>9</v>
      </c>
      <c r="K61" s="221">
        <v>9</v>
      </c>
      <c r="L61" s="23">
        <v>10.1</v>
      </c>
      <c r="M61" s="79">
        <v>10.1</v>
      </c>
      <c r="N61" s="79">
        <v>1.8</v>
      </c>
      <c r="O61" s="221">
        <v>10.4</v>
      </c>
      <c r="P61" s="23">
        <v>10.8</v>
      </c>
      <c r="Q61" s="79">
        <v>10.8</v>
      </c>
      <c r="R61" s="79">
        <v>1.7</v>
      </c>
      <c r="S61" s="221">
        <v>11.3</v>
      </c>
      <c r="T61" s="259">
        <f t="shared" si="28"/>
        <v>144.9</v>
      </c>
      <c r="U61" s="73"/>
      <c r="V61" s="53"/>
      <c r="W61" s="73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9.8000000000000007</v>
      </c>
      <c r="C62" s="79">
        <v>9.1999999999999993</v>
      </c>
      <c r="D62" s="79">
        <v>1.7</v>
      </c>
      <c r="E62" s="79">
        <v>9.4</v>
      </c>
      <c r="F62" s="221">
        <v>9.1999999999999993</v>
      </c>
      <c r="G62" s="23">
        <v>9.8000000000000007</v>
      </c>
      <c r="H62" s="289">
        <v>9.1999999999999993</v>
      </c>
      <c r="I62" s="79">
        <v>1.5</v>
      </c>
      <c r="J62" s="79">
        <v>9.1</v>
      </c>
      <c r="K62" s="221">
        <v>9.1</v>
      </c>
      <c r="L62" s="23">
        <v>10.1</v>
      </c>
      <c r="M62" s="79">
        <v>10.1</v>
      </c>
      <c r="N62" s="79">
        <v>1.8</v>
      </c>
      <c r="O62" s="221">
        <v>10.4</v>
      </c>
      <c r="P62" s="23">
        <v>10.8</v>
      </c>
      <c r="Q62" s="79">
        <v>10.8</v>
      </c>
      <c r="R62" s="79">
        <v>1.7</v>
      </c>
      <c r="S62" s="221">
        <v>11.3</v>
      </c>
      <c r="T62" s="259">
        <f t="shared" si="28"/>
        <v>144.99999999999997</v>
      </c>
      <c r="U62" s="73"/>
      <c r="V62" s="53"/>
      <c r="W62" s="73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9.9</v>
      </c>
      <c r="C63" s="79">
        <v>9.1999999999999993</v>
      </c>
      <c r="D63" s="79">
        <v>1.7</v>
      </c>
      <c r="E63" s="79">
        <v>9.4</v>
      </c>
      <c r="F63" s="221">
        <v>9.1999999999999993</v>
      </c>
      <c r="G63" s="23">
        <v>10</v>
      </c>
      <c r="H63" s="289">
        <v>9.1999999999999993</v>
      </c>
      <c r="I63" s="79">
        <v>1.5</v>
      </c>
      <c r="J63" s="79">
        <v>9.1</v>
      </c>
      <c r="K63" s="221">
        <v>9.1</v>
      </c>
      <c r="L63" s="23">
        <v>10.199999999999999</v>
      </c>
      <c r="M63" s="79">
        <v>10.199999999999999</v>
      </c>
      <c r="N63" s="79">
        <v>1.9</v>
      </c>
      <c r="O63" s="221">
        <v>10.5</v>
      </c>
      <c r="P63" s="23">
        <v>10.9</v>
      </c>
      <c r="Q63" s="79">
        <v>10.9</v>
      </c>
      <c r="R63" s="79">
        <v>1.7</v>
      </c>
      <c r="S63" s="221">
        <v>11.3</v>
      </c>
      <c r="T63" s="259">
        <f t="shared" si="28"/>
        <v>145.9</v>
      </c>
      <c r="U63" s="73"/>
      <c r="V63" s="53"/>
      <c r="W63" s="73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68.800000000000011</v>
      </c>
      <c r="C64" s="262">
        <f t="shared" si="29"/>
        <v>63.500000000000014</v>
      </c>
      <c r="D64" s="262">
        <f t="shared" si="29"/>
        <v>12.799999999999999</v>
      </c>
      <c r="E64" s="262">
        <f t="shared" si="29"/>
        <v>65.3</v>
      </c>
      <c r="F64" s="263">
        <f t="shared" si="29"/>
        <v>64</v>
      </c>
      <c r="G64" s="261">
        <f t="shared" si="29"/>
        <v>68.199999999999989</v>
      </c>
      <c r="H64" s="262">
        <f t="shared" si="29"/>
        <v>63.800000000000011</v>
      </c>
      <c r="I64" s="262">
        <f t="shared" si="29"/>
        <v>11.6</v>
      </c>
      <c r="J64" s="262">
        <f t="shared" si="29"/>
        <v>62.900000000000006</v>
      </c>
      <c r="K64" s="263">
        <f t="shared" si="29"/>
        <v>62.800000000000004</v>
      </c>
      <c r="L64" s="261">
        <f t="shared" si="29"/>
        <v>70.600000000000009</v>
      </c>
      <c r="M64" s="262">
        <f t="shared" si="29"/>
        <v>71.600000000000009</v>
      </c>
      <c r="N64" s="262">
        <f t="shared" si="29"/>
        <v>14.300000000000002</v>
      </c>
      <c r="O64" s="263">
        <f t="shared" si="29"/>
        <v>71.699999999999989</v>
      </c>
      <c r="P64" s="261">
        <f t="shared" si="29"/>
        <v>75.7</v>
      </c>
      <c r="Q64" s="262">
        <f t="shared" si="29"/>
        <v>76.100000000000009</v>
      </c>
      <c r="R64" s="262">
        <f t="shared" si="29"/>
        <v>12.599999999999998</v>
      </c>
      <c r="S64" s="263">
        <f t="shared" si="29"/>
        <v>78.5</v>
      </c>
      <c r="T64" s="259">
        <f t="shared" si="28"/>
        <v>1014.8000000000002</v>
      </c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154</v>
      </c>
      <c r="C65" s="266">
        <v>153.5</v>
      </c>
      <c r="D65" s="266">
        <v>156.5</v>
      </c>
      <c r="E65" s="266">
        <v>152</v>
      </c>
      <c r="F65" s="267">
        <v>152</v>
      </c>
      <c r="G65" s="265">
        <v>155</v>
      </c>
      <c r="H65" s="266">
        <v>152.5</v>
      </c>
      <c r="I65" s="266">
        <v>155.5</v>
      </c>
      <c r="J65" s="266">
        <v>151.5</v>
      </c>
      <c r="K65" s="267">
        <v>151</v>
      </c>
      <c r="L65" s="265">
        <v>154.5</v>
      </c>
      <c r="M65" s="266">
        <v>154</v>
      </c>
      <c r="N65" s="266">
        <v>157.5</v>
      </c>
      <c r="O65" s="267">
        <v>151</v>
      </c>
      <c r="P65" s="265">
        <v>154.5</v>
      </c>
      <c r="Q65" s="266">
        <v>154</v>
      </c>
      <c r="R65" s="266">
        <v>157</v>
      </c>
      <c r="S65" s="267">
        <v>154.5</v>
      </c>
      <c r="T65" s="316">
        <f>+((T64/T66)/7)*1000</f>
        <v>153.57142857142861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64</v>
      </c>
      <c r="C66" s="298">
        <v>60</v>
      </c>
      <c r="D66" s="298">
        <v>11</v>
      </c>
      <c r="E66" s="298">
        <v>61</v>
      </c>
      <c r="F66" s="318">
        <v>60</v>
      </c>
      <c r="G66" s="317">
        <v>64</v>
      </c>
      <c r="H66" s="298">
        <v>60</v>
      </c>
      <c r="I66" s="298">
        <v>10</v>
      </c>
      <c r="J66" s="298">
        <v>59</v>
      </c>
      <c r="K66" s="318">
        <v>59</v>
      </c>
      <c r="L66" s="317">
        <v>66</v>
      </c>
      <c r="M66" s="298">
        <v>66</v>
      </c>
      <c r="N66" s="298">
        <v>12</v>
      </c>
      <c r="O66" s="318">
        <v>68</v>
      </c>
      <c r="P66" s="317">
        <v>70</v>
      </c>
      <c r="Q66" s="298">
        <v>70</v>
      </c>
      <c r="R66" s="298">
        <v>11</v>
      </c>
      <c r="S66" s="318">
        <v>73</v>
      </c>
      <c r="T66" s="319">
        <f>SUM(B66:S66)</f>
        <v>944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9.8784000000000027</v>
      </c>
      <c r="C67" s="273">
        <f t="shared" si="30"/>
        <v>9.3740000000000006</v>
      </c>
      <c r="D67" s="273">
        <f t="shared" si="30"/>
        <v>1.6100999999999999</v>
      </c>
      <c r="E67" s="273">
        <f t="shared" si="30"/>
        <v>9.2607999999999997</v>
      </c>
      <c r="F67" s="274">
        <f t="shared" si="30"/>
        <v>9.1280000000000001</v>
      </c>
      <c r="G67" s="272">
        <f t="shared" si="30"/>
        <v>10.047999999999998</v>
      </c>
      <c r="H67" s="273">
        <f t="shared" si="30"/>
        <v>9.2099999999999991</v>
      </c>
      <c r="I67" s="273">
        <f t="shared" si="30"/>
        <v>1.4169999999999998</v>
      </c>
      <c r="J67" s="273">
        <f t="shared" si="30"/>
        <v>8.9539000000000009</v>
      </c>
      <c r="K67" s="274">
        <f t="shared" si="30"/>
        <v>8.9126000000000012</v>
      </c>
      <c r="L67" s="272">
        <f t="shared" si="30"/>
        <v>10.235800000000001</v>
      </c>
      <c r="M67" s="273">
        <f t="shared" si="30"/>
        <v>10.1096</v>
      </c>
      <c r="N67" s="273">
        <f t="shared" si="30"/>
        <v>1.7660000000000005</v>
      </c>
      <c r="O67" s="274">
        <f t="shared" si="30"/>
        <v>10.3352</v>
      </c>
      <c r="P67" s="272">
        <f t="shared" si="30"/>
        <v>10.821000000000002</v>
      </c>
      <c r="Q67" s="273">
        <f t="shared" si="30"/>
        <v>10.772</v>
      </c>
      <c r="R67" s="273">
        <f t="shared" si="30"/>
        <v>1.6577999999999999</v>
      </c>
      <c r="S67" s="274">
        <f t="shared" si="30"/>
        <v>11.309899999999999</v>
      </c>
      <c r="T67" s="320">
        <f>((T64*1000)/T66)/7</f>
        <v>153.57142857142861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68.992000000000004</v>
      </c>
      <c r="C68" s="43">
        <f t="shared" si="31"/>
        <v>64.47</v>
      </c>
      <c r="D68" s="43">
        <f t="shared" si="31"/>
        <v>12.0505</v>
      </c>
      <c r="E68" s="43">
        <f t="shared" si="31"/>
        <v>64.903999999999996</v>
      </c>
      <c r="F68" s="87">
        <f t="shared" si="31"/>
        <v>63.84</v>
      </c>
      <c r="G68" s="42">
        <f t="shared" si="31"/>
        <v>69.44</v>
      </c>
      <c r="H68" s="43">
        <f t="shared" si="31"/>
        <v>64.05</v>
      </c>
      <c r="I68" s="43">
        <f t="shared" si="31"/>
        <v>10.885</v>
      </c>
      <c r="J68" s="43">
        <f t="shared" si="31"/>
        <v>62.569499999999998</v>
      </c>
      <c r="K68" s="87">
        <f t="shared" si="31"/>
        <v>62.363</v>
      </c>
      <c r="L68" s="42">
        <f t="shared" si="31"/>
        <v>71.379000000000005</v>
      </c>
      <c r="M68" s="43">
        <f t="shared" si="31"/>
        <v>71.147999999999996</v>
      </c>
      <c r="N68" s="43">
        <f t="shared" si="31"/>
        <v>13.23</v>
      </c>
      <c r="O68" s="87">
        <f t="shared" si="31"/>
        <v>71.876000000000005</v>
      </c>
      <c r="P68" s="42">
        <f t="shared" si="31"/>
        <v>75.704999999999998</v>
      </c>
      <c r="Q68" s="43">
        <f t="shared" si="31"/>
        <v>75.459999999999994</v>
      </c>
      <c r="R68" s="43">
        <f t="shared" si="31"/>
        <v>12.089</v>
      </c>
      <c r="S68" s="87">
        <f t="shared" si="31"/>
        <v>78.9495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153.57142857142861</v>
      </c>
      <c r="C69" s="49">
        <f t="shared" si="32"/>
        <v>151.19047619047623</v>
      </c>
      <c r="D69" s="49">
        <f t="shared" si="32"/>
        <v>166.23376623376623</v>
      </c>
      <c r="E69" s="49">
        <f t="shared" si="32"/>
        <v>152.92740046838406</v>
      </c>
      <c r="F69" s="50">
        <f t="shared" si="32"/>
        <v>152.38095238095238</v>
      </c>
      <c r="G69" s="48">
        <f t="shared" si="32"/>
        <v>152.23214285714283</v>
      </c>
      <c r="H69" s="49">
        <f t="shared" si="32"/>
        <v>151.90476190476193</v>
      </c>
      <c r="I69" s="49">
        <f t="shared" si="32"/>
        <v>165.71428571428569</v>
      </c>
      <c r="J69" s="49">
        <f t="shared" si="32"/>
        <v>152.30024213075063</v>
      </c>
      <c r="K69" s="50">
        <f t="shared" si="32"/>
        <v>152.05811138014531</v>
      </c>
      <c r="L69" s="48">
        <f t="shared" si="32"/>
        <v>152.8138528138528</v>
      </c>
      <c r="M69" s="49">
        <f t="shared" si="32"/>
        <v>154.97835497835499</v>
      </c>
      <c r="N69" s="49">
        <f t="shared" si="32"/>
        <v>170.23809523809527</v>
      </c>
      <c r="O69" s="50">
        <f t="shared" si="32"/>
        <v>150.63025210084029</v>
      </c>
      <c r="P69" s="48">
        <f t="shared" si="32"/>
        <v>154.48979591836735</v>
      </c>
      <c r="Q69" s="49">
        <f t="shared" si="32"/>
        <v>155.30612244897961</v>
      </c>
      <c r="R69" s="49">
        <f t="shared" si="32"/>
        <v>163.6363636363636</v>
      </c>
      <c r="S69" s="50">
        <f t="shared" si="32"/>
        <v>153.62035225048925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2"/>
      <c r="C71" s="52"/>
      <c r="D71" s="52"/>
      <c r="E71" s="52"/>
      <c r="F71" s="52"/>
      <c r="G71" s="52"/>
      <c r="H71" s="52"/>
      <c r="I71" s="300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2" zoomScale="30" zoomScaleNormal="30" workbookViewId="0">
      <selection activeCell="U44" sqref="U44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33"/>
      <c r="E3" s="533"/>
      <c r="F3" s="533"/>
      <c r="G3" s="533"/>
      <c r="H3" s="533"/>
      <c r="I3" s="533"/>
      <c r="J3" s="533"/>
      <c r="K3" s="533"/>
      <c r="L3" s="533"/>
      <c r="M3" s="533"/>
      <c r="N3" s="533"/>
      <c r="O3" s="533"/>
      <c r="P3" s="533"/>
      <c r="Q3" s="533"/>
      <c r="R3" s="533"/>
      <c r="S3" s="533"/>
      <c r="T3" s="533"/>
      <c r="U3" s="533"/>
      <c r="V3" s="533"/>
      <c r="W3" s="533"/>
      <c r="AC3" s="533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33" t="s">
        <v>1</v>
      </c>
      <c r="B9" s="533"/>
      <c r="C9" s="533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33"/>
      <c r="B10" s="533"/>
      <c r="C10" s="533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33" t="s">
        <v>4</v>
      </c>
      <c r="B11" s="533"/>
      <c r="C11" s="533"/>
      <c r="D11" s="245"/>
      <c r="E11" s="534">
        <v>1</v>
      </c>
      <c r="F11" s="245"/>
      <c r="G11" s="245"/>
      <c r="H11" s="245"/>
      <c r="I11" s="245"/>
      <c r="J11" s="245"/>
      <c r="K11" s="599" t="s">
        <v>124</v>
      </c>
      <c r="L11" s="599"/>
      <c r="M11" s="535"/>
      <c r="N11" s="535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33"/>
      <c r="B12" s="533"/>
      <c r="C12" s="533"/>
      <c r="D12" s="245"/>
      <c r="E12" s="247"/>
      <c r="F12" s="245"/>
      <c r="G12" s="245"/>
      <c r="H12" s="245"/>
      <c r="I12" s="245"/>
      <c r="J12" s="245"/>
      <c r="K12" s="535"/>
      <c r="L12" s="535"/>
      <c r="M12" s="535"/>
      <c r="N12" s="535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33"/>
      <c r="B13" s="533"/>
      <c r="C13" s="533"/>
      <c r="D13" s="533"/>
      <c r="E13" s="533"/>
      <c r="F13" s="533"/>
      <c r="G13" s="533"/>
      <c r="H13" s="533"/>
      <c r="I13" s="533"/>
      <c r="J13" s="533"/>
      <c r="K13" s="533"/>
      <c r="L13" s="535"/>
      <c r="M13" s="535"/>
      <c r="N13" s="535"/>
      <c r="O13" s="535"/>
      <c r="P13" s="535"/>
      <c r="Q13" s="535"/>
      <c r="R13" s="535"/>
      <c r="S13" s="535"/>
      <c r="T13" s="535"/>
      <c r="U13" s="535"/>
      <c r="V13" s="245"/>
      <c r="W13" s="245"/>
      <c r="X13" s="245"/>
    </row>
    <row r="14" spans="1:29" s="52" customFormat="1" ht="34.5" thickBot="1" x14ac:dyDescent="0.3">
      <c r="A14" s="533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466</v>
      </c>
      <c r="C17" s="226">
        <v>4.4000000000000004</v>
      </c>
      <c r="D17" s="226">
        <v>4</v>
      </c>
      <c r="E17" s="226">
        <v>0.8</v>
      </c>
      <c r="F17" s="226">
        <v>4</v>
      </c>
      <c r="G17" s="226">
        <v>4</v>
      </c>
      <c r="H17" s="225">
        <v>454</v>
      </c>
      <c r="I17" s="226">
        <v>4.3</v>
      </c>
      <c r="J17" s="226">
        <v>4</v>
      </c>
      <c r="K17" s="226">
        <v>0.7</v>
      </c>
      <c r="L17" s="226">
        <v>3.9</v>
      </c>
      <c r="M17" s="402">
        <v>3.9</v>
      </c>
      <c r="N17" s="79">
        <v>123.5</v>
      </c>
      <c r="O17" s="24">
        <v>126.9</v>
      </c>
      <c r="P17" s="24">
        <v>24.4</v>
      </c>
      <c r="Q17" s="25">
        <v>127.9</v>
      </c>
      <c r="R17" s="23">
        <v>129.9</v>
      </c>
      <c r="S17" s="24">
        <v>131.30000000000001</v>
      </c>
      <c r="T17" s="24">
        <v>20.7</v>
      </c>
      <c r="U17" s="25">
        <v>135.69999999999999</v>
      </c>
      <c r="V17" s="259">
        <f t="shared" ref="V17:V24" si="0">SUM(B17:U17)</f>
        <v>1774.3000000000004</v>
      </c>
      <c r="X17" s="52"/>
      <c r="Y17" s="52"/>
    </row>
    <row r="18" spans="1:41" ht="39.950000000000003" customHeight="1" x14ac:dyDescent="0.25">
      <c r="A18" s="260" t="s">
        <v>16</v>
      </c>
      <c r="B18" s="225">
        <v>466</v>
      </c>
      <c r="C18" s="226">
        <v>4.4000000000000004</v>
      </c>
      <c r="D18" s="226">
        <v>4</v>
      </c>
      <c r="E18" s="226">
        <v>0.8</v>
      </c>
      <c r="F18" s="226">
        <v>4</v>
      </c>
      <c r="G18" s="226">
        <v>4</v>
      </c>
      <c r="H18" s="225">
        <v>454</v>
      </c>
      <c r="I18" s="226">
        <v>4.3</v>
      </c>
      <c r="J18" s="226">
        <v>4</v>
      </c>
      <c r="K18" s="226">
        <v>0.7</v>
      </c>
      <c r="L18" s="226">
        <v>3.9</v>
      </c>
      <c r="M18" s="402">
        <v>3.9</v>
      </c>
      <c r="N18" s="79">
        <v>123.5</v>
      </c>
      <c r="O18" s="24">
        <v>126.9</v>
      </c>
      <c r="P18" s="24">
        <v>24.4</v>
      </c>
      <c r="Q18" s="25">
        <v>127.9</v>
      </c>
      <c r="R18" s="23">
        <v>129.9</v>
      </c>
      <c r="S18" s="24">
        <v>131.30000000000001</v>
      </c>
      <c r="T18" s="24">
        <v>20.7</v>
      </c>
      <c r="U18" s="25">
        <v>135.69999999999999</v>
      </c>
      <c r="V18" s="259">
        <f t="shared" si="0"/>
        <v>1774.3000000000004</v>
      </c>
      <c r="X18" s="52"/>
      <c r="Y18" s="52"/>
    </row>
    <row r="19" spans="1:41" ht="39.75" customHeight="1" x14ac:dyDescent="0.25">
      <c r="A19" s="258" t="s">
        <v>17</v>
      </c>
      <c r="B19" s="225">
        <v>466</v>
      </c>
      <c r="C19" s="226">
        <v>4.4000000000000004</v>
      </c>
      <c r="D19" s="226">
        <v>4</v>
      </c>
      <c r="E19" s="226">
        <v>0.8</v>
      </c>
      <c r="F19" s="226">
        <v>4</v>
      </c>
      <c r="G19" s="226">
        <v>4</v>
      </c>
      <c r="H19" s="225">
        <v>452</v>
      </c>
      <c r="I19" s="226">
        <v>4.3</v>
      </c>
      <c r="J19" s="226">
        <v>4</v>
      </c>
      <c r="K19" s="226">
        <v>0.7</v>
      </c>
      <c r="L19" s="226">
        <v>3.9</v>
      </c>
      <c r="M19" s="402">
        <v>3.9</v>
      </c>
      <c r="N19" s="79">
        <v>123.3</v>
      </c>
      <c r="O19" s="24">
        <v>126.9</v>
      </c>
      <c r="P19" s="24">
        <v>24.4</v>
      </c>
      <c r="Q19" s="25">
        <v>127.7</v>
      </c>
      <c r="R19" s="23">
        <v>128.6</v>
      </c>
      <c r="S19" s="24">
        <v>131.5</v>
      </c>
      <c r="T19" s="24">
        <v>20.3</v>
      </c>
      <c r="U19" s="25">
        <v>135.19999999999999</v>
      </c>
      <c r="V19" s="259">
        <f t="shared" si="0"/>
        <v>1769.9</v>
      </c>
      <c r="X19" s="52"/>
      <c r="Y19" s="52"/>
    </row>
    <row r="20" spans="1:41" ht="39.950000000000003" customHeight="1" x14ac:dyDescent="0.25">
      <c r="A20" s="260" t="s">
        <v>18</v>
      </c>
      <c r="B20" s="225">
        <v>466</v>
      </c>
      <c r="C20" s="226">
        <v>4.4000000000000004</v>
      </c>
      <c r="D20" s="226">
        <v>4</v>
      </c>
      <c r="E20" s="226">
        <v>0.8</v>
      </c>
      <c r="F20" s="226">
        <v>4</v>
      </c>
      <c r="G20" s="226">
        <v>4</v>
      </c>
      <c r="H20" s="225">
        <v>452</v>
      </c>
      <c r="I20" s="226">
        <v>4.3</v>
      </c>
      <c r="J20" s="226">
        <v>4</v>
      </c>
      <c r="K20" s="226">
        <v>0.7</v>
      </c>
      <c r="L20" s="226">
        <v>3.9</v>
      </c>
      <c r="M20" s="402">
        <v>3.9</v>
      </c>
      <c r="N20" s="79">
        <v>123.3</v>
      </c>
      <c r="O20" s="24">
        <v>126.9</v>
      </c>
      <c r="P20" s="24">
        <v>24.4</v>
      </c>
      <c r="Q20" s="25">
        <v>127.7</v>
      </c>
      <c r="R20" s="23">
        <v>128.6</v>
      </c>
      <c r="S20" s="24">
        <v>131.5</v>
      </c>
      <c r="T20" s="24">
        <v>20.3</v>
      </c>
      <c r="U20" s="25">
        <v>135.19999999999999</v>
      </c>
      <c r="V20" s="259">
        <f t="shared" si="0"/>
        <v>1769.9</v>
      </c>
      <c r="X20" s="52"/>
      <c r="Y20" s="52"/>
    </row>
    <row r="21" spans="1:41" ht="39.950000000000003" customHeight="1" x14ac:dyDescent="0.25">
      <c r="A21" s="258" t="s">
        <v>19</v>
      </c>
      <c r="B21" s="225">
        <v>466</v>
      </c>
      <c r="C21" s="226">
        <v>4.4000000000000004</v>
      </c>
      <c r="D21" s="226">
        <v>4</v>
      </c>
      <c r="E21" s="226">
        <v>0.8</v>
      </c>
      <c r="F21" s="226">
        <v>4</v>
      </c>
      <c r="G21" s="226">
        <v>4</v>
      </c>
      <c r="H21" s="225">
        <v>452</v>
      </c>
      <c r="I21" s="226">
        <v>4.3</v>
      </c>
      <c r="J21" s="226">
        <v>4</v>
      </c>
      <c r="K21" s="226">
        <v>0.7</v>
      </c>
      <c r="L21" s="226">
        <v>3.9</v>
      </c>
      <c r="M21" s="402">
        <v>3.9</v>
      </c>
      <c r="N21" s="79">
        <v>123.3</v>
      </c>
      <c r="O21" s="24">
        <v>126.9</v>
      </c>
      <c r="P21" s="24">
        <v>24.4</v>
      </c>
      <c r="Q21" s="25">
        <v>127.7</v>
      </c>
      <c r="R21" s="23">
        <v>128.6</v>
      </c>
      <c r="S21" s="24">
        <v>131.5</v>
      </c>
      <c r="T21" s="24">
        <v>20.3</v>
      </c>
      <c r="U21" s="25">
        <v>135.19999999999999</v>
      </c>
      <c r="V21" s="259">
        <f t="shared" si="0"/>
        <v>1769.9</v>
      </c>
      <c r="X21" s="52"/>
      <c r="Y21" s="52"/>
    </row>
    <row r="22" spans="1:41" ht="39.950000000000003" customHeight="1" x14ac:dyDescent="0.25">
      <c r="A22" s="260" t="s">
        <v>13</v>
      </c>
      <c r="B22" s="225">
        <v>466</v>
      </c>
      <c r="C22" s="226">
        <v>4.4000000000000004</v>
      </c>
      <c r="D22" s="226">
        <v>4</v>
      </c>
      <c r="E22" s="226">
        <v>0.8</v>
      </c>
      <c r="F22" s="226">
        <v>4</v>
      </c>
      <c r="G22" s="226">
        <v>4</v>
      </c>
      <c r="H22" s="225">
        <v>452</v>
      </c>
      <c r="I22" s="226">
        <v>4.3</v>
      </c>
      <c r="J22" s="226">
        <v>4</v>
      </c>
      <c r="K22" s="226">
        <v>0.7</v>
      </c>
      <c r="L22" s="226">
        <v>3.9</v>
      </c>
      <c r="M22" s="402">
        <v>3.9</v>
      </c>
      <c r="N22" s="79">
        <v>123.3</v>
      </c>
      <c r="O22" s="24">
        <v>126.9</v>
      </c>
      <c r="P22" s="24">
        <v>24.4</v>
      </c>
      <c r="Q22" s="25">
        <v>127.7</v>
      </c>
      <c r="R22" s="23">
        <v>128.6</v>
      </c>
      <c r="S22" s="24">
        <v>131.5</v>
      </c>
      <c r="T22" s="24">
        <v>20.3</v>
      </c>
      <c r="U22" s="25">
        <v>135.19999999999999</v>
      </c>
      <c r="V22" s="259">
        <f t="shared" si="0"/>
        <v>1769.9</v>
      </c>
      <c r="X22" s="52"/>
      <c r="Y22" s="52"/>
    </row>
    <row r="23" spans="1:41" ht="39.950000000000003" customHeight="1" x14ac:dyDescent="0.25">
      <c r="A23" s="258" t="s">
        <v>14</v>
      </c>
      <c r="B23" s="225">
        <v>466</v>
      </c>
      <c r="C23" s="226">
        <v>4.4000000000000004</v>
      </c>
      <c r="D23" s="226">
        <v>4</v>
      </c>
      <c r="E23" s="226">
        <v>0.8</v>
      </c>
      <c r="F23" s="226">
        <v>4</v>
      </c>
      <c r="G23" s="226">
        <v>4</v>
      </c>
      <c r="H23" s="225">
        <v>452</v>
      </c>
      <c r="I23" s="226">
        <v>4.3</v>
      </c>
      <c r="J23" s="226">
        <v>4</v>
      </c>
      <c r="K23" s="226">
        <v>0.7</v>
      </c>
      <c r="L23" s="226">
        <v>3.9</v>
      </c>
      <c r="M23" s="402">
        <v>3.9</v>
      </c>
      <c r="N23" s="79">
        <v>123.3</v>
      </c>
      <c r="O23" s="24">
        <v>126.9</v>
      </c>
      <c r="P23" s="24">
        <v>24.4</v>
      </c>
      <c r="Q23" s="25">
        <v>127.7</v>
      </c>
      <c r="R23" s="23">
        <v>128.6</v>
      </c>
      <c r="S23" s="24">
        <v>131.5</v>
      </c>
      <c r="T23" s="24">
        <v>20.3</v>
      </c>
      <c r="U23" s="25">
        <v>135.19999999999999</v>
      </c>
      <c r="V23" s="259">
        <f t="shared" si="0"/>
        <v>1769.9</v>
      </c>
      <c r="X23" s="52"/>
    </row>
    <row r="24" spans="1:41" ht="41.45" customHeight="1" thickBot="1" x14ac:dyDescent="0.3">
      <c r="A24" s="260" t="s">
        <v>11</v>
      </c>
      <c r="B24" s="227">
        <f>SUM(B17:B23)</f>
        <v>3262</v>
      </c>
      <c r="C24" s="228">
        <f t="shared" ref="C24:G24" si="1">SUM(C17:C23)</f>
        <v>30.799999999999997</v>
      </c>
      <c r="D24" s="228">
        <f t="shared" si="1"/>
        <v>28</v>
      </c>
      <c r="E24" s="228">
        <f t="shared" si="1"/>
        <v>5.6</v>
      </c>
      <c r="F24" s="228">
        <f t="shared" si="1"/>
        <v>28</v>
      </c>
      <c r="G24" s="228">
        <f t="shared" si="1"/>
        <v>28</v>
      </c>
      <c r="H24" s="227">
        <f>SUM(H17:H23)</f>
        <v>3168</v>
      </c>
      <c r="I24" s="228">
        <f t="shared" ref="I24:M24" si="2">SUM(I17:I23)</f>
        <v>30.1</v>
      </c>
      <c r="J24" s="228">
        <f t="shared" si="2"/>
        <v>28</v>
      </c>
      <c r="K24" s="228">
        <f t="shared" si="2"/>
        <v>4.9000000000000004</v>
      </c>
      <c r="L24" s="228">
        <f t="shared" si="2"/>
        <v>27.299999999999997</v>
      </c>
      <c r="M24" s="403">
        <f t="shared" si="2"/>
        <v>27.299999999999997</v>
      </c>
      <c r="N24" s="290">
        <f>SUM(N17:N23)</f>
        <v>863.49999999999989</v>
      </c>
      <c r="O24" s="262">
        <f t="shared" ref="O24:Q24" si="3">SUM(O17:O23)</f>
        <v>888.3</v>
      </c>
      <c r="P24" s="262">
        <f t="shared" si="3"/>
        <v>170.8</v>
      </c>
      <c r="Q24" s="263">
        <f t="shared" si="3"/>
        <v>894.30000000000007</v>
      </c>
      <c r="R24" s="261">
        <f>SUM(R17:R23)</f>
        <v>902.80000000000007</v>
      </c>
      <c r="S24" s="262">
        <f t="shared" ref="S24:U24" si="4">SUM(S17:S23)</f>
        <v>920.1</v>
      </c>
      <c r="T24" s="262">
        <f t="shared" si="4"/>
        <v>142.9</v>
      </c>
      <c r="U24" s="263">
        <f t="shared" si="4"/>
        <v>947.40000000000009</v>
      </c>
      <c r="V24" s="259">
        <f t="shared" si="0"/>
        <v>12398.099999999997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151.36801494377767</v>
      </c>
    </row>
    <row r="26" spans="1:41" s="52" customFormat="1" ht="33" customHeight="1" x14ac:dyDescent="0.25">
      <c r="A26" s="269" t="s">
        <v>21</v>
      </c>
      <c r="B26" s="231"/>
      <c r="C26" s="232">
        <v>806</v>
      </c>
      <c r="D26" s="232">
        <v>744</v>
      </c>
      <c r="E26" s="232">
        <v>152</v>
      </c>
      <c r="F26" s="232">
        <v>747</v>
      </c>
      <c r="G26" s="232">
        <v>743</v>
      </c>
      <c r="H26" s="231"/>
      <c r="I26" s="232">
        <v>794</v>
      </c>
      <c r="J26" s="232">
        <v>732</v>
      </c>
      <c r="K26" s="232">
        <v>126</v>
      </c>
      <c r="L26" s="232">
        <v>726</v>
      </c>
      <c r="M26" s="405">
        <v>724</v>
      </c>
      <c r="N26" s="83">
        <v>815</v>
      </c>
      <c r="O26" s="35">
        <v>838</v>
      </c>
      <c r="P26" s="35">
        <v>161</v>
      </c>
      <c r="Q26" s="36">
        <v>844</v>
      </c>
      <c r="R26" s="34">
        <v>852</v>
      </c>
      <c r="S26" s="35">
        <v>868</v>
      </c>
      <c r="T26" s="35">
        <v>135</v>
      </c>
      <c r="U26" s="36">
        <v>894</v>
      </c>
      <c r="V26" s="270">
        <f>SUM(C26:U26)</f>
        <v>11701</v>
      </c>
      <c r="W26" s="52">
        <f>((V24*1000)/V26)/7</f>
        <v>151.36801494377764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732.17039999999997</v>
      </c>
      <c r="D27" s="226">
        <f t="shared" ref="D27:G27" si="5">(D26*D25/1000)*6</f>
        <v>675.84960000000001</v>
      </c>
      <c r="E27" s="226">
        <f t="shared" si="5"/>
        <v>138.07679999999999</v>
      </c>
      <c r="F27" s="226">
        <f t="shared" si="5"/>
        <v>678.57479999999998</v>
      </c>
      <c r="G27" s="226">
        <f t="shared" si="5"/>
        <v>674.94119999999998</v>
      </c>
      <c r="H27" s="233"/>
      <c r="I27" s="226">
        <f>(I26*I25/1000)*6</f>
        <v>721.26960000000008</v>
      </c>
      <c r="J27" s="226">
        <f t="shared" ref="J27:M27" si="6">(J26*J25/1000)*6</f>
        <v>664.94880000000001</v>
      </c>
      <c r="K27" s="226">
        <f t="shared" si="6"/>
        <v>114.45840000000001</v>
      </c>
      <c r="L27" s="226">
        <f t="shared" si="6"/>
        <v>659.49840000000006</v>
      </c>
      <c r="M27" s="402">
        <f t="shared" si="6"/>
        <v>657.6816</v>
      </c>
      <c r="N27" s="289">
        <f>((N26*N25)*7/1000-N17-N18)/5</f>
        <v>123.34739999999999</v>
      </c>
      <c r="O27" s="273">
        <f t="shared" ref="O27:U27" si="7">((O26*O25)*7/1000-O17-O18)/5</f>
        <v>126.86248000000003</v>
      </c>
      <c r="P27" s="273">
        <f t="shared" si="7"/>
        <v>24.365559999999999</v>
      </c>
      <c r="Q27" s="274">
        <f t="shared" si="7"/>
        <v>127.73424000000003</v>
      </c>
      <c r="R27" s="272">
        <f t="shared" si="7"/>
        <v>128.62992000000003</v>
      </c>
      <c r="S27" s="273">
        <f t="shared" si="7"/>
        <v>131.46128000000004</v>
      </c>
      <c r="T27" s="273">
        <f t="shared" si="7"/>
        <v>20.334600000000002</v>
      </c>
      <c r="U27" s="274">
        <f t="shared" si="7"/>
        <v>135.21224000000001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4.3524000000000038</v>
      </c>
      <c r="D28" s="235">
        <f t="shared" ref="D28:G28" si="8">+(D25-$C$32)*D26/1000</f>
        <v>4.0176000000000043</v>
      </c>
      <c r="E28" s="235">
        <f t="shared" si="8"/>
        <v>0.82080000000000086</v>
      </c>
      <c r="F28" s="235">
        <f t="shared" si="8"/>
        <v>4.0338000000000047</v>
      </c>
      <c r="G28" s="235">
        <f t="shared" si="8"/>
        <v>4.0122000000000044</v>
      </c>
      <c r="H28" s="234"/>
      <c r="I28" s="235">
        <f>+(I25-$I$32)*I26/1000</f>
        <v>4.2876000000000047</v>
      </c>
      <c r="J28" s="235">
        <f t="shared" ref="J28:M28" si="9">+(J25-$I$32)*J26/1000</f>
        <v>3.9528000000000043</v>
      </c>
      <c r="K28" s="235">
        <f t="shared" si="9"/>
        <v>0.68040000000000078</v>
      </c>
      <c r="L28" s="235">
        <f t="shared" si="9"/>
        <v>3.9204000000000043</v>
      </c>
      <c r="M28" s="406">
        <f t="shared" si="9"/>
        <v>3.9096000000000042</v>
      </c>
      <c r="N28" s="85">
        <f>((N26*N25)*7)/1000</f>
        <v>863.73699999999997</v>
      </c>
      <c r="O28" s="43">
        <f>((O26*O25)*7)/1000</f>
        <v>888.11240000000009</v>
      </c>
      <c r="P28" s="43">
        <f t="shared" ref="P28:U28" si="10">((P26*P25)*7)/1000</f>
        <v>170.62780000000001</v>
      </c>
      <c r="Q28" s="87">
        <f t="shared" si="10"/>
        <v>894.47120000000007</v>
      </c>
      <c r="R28" s="44">
        <f t="shared" si="10"/>
        <v>902.94960000000003</v>
      </c>
      <c r="S28" s="45">
        <f t="shared" si="10"/>
        <v>919.90640000000019</v>
      </c>
      <c r="T28" s="45">
        <f t="shared" si="10"/>
        <v>143.07300000000001</v>
      </c>
      <c r="U28" s="46">
        <f t="shared" si="10"/>
        <v>947.46120000000008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940.3333333333361</v>
      </c>
      <c r="D29" s="237">
        <f t="shared" si="11"/>
        <v>868.0000000000025</v>
      </c>
      <c r="E29" s="237">
        <f t="shared" si="11"/>
        <v>177.33333333333385</v>
      </c>
      <c r="F29" s="237">
        <f t="shared" si="11"/>
        <v>871.5000000000025</v>
      </c>
      <c r="G29" s="237">
        <f t="shared" si="11"/>
        <v>866.83333333333587</v>
      </c>
      <c r="H29" s="236"/>
      <c r="I29" s="237">
        <f t="shared" ref="I29:M29" si="12">+I26*(1.16666666666667)</f>
        <v>926.33333333333599</v>
      </c>
      <c r="J29" s="237">
        <f t="shared" si="12"/>
        <v>854.0000000000025</v>
      </c>
      <c r="K29" s="237">
        <f t="shared" si="12"/>
        <v>147.00000000000043</v>
      </c>
      <c r="L29" s="237">
        <f t="shared" si="12"/>
        <v>847.0000000000025</v>
      </c>
      <c r="M29" s="407">
        <f t="shared" si="12"/>
        <v>844.66666666666913</v>
      </c>
      <c r="N29" s="86">
        <f>+(N24/N26)/7*1000</f>
        <v>151.35845749342681</v>
      </c>
      <c r="O29" s="49">
        <f t="shared" ref="O29:U29" si="13">+(O24/O26)/7*1000</f>
        <v>151.43198090692127</v>
      </c>
      <c r="P29" s="49">
        <f t="shared" si="13"/>
        <v>151.55279503105592</v>
      </c>
      <c r="Q29" s="50">
        <f t="shared" si="13"/>
        <v>151.37102234258634</v>
      </c>
      <c r="R29" s="48">
        <f t="shared" si="13"/>
        <v>151.37491616364858</v>
      </c>
      <c r="S29" s="49">
        <f t="shared" si="13"/>
        <v>151.43186306780777</v>
      </c>
      <c r="T29" s="49">
        <f t="shared" si="13"/>
        <v>151.21693121693121</v>
      </c>
      <c r="U29" s="50">
        <f t="shared" si="13"/>
        <v>151.3902205177373</v>
      </c>
      <c r="V29" s="276"/>
    </row>
    <row r="30" spans="1:41" ht="33.75" customHeight="1" x14ac:dyDescent="0.25">
      <c r="A30" s="52"/>
      <c r="B30" s="233"/>
      <c r="C30" s="238">
        <f>(C27/6)</f>
        <v>122.02839999999999</v>
      </c>
      <c r="D30" s="238">
        <f t="shared" ref="D30:G30" si="14">+(D27/6)</f>
        <v>112.6416</v>
      </c>
      <c r="E30" s="238">
        <f t="shared" si="14"/>
        <v>23.012799999999999</v>
      </c>
      <c r="F30" s="238">
        <f t="shared" si="14"/>
        <v>113.0958</v>
      </c>
      <c r="G30" s="238">
        <f t="shared" si="14"/>
        <v>112.4902</v>
      </c>
      <c r="H30" s="233"/>
      <c r="I30" s="238">
        <f>(I27/6)</f>
        <v>120.21160000000002</v>
      </c>
      <c r="J30" s="238">
        <f t="shared" ref="J30:M30" si="15">+(J27/6)</f>
        <v>110.8248</v>
      </c>
      <c r="K30" s="238">
        <f t="shared" si="15"/>
        <v>19.076400000000003</v>
      </c>
      <c r="L30" s="238">
        <f t="shared" si="15"/>
        <v>109.91640000000001</v>
      </c>
      <c r="M30" s="408">
        <f t="shared" si="15"/>
        <v>109.61360000000001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297.37099999999998</v>
      </c>
      <c r="D31" s="238">
        <f t="shared" ref="D31:G31" si="16">+((D27-D24)/4)+D30</f>
        <v>274.60399999999998</v>
      </c>
      <c r="E31" s="238">
        <f t="shared" si="16"/>
        <v>56.131999999999998</v>
      </c>
      <c r="F31" s="238">
        <f t="shared" si="16"/>
        <v>275.73950000000002</v>
      </c>
      <c r="G31" s="238">
        <f t="shared" si="16"/>
        <v>274.22550000000001</v>
      </c>
      <c r="H31" s="233"/>
      <c r="I31" s="238">
        <f>+((I27-I24)/4)+I30</f>
        <v>293.00400000000002</v>
      </c>
      <c r="J31" s="238">
        <f t="shared" ref="J31:M31" si="17">+((J27-J24)/4)+J30</f>
        <v>270.06200000000001</v>
      </c>
      <c r="K31" s="238">
        <f t="shared" si="17"/>
        <v>46.466000000000008</v>
      </c>
      <c r="L31" s="238">
        <f t="shared" si="17"/>
        <v>267.96600000000001</v>
      </c>
      <c r="M31" s="408">
        <f t="shared" si="17"/>
        <v>267.209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466.03199999999998</v>
      </c>
      <c r="E32" s="242">
        <f>+SUM(C26:G26)</f>
        <v>3192</v>
      </c>
      <c r="F32" s="243"/>
      <c r="G32" s="243"/>
      <c r="H32" s="239"/>
      <c r="I32" s="240">
        <v>146</v>
      </c>
      <c r="J32" s="241">
        <f>+I32*K32/1000</f>
        <v>452.892</v>
      </c>
      <c r="K32" s="242">
        <f>+SUM(I26:M26)</f>
        <v>3102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89.9</v>
      </c>
      <c r="C38" s="79">
        <v>92.4</v>
      </c>
      <c r="D38" s="79">
        <v>21.3</v>
      </c>
      <c r="E38" s="79">
        <v>103.2</v>
      </c>
      <c r="F38" s="79">
        <v>102.9</v>
      </c>
      <c r="G38" s="79">
        <v>102.3</v>
      </c>
      <c r="H38" s="274">
        <f t="shared" ref="H38:H45" si="18">SUM(B38:G38)</f>
        <v>512</v>
      </c>
      <c r="I38" s="52"/>
      <c r="J38" s="287" t="s">
        <v>15</v>
      </c>
      <c r="K38" s="79">
        <v>6.5</v>
      </c>
      <c r="L38" s="79">
        <v>6.7</v>
      </c>
      <c r="M38" s="79">
        <v>1.5</v>
      </c>
      <c r="N38" s="79">
        <v>7.5</v>
      </c>
      <c r="O38" s="79">
        <v>7.5</v>
      </c>
      <c r="P38" s="79">
        <v>7.5</v>
      </c>
      <c r="Q38" s="274">
        <f t="shared" ref="Q38:Q45" si="19">SUM(K38:P38)</f>
        <v>37.200000000000003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89.9</v>
      </c>
      <c r="C39" s="79">
        <v>92.4</v>
      </c>
      <c r="D39" s="79">
        <v>21.3</v>
      </c>
      <c r="E39" s="79">
        <v>103.2</v>
      </c>
      <c r="F39" s="79">
        <v>102.9</v>
      </c>
      <c r="G39" s="79">
        <v>102.3</v>
      </c>
      <c r="H39" s="274">
        <f t="shared" si="18"/>
        <v>512</v>
      </c>
      <c r="I39" s="52"/>
      <c r="J39" s="288" t="s">
        <v>16</v>
      </c>
      <c r="K39" s="79">
        <v>6.5</v>
      </c>
      <c r="L39" s="79">
        <v>6.7</v>
      </c>
      <c r="M39" s="79">
        <v>1.5</v>
      </c>
      <c r="N39" s="79">
        <v>7.5</v>
      </c>
      <c r="O39" s="79">
        <v>7.5</v>
      </c>
      <c r="P39" s="79">
        <v>7.5</v>
      </c>
      <c r="Q39" s="274">
        <f t="shared" si="19"/>
        <v>37.200000000000003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89.9</v>
      </c>
      <c r="C40" s="79">
        <v>92.4</v>
      </c>
      <c r="D40" s="79">
        <v>21.3</v>
      </c>
      <c r="E40" s="79">
        <v>103.2</v>
      </c>
      <c r="F40" s="79">
        <v>102.9</v>
      </c>
      <c r="G40" s="79">
        <v>102.3</v>
      </c>
      <c r="H40" s="274">
        <f t="shared" si="18"/>
        <v>512</v>
      </c>
      <c r="I40" s="52"/>
      <c r="J40" s="287" t="s">
        <v>17</v>
      </c>
      <c r="K40" s="79">
        <v>6.5</v>
      </c>
      <c r="L40" s="79">
        <v>6.7</v>
      </c>
      <c r="M40" s="79">
        <v>1.5</v>
      </c>
      <c r="N40" s="79">
        <v>7.5</v>
      </c>
      <c r="O40" s="79">
        <v>7.4</v>
      </c>
      <c r="P40" s="79">
        <v>7.4</v>
      </c>
      <c r="Q40" s="274">
        <f t="shared" si="19"/>
        <v>37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89.9</v>
      </c>
      <c r="C41" s="79">
        <v>92.4</v>
      </c>
      <c r="D41" s="79">
        <v>21.3</v>
      </c>
      <c r="E41" s="79">
        <v>103.2</v>
      </c>
      <c r="F41" s="79">
        <v>102.9</v>
      </c>
      <c r="G41" s="79">
        <v>102.3</v>
      </c>
      <c r="H41" s="274">
        <f t="shared" si="18"/>
        <v>512</v>
      </c>
      <c r="I41" s="52"/>
      <c r="J41" s="288" t="s">
        <v>18</v>
      </c>
      <c r="K41" s="79">
        <v>6.5</v>
      </c>
      <c r="L41" s="79">
        <v>6.7</v>
      </c>
      <c r="M41" s="79">
        <v>1.6</v>
      </c>
      <c r="N41" s="79">
        <v>7.5</v>
      </c>
      <c r="O41" s="79">
        <v>7.4</v>
      </c>
      <c r="P41" s="79">
        <v>7.4</v>
      </c>
      <c r="Q41" s="274">
        <f t="shared" si="19"/>
        <v>37.099999999999994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89.9</v>
      </c>
      <c r="C42" s="79">
        <v>92.4</v>
      </c>
      <c r="D42" s="79">
        <v>21.3</v>
      </c>
      <c r="E42" s="79">
        <v>103.2</v>
      </c>
      <c r="F42" s="79">
        <v>102.9</v>
      </c>
      <c r="G42" s="79">
        <v>102.3</v>
      </c>
      <c r="H42" s="274">
        <f t="shared" si="18"/>
        <v>512</v>
      </c>
      <c r="I42" s="52"/>
      <c r="J42" s="287" t="s">
        <v>19</v>
      </c>
      <c r="K42" s="79">
        <v>6.5</v>
      </c>
      <c r="L42" s="79">
        <v>6.7</v>
      </c>
      <c r="M42" s="79">
        <v>1.6</v>
      </c>
      <c r="N42" s="79">
        <v>7.5</v>
      </c>
      <c r="O42" s="79">
        <v>7.5</v>
      </c>
      <c r="P42" s="79">
        <v>7.4</v>
      </c>
      <c r="Q42" s="274">
        <f t="shared" si="19"/>
        <v>37.199999999999996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89.9</v>
      </c>
      <c r="C43" s="79">
        <v>92.4</v>
      </c>
      <c r="D43" s="79">
        <v>21.3</v>
      </c>
      <c r="E43" s="79">
        <v>103.2</v>
      </c>
      <c r="F43" s="79">
        <v>102.9</v>
      </c>
      <c r="G43" s="79">
        <v>102.3</v>
      </c>
      <c r="H43" s="274">
        <f t="shared" si="18"/>
        <v>512</v>
      </c>
      <c r="I43" s="52"/>
      <c r="J43" s="288" t="s">
        <v>13</v>
      </c>
      <c r="K43" s="79">
        <v>6.5</v>
      </c>
      <c r="L43" s="79">
        <v>6.8</v>
      </c>
      <c r="M43" s="79">
        <v>1.6</v>
      </c>
      <c r="N43" s="79">
        <v>7.5</v>
      </c>
      <c r="O43" s="79">
        <v>7.5</v>
      </c>
      <c r="P43" s="79">
        <v>7.4</v>
      </c>
      <c r="Q43" s="274">
        <f t="shared" si="19"/>
        <v>37.299999999999997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89.9</v>
      </c>
      <c r="C44" s="79">
        <v>92.4</v>
      </c>
      <c r="D44" s="79">
        <v>21.3</v>
      </c>
      <c r="E44" s="79">
        <v>103.2</v>
      </c>
      <c r="F44" s="79">
        <v>102.9</v>
      </c>
      <c r="G44" s="79">
        <v>102.3</v>
      </c>
      <c r="H44" s="274">
        <f t="shared" si="18"/>
        <v>512</v>
      </c>
      <c r="I44" s="52"/>
      <c r="J44" s="287" t="s">
        <v>14</v>
      </c>
      <c r="K44" s="79">
        <v>6.6</v>
      </c>
      <c r="L44" s="79">
        <v>6.8</v>
      </c>
      <c r="M44" s="79">
        <v>1.6</v>
      </c>
      <c r="N44" s="79">
        <v>7.5</v>
      </c>
      <c r="O44" s="79">
        <v>7.5</v>
      </c>
      <c r="P44" s="79">
        <v>7.4</v>
      </c>
      <c r="Q44" s="274">
        <f t="shared" si="19"/>
        <v>37.4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629.29999999999995</v>
      </c>
      <c r="C45" s="262">
        <f t="shared" si="20"/>
        <v>646.79999999999995</v>
      </c>
      <c r="D45" s="262">
        <f t="shared" si="20"/>
        <v>149.1</v>
      </c>
      <c r="E45" s="262">
        <f t="shared" si="20"/>
        <v>722.40000000000009</v>
      </c>
      <c r="F45" s="262">
        <f t="shared" si="20"/>
        <v>720.3</v>
      </c>
      <c r="G45" s="262">
        <f t="shared" si="20"/>
        <v>716.09999999999991</v>
      </c>
      <c r="H45" s="274">
        <f t="shared" si="18"/>
        <v>3583.9999999999995</v>
      </c>
      <c r="J45" s="288" t="s">
        <v>11</v>
      </c>
      <c r="K45" s="290">
        <f t="shared" ref="K45:P45" si="21">SUM(K38:K44)</f>
        <v>45.6</v>
      </c>
      <c r="L45" s="262">
        <f t="shared" si="21"/>
        <v>47.099999999999994</v>
      </c>
      <c r="M45" s="262">
        <f t="shared" si="21"/>
        <v>10.899999999999999</v>
      </c>
      <c r="N45" s="262">
        <f t="shared" si="21"/>
        <v>52.5</v>
      </c>
      <c r="O45" s="262">
        <f t="shared" si="21"/>
        <v>52.3</v>
      </c>
      <c r="P45" s="262">
        <f t="shared" si="21"/>
        <v>51.999999999999993</v>
      </c>
      <c r="Q45" s="274">
        <f t="shared" si="19"/>
        <v>260.39999999999998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153.38526063511085</v>
      </c>
      <c r="J46" s="291" t="s">
        <v>20</v>
      </c>
      <c r="K46" s="292">
        <v>155</v>
      </c>
      <c r="L46" s="266">
        <v>153</v>
      </c>
      <c r="M46" s="266">
        <v>156</v>
      </c>
      <c r="N46" s="266">
        <v>153</v>
      </c>
      <c r="O46" s="266">
        <v>152.5</v>
      </c>
      <c r="P46" s="266">
        <v>151.5</v>
      </c>
      <c r="Q46" s="293">
        <f>+((Q45/Q47)/7)*1000</f>
        <v>153.0864197530864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587</v>
      </c>
      <c r="C47" s="35">
        <v>602</v>
      </c>
      <c r="D47" s="35">
        <v>139</v>
      </c>
      <c r="E47" s="35">
        <v>672</v>
      </c>
      <c r="F47" s="35">
        <v>671</v>
      </c>
      <c r="G47" s="35">
        <v>667</v>
      </c>
      <c r="H47" s="296">
        <f>SUM(B47:G47)</f>
        <v>3338</v>
      </c>
      <c r="I47" s="52"/>
      <c r="J47" s="295" t="s">
        <v>21</v>
      </c>
      <c r="K47" s="297">
        <v>42</v>
      </c>
      <c r="L47" s="298">
        <v>44</v>
      </c>
      <c r="M47" s="298">
        <v>10</v>
      </c>
      <c r="N47" s="298">
        <v>49</v>
      </c>
      <c r="O47" s="298">
        <v>49</v>
      </c>
      <c r="P47" s="298">
        <v>49</v>
      </c>
      <c r="Q47" s="299">
        <f>SUM(K47:P47)</f>
        <v>243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90.350659999999991</v>
      </c>
      <c r="C48" s="273">
        <f t="shared" si="22"/>
        <v>92.578360000000004</v>
      </c>
      <c r="D48" s="273">
        <f t="shared" si="22"/>
        <v>21.39002</v>
      </c>
      <c r="E48" s="273">
        <f t="shared" si="22"/>
        <v>103.32095999999997</v>
      </c>
      <c r="F48" s="273">
        <f t="shared" si="22"/>
        <v>103.22578000000001</v>
      </c>
      <c r="G48" s="273">
        <f t="shared" si="22"/>
        <v>102.60506000000001</v>
      </c>
      <c r="H48" s="302">
        <f>((H45*1000)/H47)/7</f>
        <v>153.38526063511082</v>
      </c>
      <c r="J48" s="301" t="s">
        <v>22</v>
      </c>
      <c r="K48" s="289">
        <f t="shared" ref="K48:P48" si="23">((K47*K46)*7/1000-K38-K39)/5</f>
        <v>6.5140000000000002</v>
      </c>
      <c r="L48" s="273">
        <f t="shared" si="23"/>
        <v>6.7447999999999997</v>
      </c>
      <c r="M48" s="273">
        <f t="shared" si="23"/>
        <v>1.5840000000000001</v>
      </c>
      <c r="N48" s="273">
        <f t="shared" si="23"/>
        <v>7.4958</v>
      </c>
      <c r="O48" s="273">
        <f t="shared" si="23"/>
        <v>7.4614999999999991</v>
      </c>
      <c r="P48" s="273">
        <f t="shared" si="23"/>
        <v>7.3929</v>
      </c>
      <c r="Q48" s="303">
        <f>((Q45*1000)/Q47)/7</f>
        <v>153.0864197530864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631.55329999999992</v>
      </c>
      <c r="C49" s="43">
        <f t="shared" si="24"/>
        <v>647.69179999999994</v>
      </c>
      <c r="D49" s="43">
        <f t="shared" si="24"/>
        <v>149.55010000000001</v>
      </c>
      <c r="E49" s="43">
        <f t="shared" si="24"/>
        <v>723.00479999999993</v>
      </c>
      <c r="F49" s="43">
        <f t="shared" si="24"/>
        <v>721.9289</v>
      </c>
      <c r="G49" s="43">
        <f t="shared" si="24"/>
        <v>717.62529999999992</v>
      </c>
      <c r="H49" s="87"/>
      <c r="J49" s="96" t="s">
        <v>23</v>
      </c>
      <c r="K49" s="85">
        <f t="shared" ref="K49:P49" si="25">((K47*K46)*7)/1000</f>
        <v>45.57</v>
      </c>
      <c r="L49" s="43">
        <f t="shared" si="25"/>
        <v>47.124000000000002</v>
      </c>
      <c r="M49" s="43">
        <f t="shared" si="25"/>
        <v>10.92</v>
      </c>
      <c r="N49" s="43">
        <f t="shared" si="25"/>
        <v>52.478999999999999</v>
      </c>
      <c r="O49" s="43">
        <f t="shared" si="25"/>
        <v>52.307499999999997</v>
      </c>
      <c r="P49" s="43">
        <f t="shared" si="25"/>
        <v>51.964500000000001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153.15161839863714</v>
      </c>
      <c r="C50" s="49">
        <f t="shared" si="26"/>
        <v>153.48837209302326</v>
      </c>
      <c r="D50" s="49">
        <f t="shared" si="26"/>
        <v>153.23741007194243</v>
      </c>
      <c r="E50" s="49">
        <f t="shared" si="26"/>
        <v>153.57142857142861</v>
      </c>
      <c r="F50" s="49">
        <f t="shared" si="26"/>
        <v>153.3532041728763</v>
      </c>
      <c r="G50" s="49">
        <f t="shared" si="26"/>
        <v>153.37331334332833</v>
      </c>
      <c r="H50" s="105"/>
      <c r="I50" s="52"/>
      <c r="J50" s="97" t="s">
        <v>24</v>
      </c>
      <c r="K50" s="86">
        <f t="shared" ref="K50:P50" si="27">+(K45/K47)/7*1000</f>
        <v>155.10204081632656</v>
      </c>
      <c r="L50" s="49">
        <f t="shared" si="27"/>
        <v>152.9220779220779</v>
      </c>
      <c r="M50" s="49">
        <f t="shared" si="27"/>
        <v>155.71428571428569</v>
      </c>
      <c r="N50" s="49">
        <f t="shared" si="27"/>
        <v>153.06122448979593</v>
      </c>
      <c r="O50" s="49">
        <f t="shared" si="27"/>
        <v>152.47813411078718</v>
      </c>
      <c r="P50" s="49">
        <f t="shared" si="27"/>
        <v>151.60349854227402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9.5</v>
      </c>
      <c r="C57" s="79">
        <v>8.6</v>
      </c>
      <c r="D57" s="79">
        <v>1.7</v>
      </c>
      <c r="E57" s="79">
        <v>8.9</v>
      </c>
      <c r="F57" s="221">
        <v>8.8000000000000007</v>
      </c>
      <c r="G57" s="23">
        <v>9.5</v>
      </c>
      <c r="H57" s="289">
        <v>8.8000000000000007</v>
      </c>
      <c r="I57" s="79">
        <v>1.5</v>
      </c>
      <c r="J57" s="79">
        <v>8.6</v>
      </c>
      <c r="K57" s="221">
        <v>8.6</v>
      </c>
      <c r="L57" s="23">
        <v>9.6999999999999993</v>
      </c>
      <c r="M57" s="79">
        <v>9.6999999999999993</v>
      </c>
      <c r="N57" s="79">
        <v>1.8</v>
      </c>
      <c r="O57" s="221">
        <v>10</v>
      </c>
      <c r="P57" s="23">
        <v>10.1</v>
      </c>
      <c r="Q57" s="79">
        <v>10.3</v>
      </c>
      <c r="R57" s="79">
        <v>1.5</v>
      </c>
      <c r="S57" s="221">
        <v>10.6</v>
      </c>
      <c r="T57" s="259">
        <f t="shared" ref="T57:T64" si="28">SUM(B57:S57)</f>
        <v>138.19999999999999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9.5</v>
      </c>
      <c r="C58" s="79">
        <v>8.6</v>
      </c>
      <c r="D58" s="79">
        <v>1.7</v>
      </c>
      <c r="E58" s="79">
        <v>8.9</v>
      </c>
      <c r="F58" s="221">
        <v>8.8000000000000007</v>
      </c>
      <c r="G58" s="23">
        <v>9.5</v>
      </c>
      <c r="H58" s="289">
        <v>8.8000000000000007</v>
      </c>
      <c r="I58" s="79">
        <v>1.5</v>
      </c>
      <c r="J58" s="79">
        <v>8.6</v>
      </c>
      <c r="K58" s="221">
        <v>8.6</v>
      </c>
      <c r="L58" s="23">
        <v>9.6999999999999993</v>
      </c>
      <c r="M58" s="79">
        <v>9.6999999999999993</v>
      </c>
      <c r="N58" s="79">
        <v>1.8</v>
      </c>
      <c r="O58" s="221">
        <v>10</v>
      </c>
      <c r="P58" s="23">
        <v>10.1</v>
      </c>
      <c r="Q58" s="79">
        <v>10.3</v>
      </c>
      <c r="R58" s="79">
        <v>1.5</v>
      </c>
      <c r="S58" s="221">
        <v>10.6</v>
      </c>
      <c r="T58" s="259">
        <f t="shared" si="28"/>
        <v>138.19999999999999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9.6999999999999993</v>
      </c>
      <c r="C59" s="79">
        <v>8.6</v>
      </c>
      <c r="D59" s="79">
        <v>1.7</v>
      </c>
      <c r="E59" s="79">
        <v>8.8000000000000007</v>
      </c>
      <c r="F59" s="221">
        <v>8.6</v>
      </c>
      <c r="G59" s="23">
        <v>9.4</v>
      </c>
      <c r="H59" s="289">
        <v>8.6</v>
      </c>
      <c r="I59" s="79">
        <v>1.6</v>
      </c>
      <c r="J59" s="79">
        <v>8.4</v>
      </c>
      <c r="K59" s="221">
        <v>8.4</v>
      </c>
      <c r="L59" s="23">
        <v>9.8000000000000007</v>
      </c>
      <c r="M59" s="79">
        <v>9.6999999999999993</v>
      </c>
      <c r="N59" s="79">
        <v>1.9</v>
      </c>
      <c r="O59" s="221">
        <v>9.8000000000000007</v>
      </c>
      <c r="P59" s="23">
        <v>10.4</v>
      </c>
      <c r="Q59" s="79">
        <v>10.4</v>
      </c>
      <c r="R59" s="79">
        <v>1.6</v>
      </c>
      <c r="S59" s="221">
        <v>10.7</v>
      </c>
      <c r="T59" s="259">
        <f t="shared" si="28"/>
        <v>138.10000000000002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9.6999999999999993</v>
      </c>
      <c r="C60" s="79">
        <v>8.6</v>
      </c>
      <c r="D60" s="79">
        <v>1.7</v>
      </c>
      <c r="E60" s="79">
        <v>8.8000000000000007</v>
      </c>
      <c r="F60" s="221">
        <v>8.6</v>
      </c>
      <c r="G60" s="23">
        <v>9.4</v>
      </c>
      <c r="H60" s="289">
        <v>8.6</v>
      </c>
      <c r="I60" s="79">
        <v>1.6</v>
      </c>
      <c r="J60" s="79">
        <v>8.4</v>
      </c>
      <c r="K60" s="221">
        <v>8.4</v>
      </c>
      <c r="L60" s="23">
        <v>9.8000000000000007</v>
      </c>
      <c r="M60" s="79">
        <v>9.6999999999999993</v>
      </c>
      <c r="N60" s="79">
        <v>1.9</v>
      </c>
      <c r="O60" s="221">
        <v>9.8000000000000007</v>
      </c>
      <c r="P60" s="23">
        <v>10.4</v>
      </c>
      <c r="Q60" s="79">
        <v>10.4</v>
      </c>
      <c r="R60" s="79">
        <v>1.6</v>
      </c>
      <c r="S60" s="221">
        <v>10.7</v>
      </c>
      <c r="T60" s="259">
        <f t="shared" si="28"/>
        <v>138.10000000000002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9.6999999999999993</v>
      </c>
      <c r="C61" s="79">
        <v>8.6</v>
      </c>
      <c r="D61" s="79">
        <v>1.7</v>
      </c>
      <c r="E61" s="79">
        <v>8.8000000000000007</v>
      </c>
      <c r="F61" s="221">
        <v>8.6</v>
      </c>
      <c r="G61" s="23">
        <v>9.4</v>
      </c>
      <c r="H61" s="289">
        <v>8.6</v>
      </c>
      <c r="I61" s="79">
        <v>1.6</v>
      </c>
      <c r="J61" s="79">
        <v>8.4</v>
      </c>
      <c r="K61" s="221">
        <v>8.4</v>
      </c>
      <c r="L61" s="23">
        <v>9.8000000000000007</v>
      </c>
      <c r="M61" s="79">
        <v>9.6999999999999993</v>
      </c>
      <c r="N61" s="79">
        <v>1.9</v>
      </c>
      <c r="O61" s="221">
        <v>9.8000000000000007</v>
      </c>
      <c r="P61" s="23">
        <v>10.4</v>
      </c>
      <c r="Q61" s="79">
        <v>10.4</v>
      </c>
      <c r="R61" s="79">
        <v>1.6</v>
      </c>
      <c r="S61" s="221">
        <v>10.7</v>
      </c>
      <c r="T61" s="259">
        <f t="shared" si="28"/>
        <v>138.10000000000002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9.6999999999999993</v>
      </c>
      <c r="C62" s="79">
        <v>8.6</v>
      </c>
      <c r="D62" s="79">
        <v>1.7</v>
      </c>
      <c r="E62" s="79">
        <v>8.8000000000000007</v>
      </c>
      <c r="F62" s="221">
        <v>8.6</v>
      </c>
      <c r="G62" s="23">
        <v>9.4</v>
      </c>
      <c r="H62" s="289">
        <v>8.6</v>
      </c>
      <c r="I62" s="79">
        <v>1.6</v>
      </c>
      <c r="J62" s="79">
        <v>8.4</v>
      </c>
      <c r="K62" s="221">
        <v>8.4</v>
      </c>
      <c r="L62" s="23">
        <v>9.8000000000000007</v>
      </c>
      <c r="M62" s="79">
        <v>9.6999999999999993</v>
      </c>
      <c r="N62" s="79">
        <v>1.9</v>
      </c>
      <c r="O62" s="221">
        <v>9.8000000000000007</v>
      </c>
      <c r="P62" s="23">
        <v>10.4</v>
      </c>
      <c r="Q62" s="79">
        <v>10.4</v>
      </c>
      <c r="R62" s="79">
        <v>1.6</v>
      </c>
      <c r="S62" s="221">
        <v>10.7</v>
      </c>
      <c r="T62" s="259">
        <f t="shared" si="28"/>
        <v>138.10000000000002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9.6999999999999993</v>
      </c>
      <c r="C63" s="79">
        <v>8.6</v>
      </c>
      <c r="D63" s="79">
        <v>1.7</v>
      </c>
      <c r="E63" s="79">
        <v>8.8000000000000007</v>
      </c>
      <c r="F63" s="221">
        <v>8.6</v>
      </c>
      <c r="G63" s="23">
        <v>9.4</v>
      </c>
      <c r="H63" s="289">
        <v>8.6</v>
      </c>
      <c r="I63" s="79">
        <v>1.6</v>
      </c>
      <c r="J63" s="79">
        <v>8.4</v>
      </c>
      <c r="K63" s="221">
        <v>8.4</v>
      </c>
      <c r="L63" s="23">
        <v>9.8000000000000007</v>
      </c>
      <c r="M63" s="79">
        <v>9.6999999999999993</v>
      </c>
      <c r="N63" s="79">
        <v>1.9</v>
      </c>
      <c r="O63" s="221">
        <v>9.8000000000000007</v>
      </c>
      <c r="P63" s="23">
        <v>10.4</v>
      </c>
      <c r="Q63" s="79">
        <v>10.4</v>
      </c>
      <c r="R63" s="79">
        <v>1.6</v>
      </c>
      <c r="S63" s="221">
        <v>10.7</v>
      </c>
      <c r="T63" s="259">
        <f t="shared" si="28"/>
        <v>138.10000000000002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67.5</v>
      </c>
      <c r="C64" s="262">
        <f t="shared" si="29"/>
        <v>60.2</v>
      </c>
      <c r="D64" s="262">
        <f t="shared" si="29"/>
        <v>11.899999999999999</v>
      </c>
      <c r="E64" s="262">
        <f t="shared" si="29"/>
        <v>61.8</v>
      </c>
      <c r="F64" s="263">
        <f t="shared" si="29"/>
        <v>60.600000000000009</v>
      </c>
      <c r="G64" s="261">
        <f t="shared" si="29"/>
        <v>66</v>
      </c>
      <c r="H64" s="262">
        <f t="shared" si="29"/>
        <v>60.600000000000009</v>
      </c>
      <c r="I64" s="262">
        <f t="shared" si="29"/>
        <v>10.999999999999998</v>
      </c>
      <c r="J64" s="262">
        <f t="shared" si="29"/>
        <v>59.199999999999996</v>
      </c>
      <c r="K64" s="263">
        <f t="shared" si="29"/>
        <v>59.199999999999996</v>
      </c>
      <c r="L64" s="261">
        <f t="shared" si="29"/>
        <v>68.399999999999991</v>
      </c>
      <c r="M64" s="262">
        <f t="shared" si="29"/>
        <v>67.900000000000006</v>
      </c>
      <c r="N64" s="262">
        <f t="shared" si="29"/>
        <v>13.100000000000001</v>
      </c>
      <c r="O64" s="263">
        <f t="shared" si="29"/>
        <v>69</v>
      </c>
      <c r="P64" s="261">
        <f t="shared" si="29"/>
        <v>72.2</v>
      </c>
      <c r="Q64" s="262">
        <f t="shared" si="29"/>
        <v>72.599999999999994</v>
      </c>
      <c r="R64" s="262">
        <f t="shared" si="29"/>
        <v>10.999999999999998</v>
      </c>
      <c r="S64" s="263">
        <f t="shared" si="29"/>
        <v>74.7</v>
      </c>
      <c r="T64" s="259">
        <f t="shared" si="28"/>
        <v>966.90000000000009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155</v>
      </c>
      <c r="C65" s="266">
        <v>153.5</v>
      </c>
      <c r="D65" s="266">
        <v>156.5</v>
      </c>
      <c r="E65" s="266">
        <v>152</v>
      </c>
      <c r="F65" s="267">
        <v>152</v>
      </c>
      <c r="G65" s="265">
        <v>155</v>
      </c>
      <c r="H65" s="266">
        <v>152.5</v>
      </c>
      <c r="I65" s="266">
        <v>156</v>
      </c>
      <c r="J65" s="266">
        <v>151.5</v>
      </c>
      <c r="K65" s="267">
        <v>151</v>
      </c>
      <c r="L65" s="265">
        <v>155</v>
      </c>
      <c r="M65" s="266">
        <v>154</v>
      </c>
      <c r="N65" s="266">
        <v>157.5</v>
      </c>
      <c r="O65" s="267">
        <v>152</v>
      </c>
      <c r="P65" s="265">
        <v>156</v>
      </c>
      <c r="Q65" s="266">
        <v>155</v>
      </c>
      <c r="R65" s="266">
        <v>157</v>
      </c>
      <c r="S65" s="267">
        <v>154.5</v>
      </c>
      <c r="T65" s="316">
        <f>+((T64/T66)/7)*1000</f>
        <v>153.64690926426189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58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56</v>
      </c>
      <c r="L66" s="317">
        <v>63</v>
      </c>
      <c r="M66" s="298">
        <v>63</v>
      </c>
      <c r="N66" s="298">
        <v>12</v>
      </c>
      <c r="O66" s="318">
        <v>65</v>
      </c>
      <c r="P66" s="317">
        <v>66</v>
      </c>
      <c r="Q66" s="298">
        <v>67</v>
      </c>
      <c r="R66" s="298">
        <v>10</v>
      </c>
      <c r="S66" s="318">
        <v>69</v>
      </c>
      <c r="T66" s="319">
        <f>SUM(B66:S66)</f>
        <v>899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9.6539999999999999</v>
      </c>
      <c r="C67" s="273">
        <f t="shared" si="30"/>
        <v>8.5943999999999985</v>
      </c>
      <c r="D67" s="273">
        <f t="shared" si="30"/>
        <v>1.7301000000000002</v>
      </c>
      <c r="E67" s="273">
        <f t="shared" si="30"/>
        <v>8.7824000000000009</v>
      </c>
      <c r="F67" s="274">
        <f t="shared" si="30"/>
        <v>8.6096000000000004</v>
      </c>
      <c r="G67" s="272">
        <f t="shared" si="30"/>
        <v>9.4370000000000012</v>
      </c>
      <c r="H67" s="273">
        <f t="shared" si="30"/>
        <v>8.6494999999999997</v>
      </c>
      <c r="I67" s="273">
        <f t="shared" si="30"/>
        <v>1.5840000000000001</v>
      </c>
      <c r="J67" s="273">
        <f t="shared" si="30"/>
        <v>8.4375999999999998</v>
      </c>
      <c r="K67" s="274">
        <f t="shared" si="30"/>
        <v>8.3983999999999988</v>
      </c>
      <c r="L67" s="272">
        <f t="shared" si="30"/>
        <v>9.7910000000000004</v>
      </c>
      <c r="M67" s="273">
        <f t="shared" si="30"/>
        <v>9.7027999999999999</v>
      </c>
      <c r="N67" s="273">
        <f t="shared" si="30"/>
        <v>1.9259999999999997</v>
      </c>
      <c r="O67" s="274">
        <f t="shared" si="30"/>
        <v>9.831999999999999</v>
      </c>
      <c r="P67" s="272">
        <f t="shared" si="30"/>
        <v>10.3744</v>
      </c>
      <c r="Q67" s="273">
        <f t="shared" si="30"/>
        <v>10.419</v>
      </c>
      <c r="R67" s="273">
        <f t="shared" si="30"/>
        <v>1.5980000000000001</v>
      </c>
      <c r="S67" s="274">
        <f t="shared" si="30"/>
        <v>10.684700000000003</v>
      </c>
      <c r="T67" s="320">
        <f>((T64*1000)/T66)/7</f>
        <v>153.64690926426189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67.27</v>
      </c>
      <c r="C68" s="43">
        <f t="shared" si="31"/>
        <v>60.171999999999997</v>
      </c>
      <c r="D68" s="43">
        <f t="shared" si="31"/>
        <v>12.0505</v>
      </c>
      <c r="E68" s="43">
        <f t="shared" si="31"/>
        <v>61.712000000000003</v>
      </c>
      <c r="F68" s="87">
        <f t="shared" si="31"/>
        <v>60.648000000000003</v>
      </c>
      <c r="G68" s="42">
        <f t="shared" si="31"/>
        <v>66.185000000000002</v>
      </c>
      <c r="H68" s="43">
        <f t="shared" si="31"/>
        <v>60.847499999999997</v>
      </c>
      <c r="I68" s="43">
        <f t="shared" si="31"/>
        <v>10.92</v>
      </c>
      <c r="J68" s="43">
        <f t="shared" si="31"/>
        <v>59.387999999999998</v>
      </c>
      <c r="K68" s="87">
        <f t="shared" si="31"/>
        <v>59.192</v>
      </c>
      <c r="L68" s="42">
        <f t="shared" si="31"/>
        <v>68.355000000000004</v>
      </c>
      <c r="M68" s="43">
        <f t="shared" si="31"/>
        <v>67.914000000000001</v>
      </c>
      <c r="N68" s="43">
        <f t="shared" si="31"/>
        <v>13.23</v>
      </c>
      <c r="O68" s="87">
        <f t="shared" si="31"/>
        <v>69.16</v>
      </c>
      <c r="P68" s="42">
        <f t="shared" si="31"/>
        <v>72.072000000000003</v>
      </c>
      <c r="Q68" s="43">
        <f t="shared" si="31"/>
        <v>72.694999999999993</v>
      </c>
      <c r="R68" s="43">
        <f t="shared" si="31"/>
        <v>10.99</v>
      </c>
      <c r="S68" s="87">
        <f t="shared" si="31"/>
        <v>74.623500000000007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155.52995391705068</v>
      </c>
      <c r="C69" s="49">
        <f t="shared" si="32"/>
        <v>153.57142857142856</v>
      </c>
      <c r="D69" s="49">
        <f t="shared" si="32"/>
        <v>154.54545454545453</v>
      </c>
      <c r="E69" s="49">
        <f t="shared" si="32"/>
        <v>152.21674876847291</v>
      </c>
      <c r="F69" s="50">
        <f t="shared" si="32"/>
        <v>151.87969924812035</v>
      </c>
      <c r="G69" s="48">
        <f t="shared" si="32"/>
        <v>154.56674473067918</v>
      </c>
      <c r="H69" s="49">
        <f t="shared" si="32"/>
        <v>151.87969924812035</v>
      </c>
      <c r="I69" s="49">
        <f t="shared" si="32"/>
        <v>157.14285714285711</v>
      </c>
      <c r="J69" s="49">
        <f t="shared" si="32"/>
        <v>151.0204081632653</v>
      </c>
      <c r="K69" s="50">
        <f t="shared" si="32"/>
        <v>151.0204081632653</v>
      </c>
      <c r="L69" s="48">
        <f t="shared" si="32"/>
        <v>155.10204081632654</v>
      </c>
      <c r="M69" s="49">
        <f t="shared" si="32"/>
        <v>153.968253968254</v>
      </c>
      <c r="N69" s="49">
        <f t="shared" si="32"/>
        <v>155.95238095238099</v>
      </c>
      <c r="O69" s="50">
        <f t="shared" si="32"/>
        <v>151.64835164835165</v>
      </c>
      <c r="P69" s="48">
        <f t="shared" si="32"/>
        <v>156.27705627705629</v>
      </c>
      <c r="Q69" s="49">
        <f t="shared" si="32"/>
        <v>154.79744136460556</v>
      </c>
      <c r="R69" s="49">
        <f t="shared" si="32"/>
        <v>157.14285714285711</v>
      </c>
      <c r="S69" s="50">
        <f t="shared" si="32"/>
        <v>154.65838509316771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55" zoomScale="30" zoomScaleNormal="30" workbookViewId="0">
      <selection activeCell="B66" sqref="B66:S6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37"/>
      <c r="E3" s="537"/>
      <c r="F3" s="537"/>
      <c r="G3" s="537"/>
      <c r="H3" s="537"/>
      <c r="I3" s="537"/>
      <c r="J3" s="537"/>
      <c r="K3" s="537"/>
      <c r="L3" s="537"/>
      <c r="M3" s="537"/>
      <c r="N3" s="537"/>
      <c r="O3" s="537"/>
      <c r="P3" s="537"/>
      <c r="Q3" s="537"/>
      <c r="R3" s="537"/>
      <c r="S3" s="537"/>
      <c r="T3" s="537"/>
      <c r="U3" s="537"/>
      <c r="V3" s="537"/>
      <c r="W3" s="537"/>
      <c r="AC3" s="537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37" t="s">
        <v>1</v>
      </c>
      <c r="B9" s="537"/>
      <c r="C9" s="537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37"/>
      <c r="B10" s="537"/>
      <c r="C10" s="537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37" t="s">
        <v>4</v>
      </c>
      <c r="B11" s="537"/>
      <c r="C11" s="537"/>
      <c r="D11" s="245"/>
      <c r="E11" s="538">
        <v>1</v>
      </c>
      <c r="F11" s="245"/>
      <c r="G11" s="245"/>
      <c r="H11" s="245"/>
      <c r="I11" s="245"/>
      <c r="J11" s="245"/>
      <c r="K11" s="599" t="s">
        <v>126</v>
      </c>
      <c r="L11" s="599"/>
      <c r="M11" s="539"/>
      <c r="N11" s="539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37"/>
      <c r="B12" s="537"/>
      <c r="C12" s="537"/>
      <c r="D12" s="245"/>
      <c r="E12" s="247"/>
      <c r="F12" s="245"/>
      <c r="G12" s="245"/>
      <c r="H12" s="245"/>
      <c r="I12" s="245"/>
      <c r="J12" s="245"/>
      <c r="K12" s="539"/>
      <c r="L12" s="539"/>
      <c r="M12" s="539"/>
      <c r="N12" s="539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37"/>
      <c r="B13" s="537"/>
      <c r="C13" s="537"/>
      <c r="D13" s="537"/>
      <c r="E13" s="537"/>
      <c r="F13" s="537"/>
      <c r="G13" s="537"/>
      <c r="H13" s="537"/>
      <c r="I13" s="537"/>
      <c r="J13" s="537"/>
      <c r="K13" s="537"/>
      <c r="L13" s="539"/>
      <c r="M13" s="539"/>
      <c r="N13" s="539"/>
      <c r="O13" s="539"/>
      <c r="P13" s="539"/>
      <c r="Q13" s="539"/>
      <c r="R13" s="539"/>
      <c r="S13" s="539"/>
      <c r="T13" s="539"/>
      <c r="U13" s="539"/>
      <c r="V13" s="245"/>
      <c r="W13" s="245"/>
      <c r="X13" s="245"/>
    </row>
    <row r="14" spans="1:29" s="52" customFormat="1" ht="34.5" thickBot="1" x14ac:dyDescent="0.3">
      <c r="A14" s="537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466</v>
      </c>
      <c r="C17" s="226">
        <v>4.4000000000000004</v>
      </c>
      <c r="D17" s="226">
        <v>4</v>
      </c>
      <c r="E17" s="226">
        <v>0.8</v>
      </c>
      <c r="F17" s="226">
        <v>4</v>
      </c>
      <c r="G17" s="226">
        <v>4</v>
      </c>
      <c r="H17" s="225">
        <v>452</v>
      </c>
      <c r="I17" s="226">
        <v>4.3</v>
      </c>
      <c r="J17" s="226">
        <v>4</v>
      </c>
      <c r="K17" s="226">
        <v>0.7</v>
      </c>
      <c r="L17" s="226">
        <v>3.9</v>
      </c>
      <c r="M17" s="402">
        <v>3.9</v>
      </c>
      <c r="N17" s="79">
        <v>123.3</v>
      </c>
      <c r="O17" s="24">
        <v>126.9</v>
      </c>
      <c r="P17" s="24">
        <v>24.4</v>
      </c>
      <c r="Q17" s="25">
        <v>127.7</v>
      </c>
      <c r="R17" s="23">
        <v>128.6</v>
      </c>
      <c r="S17" s="24">
        <v>131.5</v>
      </c>
      <c r="T17" s="24">
        <v>20.3</v>
      </c>
      <c r="U17" s="25">
        <v>135.19999999999999</v>
      </c>
      <c r="V17" s="259">
        <f t="shared" ref="V17:V24" si="0">SUM(B17:U17)</f>
        <v>1769.9</v>
      </c>
      <c r="X17" s="52"/>
      <c r="Y17" s="52"/>
    </row>
    <row r="18" spans="1:41" ht="39.950000000000003" customHeight="1" x14ac:dyDescent="0.25">
      <c r="A18" s="260" t="s">
        <v>16</v>
      </c>
      <c r="B18" s="225">
        <v>466</v>
      </c>
      <c r="C18" s="226">
        <v>4.4000000000000004</v>
      </c>
      <c r="D18" s="226">
        <v>4</v>
      </c>
      <c r="E18" s="226">
        <v>0.8</v>
      </c>
      <c r="F18" s="226">
        <v>4</v>
      </c>
      <c r="G18" s="226">
        <v>4</v>
      </c>
      <c r="H18" s="225">
        <v>452</v>
      </c>
      <c r="I18" s="226">
        <v>4.3</v>
      </c>
      <c r="J18" s="226">
        <v>4</v>
      </c>
      <c r="K18" s="226">
        <v>0.7</v>
      </c>
      <c r="L18" s="226">
        <v>3.9</v>
      </c>
      <c r="M18" s="402">
        <v>3.9</v>
      </c>
      <c r="N18" s="79">
        <v>123.3</v>
      </c>
      <c r="O18" s="24">
        <v>126.9</v>
      </c>
      <c r="P18" s="24">
        <v>24.4</v>
      </c>
      <c r="Q18" s="25">
        <v>127.7</v>
      </c>
      <c r="R18" s="23">
        <v>128.6</v>
      </c>
      <c r="S18" s="24">
        <v>131.5</v>
      </c>
      <c r="T18" s="24">
        <v>20.3</v>
      </c>
      <c r="U18" s="25">
        <v>135.19999999999999</v>
      </c>
      <c r="V18" s="259">
        <f t="shared" si="0"/>
        <v>1769.9</v>
      </c>
      <c r="X18" s="52"/>
      <c r="Y18" s="52"/>
    </row>
    <row r="19" spans="1:41" ht="39.75" customHeight="1" x14ac:dyDescent="0.25">
      <c r="A19" s="258" t="s">
        <v>17</v>
      </c>
      <c r="B19" s="225">
        <v>465</v>
      </c>
      <c r="C19" s="226">
        <v>4.3470000000000049</v>
      </c>
      <c r="D19" s="226">
        <v>3.996000000000004</v>
      </c>
      <c r="E19" s="226">
        <v>0.82080000000000086</v>
      </c>
      <c r="F19" s="226">
        <v>4.0338000000000047</v>
      </c>
      <c r="G19" s="226">
        <v>4.0122000000000044</v>
      </c>
      <c r="H19" s="225">
        <v>451</v>
      </c>
      <c r="I19" s="226">
        <v>4.282200000000004</v>
      </c>
      <c r="J19" s="226">
        <v>3.947400000000004</v>
      </c>
      <c r="K19" s="226">
        <v>0.68040000000000078</v>
      </c>
      <c r="L19" s="226">
        <v>3.9096000000000042</v>
      </c>
      <c r="M19" s="402">
        <v>3.8880000000000039</v>
      </c>
      <c r="N19" s="79">
        <v>121.9</v>
      </c>
      <c r="O19" s="24">
        <v>126.7</v>
      </c>
      <c r="P19" s="24">
        <v>24.2</v>
      </c>
      <c r="Q19" s="25">
        <v>127.4</v>
      </c>
      <c r="R19" s="23">
        <v>128.6</v>
      </c>
      <c r="S19" s="24">
        <v>130.69999999999999</v>
      </c>
      <c r="T19" s="24">
        <v>20.3</v>
      </c>
      <c r="U19" s="25">
        <v>135.19999999999999</v>
      </c>
      <c r="V19" s="259">
        <f t="shared" si="0"/>
        <v>1764.9174</v>
      </c>
      <c r="X19" s="52"/>
      <c r="Y19" s="52"/>
    </row>
    <row r="20" spans="1:41" ht="39.950000000000003" customHeight="1" x14ac:dyDescent="0.25">
      <c r="A20" s="260" t="s">
        <v>18</v>
      </c>
      <c r="B20" s="225">
        <v>465</v>
      </c>
      <c r="C20" s="226">
        <v>4.3470000000000049</v>
      </c>
      <c r="D20" s="226">
        <v>3.996000000000004</v>
      </c>
      <c r="E20" s="226">
        <v>0.82080000000000086</v>
      </c>
      <c r="F20" s="226">
        <v>4.0338000000000047</v>
      </c>
      <c r="G20" s="226">
        <v>4.0122000000000044</v>
      </c>
      <c r="H20" s="225">
        <v>451</v>
      </c>
      <c r="I20" s="226">
        <v>4.282200000000004</v>
      </c>
      <c r="J20" s="226">
        <v>3.947400000000004</v>
      </c>
      <c r="K20" s="226">
        <v>0.68040000000000078</v>
      </c>
      <c r="L20" s="226">
        <v>3.9096000000000042</v>
      </c>
      <c r="M20" s="402">
        <v>3.8880000000000039</v>
      </c>
      <c r="N20" s="79">
        <v>121.9</v>
      </c>
      <c r="O20" s="24">
        <v>126.7</v>
      </c>
      <c r="P20" s="24">
        <v>24.2</v>
      </c>
      <c r="Q20" s="25">
        <v>127.4</v>
      </c>
      <c r="R20" s="23">
        <v>128.6</v>
      </c>
      <c r="S20" s="24">
        <v>130.69999999999999</v>
      </c>
      <c r="T20" s="24">
        <v>20.3</v>
      </c>
      <c r="U20" s="25">
        <v>135.19999999999999</v>
      </c>
      <c r="V20" s="259">
        <f t="shared" si="0"/>
        <v>1764.9174</v>
      </c>
      <c r="X20" s="52"/>
      <c r="Y20" s="52"/>
    </row>
    <row r="21" spans="1:41" ht="39.950000000000003" customHeight="1" x14ac:dyDescent="0.25">
      <c r="A21" s="258" t="s">
        <v>19</v>
      </c>
      <c r="B21" s="225">
        <v>465</v>
      </c>
      <c r="C21" s="226">
        <v>4.3470000000000049</v>
      </c>
      <c r="D21" s="226">
        <v>3.996000000000004</v>
      </c>
      <c r="E21" s="226">
        <v>0.82080000000000086</v>
      </c>
      <c r="F21" s="226">
        <v>4.0338000000000047</v>
      </c>
      <c r="G21" s="226">
        <v>4.0122000000000044</v>
      </c>
      <c r="H21" s="225">
        <v>451</v>
      </c>
      <c r="I21" s="226">
        <v>4.282200000000004</v>
      </c>
      <c r="J21" s="226">
        <v>3.947400000000004</v>
      </c>
      <c r="K21" s="226">
        <v>0.68040000000000078</v>
      </c>
      <c r="L21" s="226">
        <v>3.9096000000000042</v>
      </c>
      <c r="M21" s="402">
        <v>3.8880000000000039</v>
      </c>
      <c r="N21" s="79">
        <v>121.9</v>
      </c>
      <c r="O21" s="24">
        <v>126.7</v>
      </c>
      <c r="P21" s="24">
        <v>24.2</v>
      </c>
      <c r="Q21" s="25">
        <v>127.4</v>
      </c>
      <c r="R21" s="23">
        <v>128.6</v>
      </c>
      <c r="S21" s="24">
        <v>130.69999999999999</v>
      </c>
      <c r="T21" s="24">
        <v>20.3</v>
      </c>
      <c r="U21" s="25">
        <v>135.19999999999999</v>
      </c>
      <c r="V21" s="259">
        <f t="shared" si="0"/>
        <v>1764.9174</v>
      </c>
      <c r="X21" s="52"/>
      <c r="Y21" s="52"/>
    </row>
    <row r="22" spans="1:41" ht="39.950000000000003" customHeight="1" x14ac:dyDescent="0.25">
      <c r="A22" s="260" t="s">
        <v>13</v>
      </c>
      <c r="B22" s="225">
        <v>465</v>
      </c>
      <c r="C22" s="226">
        <v>4.3470000000000049</v>
      </c>
      <c r="D22" s="226">
        <v>3.996000000000004</v>
      </c>
      <c r="E22" s="226">
        <v>0.82080000000000086</v>
      </c>
      <c r="F22" s="226">
        <v>4.0338000000000047</v>
      </c>
      <c r="G22" s="226">
        <v>4.0122000000000044</v>
      </c>
      <c r="H22" s="225">
        <v>451</v>
      </c>
      <c r="I22" s="226">
        <v>4.282200000000004</v>
      </c>
      <c r="J22" s="226">
        <v>3.947400000000004</v>
      </c>
      <c r="K22" s="226">
        <v>0.68040000000000078</v>
      </c>
      <c r="L22" s="226">
        <v>3.9096000000000042</v>
      </c>
      <c r="M22" s="402">
        <v>3.8880000000000039</v>
      </c>
      <c r="N22" s="79">
        <v>121.9</v>
      </c>
      <c r="O22" s="24">
        <v>126.7</v>
      </c>
      <c r="P22" s="24">
        <v>24.2</v>
      </c>
      <c r="Q22" s="25">
        <v>127.4</v>
      </c>
      <c r="R22" s="23">
        <v>128.6</v>
      </c>
      <c r="S22" s="24">
        <v>130.69999999999999</v>
      </c>
      <c r="T22" s="24">
        <v>20.3</v>
      </c>
      <c r="U22" s="25">
        <v>135.19999999999999</v>
      </c>
      <c r="V22" s="259">
        <f t="shared" si="0"/>
        <v>1764.9174</v>
      </c>
      <c r="X22" s="52"/>
      <c r="Y22" s="52"/>
    </row>
    <row r="23" spans="1:41" ht="39.950000000000003" customHeight="1" x14ac:dyDescent="0.25">
      <c r="A23" s="258" t="s">
        <v>14</v>
      </c>
      <c r="B23" s="225">
        <v>465</v>
      </c>
      <c r="C23" s="226">
        <v>4.3470000000000049</v>
      </c>
      <c r="D23" s="226">
        <v>3.996000000000004</v>
      </c>
      <c r="E23" s="226">
        <v>0.82080000000000086</v>
      </c>
      <c r="F23" s="226">
        <v>4.0338000000000047</v>
      </c>
      <c r="G23" s="226">
        <v>4.0122000000000044</v>
      </c>
      <c r="H23" s="225">
        <v>451</v>
      </c>
      <c r="I23" s="226">
        <v>4.282200000000004</v>
      </c>
      <c r="J23" s="226">
        <v>3.947400000000004</v>
      </c>
      <c r="K23" s="226">
        <v>0.68040000000000078</v>
      </c>
      <c r="L23" s="226">
        <v>3.9096000000000042</v>
      </c>
      <c r="M23" s="402">
        <v>3.8880000000000039</v>
      </c>
      <c r="N23" s="79">
        <v>121.9</v>
      </c>
      <c r="O23" s="24">
        <v>126.7</v>
      </c>
      <c r="P23" s="24">
        <v>24.2</v>
      </c>
      <c r="Q23" s="25">
        <v>127.4</v>
      </c>
      <c r="R23" s="23">
        <v>128.6</v>
      </c>
      <c r="S23" s="24">
        <v>130.69999999999999</v>
      </c>
      <c r="T23" s="24">
        <v>20.3</v>
      </c>
      <c r="U23" s="25">
        <v>135.19999999999999</v>
      </c>
      <c r="V23" s="259">
        <f t="shared" si="0"/>
        <v>1764.9174</v>
      </c>
      <c r="X23" s="52"/>
    </row>
    <row r="24" spans="1:41" ht="41.45" customHeight="1" thickBot="1" x14ac:dyDescent="0.3">
      <c r="A24" s="260" t="s">
        <v>11</v>
      </c>
      <c r="B24" s="227">
        <f>SUM(B17:B23)</f>
        <v>3257</v>
      </c>
      <c r="C24" s="228">
        <f t="shared" ref="C24:G24" si="1">SUM(C17:C23)</f>
        <v>30.535000000000025</v>
      </c>
      <c r="D24" s="228">
        <f t="shared" si="1"/>
        <v>27.980000000000018</v>
      </c>
      <c r="E24" s="228">
        <f t="shared" si="1"/>
        <v>5.7040000000000051</v>
      </c>
      <c r="F24" s="228">
        <f t="shared" si="1"/>
        <v>28.169000000000025</v>
      </c>
      <c r="G24" s="228">
        <f t="shared" si="1"/>
        <v>28.061000000000018</v>
      </c>
      <c r="H24" s="227">
        <f>SUM(H17:H23)</f>
        <v>3159</v>
      </c>
      <c r="I24" s="228">
        <f t="shared" ref="I24:M24" si="2">SUM(I17:I23)</f>
        <v>30.011000000000017</v>
      </c>
      <c r="J24" s="228">
        <f t="shared" si="2"/>
        <v>27.737000000000023</v>
      </c>
      <c r="K24" s="228">
        <f t="shared" si="2"/>
        <v>4.8020000000000032</v>
      </c>
      <c r="L24" s="228">
        <f t="shared" si="2"/>
        <v>27.34800000000002</v>
      </c>
      <c r="M24" s="403">
        <f t="shared" si="2"/>
        <v>27.240000000000023</v>
      </c>
      <c r="N24" s="290">
        <f>SUM(N17:N23)</f>
        <v>856.09999999999991</v>
      </c>
      <c r="O24" s="262">
        <f t="shared" ref="O24:Q24" si="3">SUM(O17:O23)</f>
        <v>887.30000000000007</v>
      </c>
      <c r="P24" s="262">
        <f t="shared" si="3"/>
        <v>169.79999999999998</v>
      </c>
      <c r="Q24" s="263">
        <f t="shared" si="3"/>
        <v>892.4</v>
      </c>
      <c r="R24" s="261">
        <f>SUM(R17:R23)</f>
        <v>900.2</v>
      </c>
      <c r="S24" s="262">
        <f t="shared" ref="S24:U24" si="4">SUM(S17:S23)</f>
        <v>916.5</v>
      </c>
      <c r="T24" s="262">
        <f t="shared" si="4"/>
        <v>142.1</v>
      </c>
      <c r="U24" s="263">
        <f t="shared" si="4"/>
        <v>946.40000000000009</v>
      </c>
      <c r="V24" s="259">
        <f t="shared" si="0"/>
        <v>12364.386999999999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151.35741216795199</v>
      </c>
    </row>
    <row r="26" spans="1:41" s="52" customFormat="1" ht="33" customHeight="1" x14ac:dyDescent="0.25">
      <c r="A26" s="269" t="s">
        <v>21</v>
      </c>
      <c r="B26" s="231"/>
      <c r="C26" s="232">
        <v>805</v>
      </c>
      <c r="D26" s="232">
        <v>740</v>
      </c>
      <c r="E26" s="232">
        <v>152</v>
      </c>
      <c r="F26" s="232">
        <v>747</v>
      </c>
      <c r="G26" s="232">
        <v>743</v>
      </c>
      <c r="H26" s="231"/>
      <c r="I26" s="232">
        <v>793</v>
      </c>
      <c r="J26" s="232">
        <v>731</v>
      </c>
      <c r="K26" s="232">
        <v>126</v>
      </c>
      <c r="L26" s="232">
        <v>724</v>
      </c>
      <c r="M26" s="405">
        <v>720</v>
      </c>
      <c r="N26" s="83">
        <v>808</v>
      </c>
      <c r="O26" s="35">
        <v>837</v>
      </c>
      <c r="P26" s="35">
        <v>160</v>
      </c>
      <c r="Q26" s="36">
        <v>842</v>
      </c>
      <c r="R26" s="34">
        <v>850</v>
      </c>
      <c r="S26" s="35">
        <v>865</v>
      </c>
      <c r="T26" s="35">
        <v>134</v>
      </c>
      <c r="U26" s="36">
        <v>893</v>
      </c>
      <c r="V26" s="270">
        <f>SUM(C26:U26)</f>
        <v>11670</v>
      </c>
      <c r="W26" s="52">
        <f>((V24*1000)/V26)/7</f>
        <v>151.35741216795199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731.26199999999994</v>
      </c>
      <c r="D27" s="226">
        <f t="shared" ref="D27:G27" si="5">(D26*D25/1000)*6</f>
        <v>672.21600000000001</v>
      </c>
      <c r="E27" s="226">
        <f t="shared" si="5"/>
        <v>138.07679999999999</v>
      </c>
      <c r="F27" s="226">
        <f t="shared" si="5"/>
        <v>678.57479999999998</v>
      </c>
      <c r="G27" s="226">
        <f t="shared" si="5"/>
        <v>674.94119999999998</v>
      </c>
      <c r="H27" s="233"/>
      <c r="I27" s="226">
        <f>(I26*I25/1000)*6</f>
        <v>720.36120000000005</v>
      </c>
      <c r="J27" s="226">
        <f t="shared" ref="J27:M27" si="6">(J26*J25/1000)*6</f>
        <v>664.04040000000009</v>
      </c>
      <c r="K27" s="226">
        <f t="shared" si="6"/>
        <v>114.45840000000001</v>
      </c>
      <c r="L27" s="226">
        <f t="shared" si="6"/>
        <v>657.6816</v>
      </c>
      <c r="M27" s="402">
        <f t="shared" si="6"/>
        <v>654.048</v>
      </c>
      <c r="N27" s="289">
        <f>((N26*N25)*7/1000-N17-N18)/5</f>
        <v>121.94368000000004</v>
      </c>
      <c r="O27" s="273">
        <f t="shared" ref="O27:U27" si="7">((O26*O25)*7/1000-O17-O18)/5</f>
        <v>126.65052</v>
      </c>
      <c r="P27" s="273">
        <f t="shared" si="7"/>
        <v>24.153600000000001</v>
      </c>
      <c r="Q27" s="274">
        <f t="shared" si="7"/>
        <v>127.39031999999997</v>
      </c>
      <c r="R27" s="272">
        <f t="shared" si="7"/>
        <v>128.726</v>
      </c>
      <c r="S27" s="273">
        <f t="shared" si="7"/>
        <v>130.74539999999999</v>
      </c>
      <c r="T27" s="273">
        <f t="shared" si="7"/>
        <v>20.282640000000004</v>
      </c>
      <c r="U27" s="274">
        <f t="shared" si="7"/>
        <v>135.20028000000002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4.3470000000000049</v>
      </c>
      <c r="D28" s="235">
        <f t="shared" ref="D28:G28" si="8">+(D25-$C$32)*D26/1000</f>
        <v>3.996000000000004</v>
      </c>
      <c r="E28" s="235">
        <f t="shared" si="8"/>
        <v>0.82080000000000086</v>
      </c>
      <c r="F28" s="235">
        <f t="shared" si="8"/>
        <v>4.0338000000000047</v>
      </c>
      <c r="G28" s="235">
        <f t="shared" si="8"/>
        <v>4.0122000000000044</v>
      </c>
      <c r="H28" s="234"/>
      <c r="I28" s="235">
        <f>+(I25-$I$32)*I26/1000</f>
        <v>4.282200000000004</v>
      </c>
      <c r="J28" s="235">
        <f t="shared" ref="J28:M28" si="9">+(J25-$I$32)*J26/1000</f>
        <v>3.947400000000004</v>
      </c>
      <c r="K28" s="235">
        <f t="shared" si="9"/>
        <v>0.68040000000000078</v>
      </c>
      <c r="L28" s="235">
        <f t="shared" si="9"/>
        <v>3.9096000000000042</v>
      </c>
      <c r="M28" s="406">
        <f t="shared" si="9"/>
        <v>3.8880000000000039</v>
      </c>
      <c r="N28" s="85">
        <f>((N26*N25)*7)/1000</f>
        <v>856.31840000000011</v>
      </c>
      <c r="O28" s="43">
        <f>((O26*O25)*7)/1000</f>
        <v>887.05259999999998</v>
      </c>
      <c r="P28" s="43">
        <f t="shared" ref="P28:U28" si="10">((P26*P25)*7)/1000</f>
        <v>169.56800000000001</v>
      </c>
      <c r="Q28" s="87">
        <f t="shared" si="10"/>
        <v>892.35159999999996</v>
      </c>
      <c r="R28" s="44">
        <f t="shared" si="10"/>
        <v>900.83</v>
      </c>
      <c r="S28" s="45">
        <f t="shared" si="10"/>
        <v>916.72699999999998</v>
      </c>
      <c r="T28" s="45">
        <f t="shared" si="10"/>
        <v>142.01320000000001</v>
      </c>
      <c r="U28" s="46">
        <f t="shared" si="10"/>
        <v>946.40140000000019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939.16666666666936</v>
      </c>
      <c r="D29" s="237">
        <f t="shared" si="11"/>
        <v>863.33333333333587</v>
      </c>
      <c r="E29" s="237">
        <f t="shared" si="11"/>
        <v>177.33333333333385</v>
      </c>
      <c r="F29" s="237">
        <f t="shared" si="11"/>
        <v>871.5000000000025</v>
      </c>
      <c r="G29" s="237">
        <f t="shared" si="11"/>
        <v>866.83333333333587</v>
      </c>
      <c r="H29" s="236"/>
      <c r="I29" s="237">
        <f t="shared" ref="I29:M29" si="12">+I26*(1.16666666666667)</f>
        <v>925.16666666666936</v>
      </c>
      <c r="J29" s="237">
        <f t="shared" si="12"/>
        <v>852.83333333333587</v>
      </c>
      <c r="K29" s="237">
        <f t="shared" si="12"/>
        <v>147.00000000000043</v>
      </c>
      <c r="L29" s="237">
        <f t="shared" si="12"/>
        <v>844.66666666666913</v>
      </c>
      <c r="M29" s="407">
        <f t="shared" si="12"/>
        <v>840.0000000000025</v>
      </c>
      <c r="N29" s="86">
        <f>+(N24/N26)/7*1000</f>
        <v>151.36138613861385</v>
      </c>
      <c r="O29" s="49">
        <f t="shared" ref="O29:U29" si="13">+(O24/O26)/7*1000</f>
        <v>151.44222563577407</v>
      </c>
      <c r="P29" s="49">
        <f t="shared" si="13"/>
        <v>151.60714285714283</v>
      </c>
      <c r="Q29" s="50">
        <f t="shared" si="13"/>
        <v>151.4082117407533</v>
      </c>
      <c r="R29" s="48">
        <f t="shared" si="13"/>
        <v>151.29411764705884</v>
      </c>
      <c r="S29" s="49">
        <f t="shared" si="13"/>
        <v>151.36251032204788</v>
      </c>
      <c r="T29" s="49">
        <f t="shared" si="13"/>
        <v>151.49253731343282</v>
      </c>
      <c r="U29" s="50">
        <f t="shared" si="13"/>
        <v>151.39977603583429</v>
      </c>
      <c r="V29" s="276"/>
    </row>
    <row r="30" spans="1:41" ht="33.75" customHeight="1" x14ac:dyDescent="0.25">
      <c r="A30" s="52"/>
      <c r="B30" s="233"/>
      <c r="C30" s="238">
        <f>(C27/6)</f>
        <v>121.877</v>
      </c>
      <c r="D30" s="238">
        <f t="shared" ref="D30:G30" si="14">+(D27/6)</f>
        <v>112.036</v>
      </c>
      <c r="E30" s="238">
        <f t="shared" si="14"/>
        <v>23.012799999999999</v>
      </c>
      <c r="F30" s="238">
        <f t="shared" si="14"/>
        <v>113.0958</v>
      </c>
      <c r="G30" s="238">
        <f t="shared" si="14"/>
        <v>112.4902</v>
      </c>
      <c r="H30" s="233"/>
      <c r="I30" s="238">
        <f>(I27/6)</f>
        <v>120.06020000000001</v>
      </c>
      <c r="J30" s="238">
        <f t="shared" ref="J30:M30" si="15">+(J27/6)</f>
        <v>110.67340000000002</v>
      </c>
      <c r="K30" s="238">
        <f t="shared" si="15"/>
        <v>19.076400000000003</v>
      </c>
      <c r="L30" s="238">
        <f t="shared" si="15"/>
        <v>109.61360000000001</v>
      </c>
      <c r="M30" s="408">
        <f t="shared" si="15"/>
        <v>109.008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297.05874999999997</v>
      </c>
      <c r="D31" s="238">
        <f t="shared" ref="D31:G31" si="16">+((D27-D24)/4)+D30</f>
        <v>273.09500000000003</v>
      </c>
      <c r="E31" s="238">
        <f t="shared" si="16"/>
        <v>56.105999999999995</v>
      </c>
      <c r="F31" s="238">
        <f t="shared" si="16"/>
        <v>275.69725</v>
      </c>
      <c r="G31" s="238">
        <f t="shared" si="16"/>
        <v>274.21024999999997</v>
      </c>
      <c r="H31" s="233"/>
      <c r="I31" s="238">
        <f>+((I27-I24)/4)+I30</f>
        <v>292.64775000000003</v>
      </c>
      <c r="J31" s="238">
        <f t="shared" ref="J31:M31" si="17">+((J27-J24)/4)+J30</f>
        <v>269.74925000000002</v>
      </c>
      <c r="K31" s="238">
        <f t="shared" si="17"/>
        <v>46.490500000000004</v>
      </c>
      <c r="L31" s="238">
        <f t="shared" si="17"/>
        <v>267.197</v>
      </c>
      <c r="M31" s="408">
        <f t="shared" si="17"/>
        <v>265.70999999999998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465.30200000000002</v>
      </c>
      <c r="E32" s="242">
        <f>+SUM(C26:G26)</f>
        <v>3187</v>
      </c>
      <c r="F32" s="243"/>
      <c r="G32" s="243"/>
      <c r="H32" s="239"/>
      <c r="I32" s="240">
        <v>146</v>
      </c>
      <c r="J32" s="241">
        <f>+I32*K32/1000</f>
        <v>451.72399999999999</v>
      </c>
      <c r="K32" s="242">
        <f>+SUM(I26:M26)</f>
        <v>3094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89.6</v>
      </c>
      <c r="C38" s="79">
        <v>91.9</v>
      </c>
      <c r="D38" s="79">
        <v>21.3</v>
      </c>
      <c r="E38" s="79">
        <v>102.6</v>
      </c>
      <c r="F38" s="79">
        <v>102.7</v>
      </c>
      <c r="G38" s="79">
        <v>101.5</v>
      </c>
      <c r="H38" s="274">
        <f t="shared" ref="H38:H45" si="18">SUM(B38:G38)</f>
        <v>509.59999999999997</v>
      </c>
      <c r="I38" s="52"/>
      <c r="J38" s="287" t="s">
        <v>15</v>
      </c>
      <c r="K38" s="79">
        <v>6.6</v>
      </c>
      <c r="L38" s="79">
        <v>6.8</v>
      </c>
      <c r="M38" s="79">
        <v>1.6</v>
      </c>
      <c r="N38" s="79">
        <v>7.5</v>
      </c>
      <c r="O38" s="79">
        <v>7.3</v>
      </c>
      <c r="P38" s="79">
        <v>7.4</v>
      </c>
      <c r="Q38" s="274">
        <f t="shared" ref="Q38:Q45" si="19">SUM(K38:P38)</f>
        <v>37.200000000000003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89.6</v>
      </c>
      <c r="C39" s="79">
        <v>91.9</v>
      </c>
      <c r="D39" s="79">
        <v>21.3</v>
      </c>
      <c r="E39" s="79">
        <v>102.6</v>
      </c>
      <c r="F39" s="79">
        <v>102.7</v>
      </c>
      <c r="G39" s="79">
        <v>101.5</v>
      </c>
      <c r="H39" s="274">
        <f t="shared" si="18"/>
        <v>509.59999999999997</v>
      </c>
      <c r="I39" s="52"/>
      <c r="J39" s="288" t="s">
        <v>16</v>
      </c>
      <c r="K39" s="79">
        <v>6.6</v>
      </c>
      <c r="L39" s="79">
        <v>6.8</v>
      </c>
      <c r="M39" s="79">
        <v>1.6</v>
      </c>
      <c r="N39" s="79">
        <v>7.5</v>
      </c>
      <c r="O39" s="79">
        <v>7.3</v>
      </c>
      <c r="P39" s="79">
        <v>7.4</v>
      </c>
      <c r="Q39" s="274">
        <f t="shared" si="19"/>
        <v>37.200000000000003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89.6</v>
      </c>
      <c r="C40" s="79">
        <v>91.9</v>
      </c>
      <c r="D40" s="79">
        <v>21.3</v>
      </c>
      <c r="E40" s="79">
        <v>102.6</v>
      </c>
      <c r="F40" s="79">
        <v>102.7</v>
      </c>
      <c r="G40" s="79">
        <v>101.5</v>
      </c>
      <c r="H40" s="274">
        <f t="shared" si="18"/>
        <v>509.59999999999997</v>
      </c>
      <c r="I40" s="52"/>
      <c r="J40" s="287" t="s">
        <v>17</v>
      </c>
      <c r="K40" s="79">
        <v>6.4</v>
      </c>
      <c r="L40" s="79">
        <v>6.7</v>
      </c>
      <c r="M40" s="79">
        <v>1.5</v>
      </c>
      <c r="N40" s="79">
        <v>7.5</v>
      </c>
      <c r="O40" s="79">
        <v>7.3</v>
      </c>
      <c r="P40" s="79">
        <v>7.4</v>
      </c>
      <c r="Q40" s="274">
        <f t="shared" si="19"/>
        <v>36.800000000000004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89.6</v>
      </c>
      <c r="C41" s="79">
        <v>91.9</v>
      </c>
      <c r="D41" s="79">
        <v>21.3</v>
      </c>
      <c r="E41" s="79">
        <v>102.6</v>
      </c>
      <c r="F41" s="79">
        <v>102.7</v>
      </c>
      <c r="G41" s="79">
        <v>101.5</v>
      </c>
      <c r="H41" s="274">
        <f t="shared" si="18"/>
        <v>509.59999999999997</v>
      </c>
      <c r="I41" s="52"/>
      <c r="J41" s="288" t="s">
        <v>18</v>
      </c>
      <c r="K41" s="79">
        <v>6.5</v>
      </c>
      <c r="L41" s="79">
        <v>6.7</v>
      </c>
      <c r="M41" s="79">
        <v>1.5</v>
      </c>
      <c r="N41" s="79">
        <v>7.5</v>
      </c>
      <c r="O41" s="79">
        <v>7.3</v>
      </c>
      <c r="P41" s="79">
        <v>7.4</v>
      </c>
      <c r="Q41" s="274">
        <f t="shared" si="19"/>
        <v>36.9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89.6</v>
      </c>
      <c r="C42" s="79">
        <v>91.9</v>
      </c>
      <c r="D42" s="79">
        <v>21.3</v>
      </c>
      <c r="E42" s="79">
        <v>102.6</v>
      </c>
      <c r="F42" s="79">
        <v>102.7</v>
      </c>
      <c r="G42" s="79">
        <v>101.5</v>
      </c>
      <c r="H42" s="274">
        <f t="shared" si="18"/>
        <v>509.59999999999997</v>
      </c>
      <c r="I42" s="52"/>
      <c r="J42" s="287" t="s">
        <v>19</v>
      </c>
      <c r="K42" s="79">
        <v>6.5</v>
      </c>
      <c r="L42" s="79">
        <v>6.7</v>
      </c>
      <c r="M42" s="79">
        <v>1.5</v>
      </c>
      <c r="N42" s="79">
        <v>7.5</v>
      </c>
      <c r="O42" s="79">
        <v>7.3</v>
      </c>
      <c r="P42" s="79">
        <v>7.4</v>
      </c>
      <c r="Q42" s="274">
        <f t="shared" si="19"/>
        <v>36.9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89.6</v>
      </c>
      <c r="C43" s="79">
        <v>91.9</v>
      </c>
      <c r="D43" s="79">
        <v>21.3</v>
      </c>
      <c r="E43" s="79">
        <v>102.6</v>
      </c>
      <c r="F43" s="79">
        <v>102.7</v>
      </c>
      <c r="G43" s="79">
        <v>101.5</v>
      </c>
      <c r="H43" s="274">
        <f t="shared" si="18"/>
        <v>509.59999999999997</v>
      </c>
      <c r="I43" s="52"/>
      <c r="J43" s="288" t="s">
        <v>13</v>
      </c>
      <c r="K43" s="79">
        <v>6.5</v>
      </c>
      <c r="L43" s="79">
        <v>6.7</v>
      </c>
      <c r="M43" s="79">
        <v>1.6</v>
      </c>
      <c r="N43" s="79">
        <v>7.5</v>
      </c>
      <c r="O43" s="79">
        <v>7.3</v>
      </c>
      <c r="P43" s="79">
        <v>7.5</v>
      </c>
      <c r="Q43" s="274">
        <f t="shared" si="19"/>
        <v>37.099999999999994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89.6</v>
      </c>
      <c r="C44" s="79">
        <v>91.9</v>
      </c>
      <c r="D44" s="79">
        <v>21.3</v>
      </c>
      <c r="E44" s="79">
        <v>102.6</v>
      </c>
      <c r="F44" s="79">
        <v>102.7</v>
      </c>
      <c r="G44" s="79">
        <v>101.5</v>
      </c>
      <c r="H44" s="274">
        <f t="shared" si="18"/>
        <v>509.59999999999997</v>
      </c>
      <c r="I44" s="52"/>
      <c r="J44" s="287" t="s">
        <v>14</v>
      </c>
      <c r="K44" s="79">
        <v>6.5</v>
      </c>
      <c r="L44" s="79">
        <v>6.7</v>
      </c>
      <c r="M44" s="79">
        <v>1.6</v>
      </c>
      <c r="N44" s="79">
        <v>7.5</v>
      </c>
      <c r="O44" s="79">
        <v>7.4</v>
      </c>
      <c r="P44" s="79">
        <v>7.5</v>
      </c>
      <c r="Q44" s="274">
        <f t="shared" si="19"/>
        <v>37.199999999999996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627.20000000000005</v>
      </c>
      <c r="C45" s="262">
        <f t="shared" si="20"/>
        <v>643.29999999999995</v>
      </c>
      <c r="D45" s="262">
        <f t="shared" si="20"/>
        <v>149.1</v>
      </c>
      <c r="E45" s="262">
        <f t="shared" si="20"/>
        <v>718.2</v>
      </c>
      <c r="F45" s="262">
        <f t="shared" si="20"/>
        <v>718.90000000000009</v>
      </c>
      <c r="G45" s="262">
        <f t="shared" si="20"/>
        <v>710.5</v>
      </c>
      <c r="H45" s="274">
        <f t="shared" si="18"/>
        <v>3567.2000000000003</v>
      </c>
      <c r="J45" s="288" t="s">
        <v>11</v>
      </c>
      <c r="K45" s="290">
        <f t="shared" ref="K45:P45" si="21">SUM(K38:K44)</f>
        <v>45.6</v>
      </c>
      <c r="L45" s="262">
        <f t="shared" si="21"/>
        <v>47.100000000000009</v>
      </c>
      <c r="M45" s="262">
        <f t="shared" si="21"/>
        <v>10.9</v>
      </c>
      <c r="N45" s="262">
        <f t="shared" si="21"/>
        <v>52.5</v>
      </c>
      <c r="O45" s="262">
        <f t="shared" si="21"/>
        <v>51.199999999999996</v>
      </c>
      <c r="P45" s="262">
        <f t="shared" si="21"/>
        <v>52</v>
      </c>
      <c r="Q45" s="274">
        <f t="shared" si="19"/>
        <v>259.3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153.26315789473685</v>
      </c>
      <c r="J46" s="291" t="s">
        <v>20</v>
      </c>
      <c r="K46" s="292">
        <v>155</v>
      </c>
      <c r="L46" s="266">
        <v>153</v>
      </c>
      <c r="M46" s="266">
        <v>156</v>
      </c>
      <c r="N46" s="266">
        <v>153</v>
      </c>
      <c r="O46" s="266">
        <v>152.5</v>
      </c>
      <c r="P46" s="266">
        <v>151.5</v>
      </c>
      <c r="Q46" s="293">
        <f>+((Q45/Q47)/7)*1000</f>
        <v>153.06965761511219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585</v>
      </c>
      <c r="C47" s="35">
        <v>599</v>
      </c>
      <c r="D47" s="35">
        <v>139</v>
      </c>
      <c r="E47" s="35">
        <v>669</v>
      </c>
      <c r="F47" s="35">
        <v>670</v>
      </c>
      <c r="G47" s="35">
        <v>663</v>
      </c>
      <c r="H47" s="296">
        <f>SUM(B47:G47)</f>
        <v>3325</v>
      </c>
      <c r="I47" s="52"/>
      <c r="J47" s="295" t="s">
        <v>21</v>
      </c>
      <c r="K47" s="297">
        <v>42</v>
      </c>
      <c r="L47" s="298">
        <v>44</v>
      </c>
      <c r="M47" s="298">
        <v>10</v>
      </c>
      <c r="N47" s="298">
        <v>49</v>
      </c>
      <c r="O47" s="298">
        <v>48</v>
      </c>
      <c r="P47" s="298">
        <v>49</v>
      </c>
      <c r="Q47" s="299">
        <f>SUM(K47:P47)</f>
        <v>242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90.040300000000002</v>
      </c>
      <c r="C48" s="273">
        <f t="shared" si="22"/>
        <v>92.132819999999995</v>
      </c>
      <c r="D48" s="273">
        <f t="shared" si="22"/>
        <v>21.39002</v>
      </c>
      <c r="E48" s="273">
        <f t="shared" si="22"/>
        <v>102.91541999999997</v>
      </c>
      <c r="F48" s="273">
        <f t="shared" si="22"/>
        <v>103.09059999999995</v>
      </c>
      <c r="G48" s="273">
        <f t="shared" si="22"/>
        <v>102.06433999999999</v>
      </c>
      <c r="H48" s="302">
        <f>((H45*1000)/H47)/7</f>
        <v>153.26315789473688</v>
      </c>
      <c r="J48" s="301" t="s">
        <v>22</v>
      </c>
      <c r="K48" s="289">
        <f t="shared" ref="K48:P48" si="23">((K47*K46)*7/1000-K38-K39)/5</f>
        <v>6.4739999999999993</v>
      </c>
      <c r="L48" s="273">
        <f t="shared" si="23"/>
        <v>6.7048000000000014</v>
      </c>
      <c r="M48" s="273">
        <f t="shared" si="23"/>
        <v>1.544</v>
      </c>
      <c r="N48" s="273">
        <f t="shared" si="23"/>
        <v>7.4958</v>
      </c>
      <c r="O48" s="273">
        <f t="shared" si="23"/>
        <v>7.3280000000000012</v>
      </c>
      <c r="P48" s="273">
        <f t="shared" si="23"/>
        <v>7.432900000000001</v>
      </c>
      <c r="Q48" s="303">
        <f>((Q45*1000)/Q47)/7</f>
        <v>153.06965761511216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629.40150000000006</v>
      </c>
      <c r="C49" s="43">
        <f t="shared" si="24"/>
        <v>644.46409999999992</v>
      </c>
      <c r="D49" s="43">
        <f t="shared" si="24"/>
        <v>149.55010000000001</v>
      </c>
      <c r="E49" s="43">
        <f t="shared" si="24"/>
        <v>719.7770999999999</v>
      </c>
      <c r="F49" s="43">
        <f t="shared" si="24"/>
        <v>720.85299999999984</v>
      </c>
      <c r="G49" s="43">
        <f t="shared" si="24"/>
        <v>713.32169999999996</v>
      </c>
      <c r="H49" s="87"/>
      <c r="J49" s="96" t="s">
        <v>23</v>
      </c>
      <c r="K49" s="85">
        <f t="shared" ref="K49:P49" si="25">((K47*K46)*7)/1000</f>
        <v>45.57</v>
      </c>
      <c r="L49" s="43">
        <f t="shared" si="25"/>
        <v>47.124000000000002</v>
      </c>
      <c r="M49" s="43">
        <f t="shared" si="25"/>
        <v>10.92</v>
      </c>
      <c r="N49" s="43">
        <f t="shared" si="25"/>
        <v>52.478999999999999</v>
      </c>
      <c r="O49" s="43">
        <f t="shared" si="25"/>
        <v>51.24</v>
      </c>
      <c r="P49" s="43">
        <f t="shared" si="25"/>
        <v>51.964500000000001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153.16239316239316</v>
      </c>
      <c r="C50" s="49">
        <f t="shared" si="26"/>
        <v>153.42237061769617</v>
      </c>
      <c r="D50" s="49">
        <f t="shared" si="26"/>
        <v>153.23741007194243</v>
      </c>
      <c r="E50" s="49">
        <f t="shared" si="26"/>
        <v>153.3632286995516</v>
      </c>
      <c r="F50" s="49">
        <f t="shared" si="26"/>
        <v>153.28358208955225</v>
      </c>
      <c r="G50" s="49">
        <f t="shared" si="26"/>
        <v>153.09200603318249</v>
      </c>
      <c r="H50" s="105"/>
      <c r="I50" s="52"/>
      <c r="J50" s="97" t="s">
        <v>24</v>
      </c>
      <c r="K50" s="86">
        <f t="shared" ref="K50:P50" si="27">+(K45/K47)/7*1000</f>
        <v>155.10204081632656</v>
      </c>
      <c r="L50" s="49">
        <f t="shared" si="27"/>
        <v>152.92207792207793</v>
      </c>
      <c r="M50" s="49">
        <f t="shared" si="27"/>
        <v>155.71428571428572</v>
      </c>
      <c r="N50" s="49">
        <f t="shared" si="27"/>
        <v>153.06122448979593</v>
      </c>
      <c r="O50" s="49">
        <f t="shared" si="27"/>
        <v>152.38095238095238</v>
      </c>
      <c r="P50" s="49">
        <f t="shared" si="27"/>
        <v>151.60349854227405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9.6999999999999993</v>
      </c>
      <c r="C57" s="79">
        <v>8.6</v>
      </c>
      <c r="D57" s="79">
        <v>1.7</v>
      </c>
      <c r="E57" s="79">
        <v>8.6</v>
      </c>
      <c r="F57" s="221">
        <v>8.6</v>
      </c>
      <c r="G57" s="23">
        <v>9.4</v>
      </c>
      <c r="H57" s="289">
        <v>8.6</v>
      </c>
      <c r="I57" s="79">
        <v>1.6</v>
      </c>
      <c r="J57" s="79">
        <v>8.4</v>
      </c>
      <c r="K57" s="221">
        <v>8.4</v>
      </c>
      <c r="L57" s="23">
        <v>9.8000000000000007</v>
      </c>
      <c r="M57" s="79">
        <v>9.6999999999999993</v>
      </c>
      <c r="N57" s="79">
        <v>1.9</v>
      </c>
      <c r="O57" s="221">
        <v>9.8000000000000007</v>
      </c>
      <c r="P57" s="23">
        <v>10.4</v>
      </c>
      <c r="Q57" s="79">
        <v>10.4</v>
      </c>
      <c r="R57" s="79">
        <v>1.6</v>
      </c>
      <c r="S57" s="221">
        <v>10.7</v>
      </c>
      <c r="T57" s="259">
        <f t="shared" ref="T57:T64" si="28">SUM(B57:S57)</f>
        <v>137.9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9.6999999999999993</v>
      </c>
      <c r="C58" s="79">
        <v>8.6</v>
      </c>
      <c r="D58" s="79">
        <v>1.7</v>
      </c>
      <c r="E58" s="79">
        <v>8.6</v>
      </c>
      <c r="F58" s="221">
        <v>8.6</v>
      </c>
      <c r="G58" s="23">
        <v>9.4</v>
      </c>
      <c r="H58" s="289">
        <v>8.6</v>
      </c>
      <c r="I58" s="79">
        <v>1.6</v>
      </c>
      <c r="J58" s="79">
        <v>8.4</v>
      </c>
      <c r="K58" s="221">
        <v>8.4</v>
      </c>
      <c r="L58" s="23">
        <v>9.8000000000000007</v>
      </c>
      <c r="M58" s="79">
        <v>9.6999999999999993</v>
      </c>
      <c r="N58" s="79">
        <v>1.9</v>
      </c>
      <c r="O58" s="221">
        <v>9.8000000000000007</v>
      </c>
      <c r="P58" s="23">
        <v>10.4</v>
      </c>
      <c r="Q58" s="79">
        <v>10.4</v>
      </c>
      <c r="R58" s="79">
        <v>1.6</v>
      </c>
      <c r="S58" s="221">
        <v>10.7</v>
      </c>
      <c r="T58" s="259">
        <f t="shared" si="28"/>
        <v>137.9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9.5</v>
      </c>
      <c r="C59" s="79">
        <v>8.6</v>
      </c>
      <c r="D59" s="79">
        <v>1.7</v>
      </c>
      <c r="E59" s="79">
        <v>8.6999999999999993</v>
      </c>
      <c r="F59" s="221">
        <v>8.6999999999999993</v>
      </c>
      <c r="G59" s="23">
        <v>9.4</v>
      </c>
      <c r="H59" s="289">
        <v>8.6999999999999993</v>
      </c>
      <c r="I59" s="79">
        <v>1.5</v>
      </c>
      <c r="J59" s="79">
        <v>8.5</v>
      </c>
      <c r="K59" s="221">
        <v>8.4</v>
      </c>
      <c r="L59" s="23">
        <v>9.6999999999999993</v>
      </c>
      <c r="M59" s="79">
        <v>9.6999999999999993</v>
      </c>
      <c r="N59" s="79">
        <v>1.8</v>
      </c>
      <c r="O59" s="221">
        <v>9.9</v>
      </c>
      <c r="P59" s="23">
        <v>10.199999999999999</v>
      </c>
      <c r="Q59" s="79">
        <v>10.3</v>
      </c>
      <c r="R59" s="79">
        <v>1.5</v>
      </c>
      <c r="S59" s="221">
        <v>10.6</v>
      </c>
      <c r="T59" s="259">
        <f t="shared" si="28"/>
        <v>137.4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</v>
      </c>
      <c r="C60" s="79">
        <v>8.6</v>
      </c>
      <c r="D60" s="79">
        <v>1.7</v>
      </c>
      <c r="E60" s="79">
        <v>8.6999999999999993</v>
      </c>
      <c r="F60" s="221">
        <v>8.6999999999999993</v>
      </c>
      <c r="G60" s="23">
        <v>9.5</v>
      </c>
      <c r="H60" s="289">
        <v>8.6999999999999993</v>
      </c>
      <c r="I60" s="79">
        <v>1.5</v>
      </c>
      <c r="J60" s="79">
        <v>8.5</v>
      </c>
      <c r="K60" s="221">
        <v>8.5</v>
      </c>
      <c r="L60" s="23">
        <v>9.6999999999999993</v>
      </c>
      <c r="M60" s="79">
        <v>9.6999999999999993</v>
      </c>
      <c r="N60" s="79">
        <v>1.9</v>
      </c>
      <c r="O60" s="221">
        <v>9.9</v>
      </c>
      <c r="P60" s="23">
        <v>10.199999999999999</v>
      </c>
      <c r="Q60" s="79">
        <v>10.4</v>
      </c>
      <c r="R60" s="79">
        <v>1.5</v>
      </c>
      <c r="S60" s="221">
        <v>10.6</v>
      </c>
      <c r="T60" s="259">
        <f t="shared" si="28"/>
        <v>137.90000000000003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</v>
      </c>
      <c r="C61" s="79">
        <v>8.6</v>
      </c>
      <c r="D61" s="79">
        <v>1.7</v>
      </c>
      <c r="E61" s="79">
        <v>8.6999999999999993</v>
      </c>
      <c r="F61" s="221">
        <v>8.6999999999999993</v>
      </c>
      <c r="G61" s="23">
        <v>9.5</v>
      </c>
      <c r="H61" s="289">
        <v>8.6999999999999993</v>
      </c>
      <c r="I61" s="79">
        <v>1.5</v>
      </c>
      <c r="J61" s="79">
        <v>8.5</v>
      </c>
      <c r="K61" s="221">
        <v>8.5</v>
      </c>
      <c r="L61" s="23">
        <v>9.8000000000000007</v>
      </c>
      <c r="M61" s="79">
        <v>9.6999999999999993</v>
      </c>
      <c r="N61" s="79">
        <v>1.9</v>
      </c>
      <c r="O61" s="221">
        <v>9.9</v>
      </c>
      <c r="P61" s="23">
        <v>10.3</v>
      </c>
      <c r="Q61" s="79">
        <v>10.4</v>
      </c>
      <c r="R61" s="79">
        <v>1.6</v>
      </c>
      <c r="S61" s="221">
        <v>10.6</v>
      </c>
      <c r="T61" s="259">
        <f t="shared" si="28"/>
        <v>138.20000000000002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9.6</v>
      </c>
      <c r="C62" s="79">
        <v>8.6</v>
      </c>
      <c r="D62" s="79">
        <v>1.8</v>
      </c>
      <c r="E62" s="79">
        <v>8.6999999999999993</v>
      </c>
      <c r="F62" s="221">
        <v>8.6999999999999993</v>
      </c>
      <c r="G62" s="23">
        <v>9.5</v>
      </c>
      <c r="H62" s="289">
        <v>8.6999999999999993</v>
      </c>
      <c r="I62" s="79">
        <v>1.6</v>
      </c>
      <c r="J62" s="79">
        <v>8.5</v>
      </c>
      <c r="K62" s="221">
        <v>8.5</v>
      </c>
      <c r="L62" s="23">
        <v>9.8000000000000007</v>
      </c>
      <c r="M62" s="79">
        <v>9.6999999999999993</v>
      </c>
      <c r="N62" s="79">
        <v>1.9</v>
      </c>
      <c r="O62" s="221">
        <v>9.9</v>
      </c>
      <c r="P62" s="23">
        <v>10.3</v>
      </c>
      <c r="Q62" s="79">
        <v>10.4</v>
      </c>
      <c r="R62" s="79">
        <v>1.6</v>
      </c>
      <c r="S62" s="221">
        <v>10.7</v>
      </c>
      <c r="T62" s="259">
        <f t="shared" si="28"/>
        <v>138.5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9.6</v>
      </c>
      <c r="C63" s="79">
        <v>8.6</v>
      </c>
      <c r="D63" s="79">
        <v>1.8</v>
      </c>
      <c r="E63" s="79">
        <v>8.6999999999999993</v>
      </c>
      <c r="F63" s="221">
        <v>8.6999999999999993</v>
      </c>
      <c r="G63" s="23">
        <v>9.5</v>
      </c>
      <c r="H63" s="289">
        <v>8.8000000000000007</v>
      </c>
      <c r="I63" s="79">
        <v>1.6</v>
      </c>
      <c r="J63" s="79">
        <v>8.6</v>
      </c>
      <c r="K63" s="221">
        <v>8.5</v>
      </c>
      <c r="L63" s="23">
        <v>9.8000000000000007</v>
      </c>
      <c r="M63" s="79">
        <v>9.6999999999999993</v>
      </c>
      <c r="N63" s="79">
        <v>1.9</v>
      </c>
      <c r="O63" s="221">
        <v>9.9</v>
      </c>
      <c r="P63" s="23">
        <v>10.3</v>
      </c>
      <c r="Q63" s="79">
        <v>10.4</v>
      </c>
      <c r="R63" s="79">
        <v>1.6</v>
      </c>
      <c r="S63" s="221">
        <v>10.7</v>
      </c>
      <c r="T63" s="259">
        <f t="shared" si="28"/>
        <v>138.70000000000002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67.3</v>
      </c>
      <c r="C64" s="262">
        <f t="shared" si="29"/>
        <v>60.2</v>
      </c>
      <c r="D64" s="262">
        <f t="shared" si="29"/>
        <v>12.100000000000001</v>
      </c>
      <c r="E64" s="262">
        <f t="shared" si="29"/>
        <v>60.7</v>
      </c>
      <c r="F64" s="263">
        <f t="shared" si="29"/>
        <v>60.7</v>
      </c>
      <c r="G64" s="261">
        <f t="shared" si="29"/>
        <v>66.2</v>
      </c>
      <c r="H64" s="262">
        <f t="shared" si="29"/>
        <v>60.8</v>
      </c>
      <c r="I64" s="262">
        <f t="shared" si="29"/>
        <v>10.9</v>
      </c>
      <c r="J64" s="262">
        <f t="shared" si="29"/>
        <v>59.4</v>
      </c>
      <c r="K64" s="263">
        <f t="shared" si="29"/>
        <v>59.2</v>
      </c>
      <c r="L64" s="261">
        <f t="shared" si="29"/>
        <v>68.399999999999991</v>
      </c>
      <c r="M64" s="262">
        <f t="shared" si="29"/>
        <v>67.900000000000006</v>
      </c>
      <c r="N64" s="262">
        <f t="shared" si="29"/>
        <v>13.200000000000001</v>
      </c>
      <c r="O64" s="263">
        <f t="shared" si="29"/>
        <v>69.099999999999994</v>
      </c>
      <c r="P64" s="261">
        <f t="shared" si="29"/>
        <v>72.099999999999994</v>
      </c>
      <c r="Q64" s="262">
        <f t="shared" si="29"/>
        <v>72.7</v>
      </c>
      <c r="R64" s="262">
        <f t="shared" si="29"/>
        <v>11</v>
      </c>
      <c r="S64" s="263">
        <f t="shared" si="29"/>
        <v>74.600000000000009</v>
      </c>
      <c r="T64" s="259">
        <f t="shared" si="28"/>
        <v>966.50000000000011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155</v>
      </c>
      <c r="C65" s="266">
        <v>153.5</v>
      </c>
      <c r="D65" s="266">
        <v>156.5</v>
      </c>
      <c r="E65" s="266">
        <v>152</v>
      </c>
      <c r="F65" s="267">
        <v>152</v>
      </c>
      <c r="G65" s="265">
        <v>155</v>
      </c>
      <c r="H65" s="266">
        <v>152.5</v>
      </c>
      <c r="I65" s="266">
        <v>156</v>
      </c>
      <c r="J65" s="266">
        <v>151.5</v>
      </c>
      <c r="K65" s="267">
        <v>151</v>
      </c>
      <c r="L65" s="265">
        <v>155</v>
      </c>
      <c r="M65" s="266">
        <v>154</v>
      </c>
      <c r="N65" s="266">
        <v>157.5</v>
      </c>
      <c r="O65" s="267">
        <v>152</v>
      </c>
      <c r="P65" s="265">
        <v>156</v>
      </c>
      <c r="Q65" s="266">
        <v>155</v>
      </c>
      <c r="R65" s="266">
        <v>157</v>
      </c>
      <c r="S65" s="267">
        <v>154.5</v>
      </c>
      <c r="T65" s="316">
        <f>+((T64/T66)/7)*1000</f>
        <v>153.75437480114542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56</v>
      </c>
      <c r="L66" s="317">
        <v>63</v>
      </c>
      <c r="M66" s="298">
        <v>63</v>
      </c>
      <c r="N66" s="298">
        <v>12</v>
      </c>
      <c r="O66" s="318">
        <v>65</v>
      </c>
      <c r="P66" s="317">
        <v>66</v>
      </c>
      <c r="Q66" s="298">
        <v>67</v>
      </c>
      <c r="R66" s="298">
        <v>10</v>
      </c>
      <c r="S66" s="318">
        <v>69</v>
      </c>
      <c r="T66" s="319">
        <f>SUM(B66:S66)</f>
        <v>898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9.5739999999999981</v>
      </c>
      <c r="C67" s="273">
        <f t="shared" si="30"/>
        <v>8.5943999999999985</v>
      </c>
      <c r="D67" s="273">
        <f t="shared" si="30"/>
        <v>1.7301000000000002</v>
      </c>
      <c r="E67" s="273">
        <f t="shared" si="30"/>
        <v>8.6896000000000004</v>
      </c>
      <c r="F67" s="274">
        <f t="shared" si="30"/>
        <v>8.6896000000000004</v>
      </c>
      <c r="G67" s="272">
        <f t="shared" si="30"/>
        <v>9.4770000000000003</v>
      </c>
      <c r="H67" s="273">
        <f t="shared" si="30"/>
        <v>8.729499999999998</v>
      </c>
      <c r="I67" s="273">
        <f t="shared" si="30"/>
        <v>1.544</v>
      </c>
      <c r="J67" s="273">
        <f t="shared" si="30"/>
        <v>8.5175999999999998</v>
      </c>
      <c r="K67" s="274">
        <f t="shared" si="30"/>
        <v>8.4784000000000006</v>
      </c>
      <c r="L67" s="272">
        <f t="shared" si="30"/>
        <v>9.7510000000000012</v>
      </c>
      <c r="M67" s="273">
        <f t="shared" si="30"/>
        <v>9.7027999999999999</v>
      </c>
      <c r="N67" s="273">
        <f t="shared" si="30"/>
        <v>1.8859999999999999</v>
      </c>
      <c r="O67" s="274">
        <f t="shared" si="30"/>
        <v>9.9120000000000008</v>
      </c>
      <c r="P67" s="272">
        <f t="shared" si="30"/>
        <v>10.2544</v>
      </c>
      <c r="Q67" s="273">
        <f t="shared" si="30"/>
        <v>10.379</v>
      </c>
      <c r="R67" s="273">
        <f t="shared" si="30"/>
        <v>1.5580000000000003</v>
      </c>
      <c r="S67" s="274">
        <f t="shared" si="30"/>
        <v>10.6447</v>
      </c>
      <c r="T67" s="320">
        <f>((T64*1000)/T66)/7</f>
        <v>153.75437480114542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67.27</v>
      </c>
      <c r="C68" s="43">
        <f t="shared" si="31"/>
        <v>60.171999999999997</v>
      </c>
      <c r="D68" s="43">
        <f t="shared" si="31"/>
        <v>12.0505</v>
      </c>
      <c r="E68" s="43">
        <f t="shared" si="31"/>
        <v>60.648000000000003</v>
      </c>
      <c r="F68" s="87">
        <f t="shared" si="31"/>
        <v>60.648000000000003</v>
      </c>
      <c r="G68" s="42">
        <f t="shared" si="31"/>
        <v>66.185000000000002</v>
      </c>
      <c r="H68" s="43">
        <f t="shared" si="31"/>
        <v>60.847499999999997</v>
      </c>
      <c r="I68" s="43">
        <f t="shared" si="31"/>
        <v>10.92</v>
      </c>
      <c r="J68" s="43">
        <f t="shared" si="31"/>
        <v>59.387999999999998</v>
      </c>
      <c r="K68" s="87">
        <f t="shared" si="31"/>
        <v>59.192</v>
      </c>
      <c r="L68" s="42">
        <f t="shared" si="31"/>
        <v>68.355000000000004</v>
      </c>
      <c r="M68" s="43">
        <f t="shared" si="31"/>
        <v>67.914000000000001</v>
      </c>
      <c r="N68" s="43">
        <f t="shared" si="31"/>
        <v>13.23</v>
      </c>
      <c r="O68" s="87">
        <f t="shared" si="31"/>
        <v>69.16</v>
      </c>
      <c r="P68" s="42">
        <f t="shared" si="31"/>
        <v>72.072000000000003</v>
      </c>
      <c r="Q68" s="43">
        <f t="shared" si="31"/>
        <v>72.694999999999993</v>
      </c>
      <c r="R68" s="43">
        <f t="shared" si="31"/>
        <v>10.99</v>
      </c>
      <c r="S68" s="87">
        <f t="shared" si="31"/>
        <v>74.623500000000007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155.0691244239631</v>
      </c>
      <c r="C69" s="49">
        <f t="shared" si="32"/>
        <v>153.57142857142856</v>
      </c>
      <c r="D69" s="49">
        <f t="shared" si="32"/>
        <v>157.14285714285717</v>
      </c>
      <c r="E69" s="49">
        <f t="shared" si="32"/>
        <v>152.13032581453635</v>
      </c>
      <c r="F69" s="50">
        <f t="shared" si="32"/>
        <v>152.13032581453635</v>
      </c>
      <c r="G69" s="48">
        <f t="shared" si="32"/>
        <v>155.03512880562062</v>
      </c>
      <c r="H69" s="49">
        <f t="shared" si="32"/>
        <v>152.38095238095238</v>
      </c>
      <c r="I69" s="49">
        <f t="shared" si="32"/>
        <v>155.71428571428572</v>
      </c>
      <c r="J69" s="49">
        <f t="shared" si="32"/>
        <v>151.53061224489798</v>
      </c>
      <c r="K69" s="50">
        <f t="shared" si="32"/>
        <v>151.0204081632653</v>
      </c>
      <c r="L69" s="48">
        <f t="shared" si="32"/>
        <v>155.10204081632654</v>
      </c>
      <c r="M69" s="49">
        <f t="shared" si="32"/>
        <v>153.968253968254</v>
      </c>
      <c r="N69" s="49">
        <f t="shared" si="32"/>
        <v>157.14285714285717</v>
      </c>
      <c r="O69" s="50">
        <f t="shared" si="32"/>
        <v>151.86813186813185</v>
      </c>
      <c r="P69" s="48">
        <f t="shared" si="32"/>
        <v>156.06060606060603</v>
      </c>
      <c r="Q69" s="49">
        <f t="shared" si="32"/>
        <v>155.01066098081023</v>
      </c>
      <c r="R69" s="49">
        <f t="shared" si="32"/>
        <v>157.14285714285717</v>
      </c>
      <c r="S69" s="50">
        <f t="shared" si="32"/>
        <v>154.45134575569358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16" zoomScale="30" zoomScaleNormal="30" workbookViewId="0">
      <selection activeCell="B66" sqref="B66:S6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40"/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  <c r="AC3" s="540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40" t="s">
        <v>1</v>
      </c>
      <c r="B9" s="540"/>
      <c r="C9" s="540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40"/>
      <c r="B10" s="540"/>
      <c r="C10" s="540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40" t="s">
        <v>4</v>
      </c>
      <c r="B11" s="540"/>
      <c r="C11" s="540"/>
      <c r="D11" s="245"/>
      <c r="E11" s="541">
        <v>1</v>
      </c>
      <c r="F11" s="245"/>
      <c r="G11" s="245"/>
      <c r="H11" s="245"/>
      <c r="I11" s="245"/>
      <c r="J11" s="245"/>
      <c r="K11" s="599" t="s">
        <v>127</v>
      </c>
      <c r="L11" s="599"/>
      <c r="M11" s="542"/>
      <c r="N11" s="542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40"/>
      <c r="B12" s="540"/>
      <c r="C12" s="540"/>
      <c r="D12" s="245"/>
      <c r="E12" s="247"/>
      <c r="F12" s="245"/>
      <c r="G12" s="245"/>
      <c r="H12" s="245"/>
      <c r="I12" s="245"/>
      <c r="J12" s="245"/>
      <c r="K12" s="542"/>
      <c r="L12" s="542"/>
      <c r="M12" s="542"/>
      <c r="N12" s="542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40"/>
      <c r="B13" s="540"/>
      <c r="C13" s="540"/>
      <c r="D13" s="540"/>
      <c r="E13" s="540"/>
      <c r="F13" s="540"/>
      <c r="G13" s="540"/>
      <c r="H13" s="540"/>
      <c r="I13" s="540"/>
      <c r="J13" s="540"/>
      <c r="K13" s="540"/>
      <c r="L13" s="542"/>
      <c r="M13" s="542"/>
      <c r="N13" s="542"/>
      <c r="O13" s="542"/>
      <c r="P13" s="542"/>
      <c r="Q13" s="542"/>
      <c r="R13" s="542"/>
      <c r="S13" s="542"/>
      <c r="T13" s="542"/>
      <c r="U13" s="542"/>
      <c r="V13" s="245"/>
      <c r="W13" s="245"/>
      <c r="X13" s="245"/>
    </row>
    <row r="14" spans="1:29" s="52" customFormat="1" ht="34.5" thickBot="1" x14ac:dyDescent="0.3">
      <c r="A14" s="540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465</v>
      </c>
      <c r="C17" s="226">
        <v>4.3</v>
      </c>
      <c r="D17" s="226">
        <v>4</v>
      </c>
      <c r="E17" s="226">
        <v>0.8</v>
      </c>
      <c r="F17" s="226">
        <v>4</v>
      </c>
      <c r="G17" s="226">
        <v>4</v>
      </c>
      <c r="H17" s="225">
        <v>451</v>
      </c>
      <c r="I17" s="226">
        <v>4.3</v>
      </c>
      <c r="J17" s="226">
        <v>3.9</v>
      </c>
      <c r="K17" s="226">
        <v>0.7</v>
      </c>
      <c r="L17" s="226">
        <v>3.9</v>
      </c>
      <c r="M17" s="402">
        <v>3.9</v>
      </c>
      <c r="N17" s="79">
        <v>121.9</v>
      </c>
      <c r="O17" s="24">
        <v>126.7</v>
      </c>
      <c r="P17" s="24">
        <v>24.2</v>
      </c>
      <c r="Q17" s="25">
        <v>127.4</v>
      </c>
      <c r="R17" s="23">
        <v>128.6</v>
      </c>
      <c r="S17" s="24">
        <v>130.69999999999999</v>
      </c>
      <c r="T17" s="24">
        <v>20.3</v>
      </c>
      <c r="U17" s="25">
        <v>135.19999999999999</v>
      </c>
      <c r="V17" s="259">
        <f t="shared" ref="V17:V24" si="0">SUM(B17:U17)</f>
        <v>1764.8000000000002</v>
      </c>
      <c r="X17" s="52"/>
      <c r="Y17" s="52"/>
    </row>
    <row r="18" spans="1:41" ht="39.950000000000003" customHeight="1" x14ac:dyDescent="0.25">
      <c r="A18" s="260" t="s">
        <v>16</v>
      </c>
      <c r="B18" s="225">
        <v>465</v>
      </c>
      <c r="C18" s="226">
        <v>4.3</v>
      </c>
      <c r="D18" s="226">
        <v>4</v>
      </c>
      <c r="E18" s="226">
        <v>0.8</v>
      </c>
      <c r="F18" s="226">
        <v>4</v>
      </c>
      <c r="G18" s="226">
        <v>4</v>
      </c>
      <c r="H18" s="225">
        <v>451</v>
      </c>
      <c r="I18" s="226">
        <v>4.3</v>
      </c>
      <c r="J18" s="226">
        <v>3.9</v>
      </c>
      <c r="K18" s="226">
        <v>0.7</v>
      </c>
      <c r="L18" s="226">
        <v>3.9</v>
      </c>
      <c r="M18" s="402">
        <v>3.9</v>
      </c>
      <c r="N18" s="79">
        <v>121.9</v>
      </c>
      <c r="O18" s="24">
        <v>126.7</v>
      </c>
      <c r="P18" s="24">
        <v>24.2</v>
      </c>
      <c r="Q18" s="25">
        <v>127.4</v>
      </c>
      <c r="R18" s="23">
        <v>128.6</v>
      </c>
      <c r="S18" s="24">
        <v>130.69999999999999</v>
      </c>
      <c r="T18" s="24">
        <v>20.3</v>
      </c>
      <c r="U18" s="25">
        <v>135.19999999999999</v>
      </c>
      <c r="V18" s="259">
        <f t="shared" si="0"/>
        <v>1764.8000000000002</v>
      </c>
      <c r="X18" s="52"/>
      <c r="Y18" s="52"/>
    </row>
    <row r="19" spans="1:41" ht="39.75" customHeight="1" x14ac:dyDescent="0.25">
      <c r="A19" s="258" t="s">
        <v>17</v>
      </c>
      <c r="B19" s="225">
        <v>464</v>
      </c>
      <c r="C19" s="226">
        <v>4.3</v>
      </c>
      <c r="D19" s="226">
        <v>4</v>
      </c>
      <c r="E19" s="226">
        <v>0.8</v>
      </c>
      <c r="F19" s="226">
        <v>4</v>
      </c>
      <c r="G19" s="226">
        <v>4</v>
      </c>
      <c r="H19" s="225">
        <v>451</v>
      </c>
      <c r="I19" s="226">
        <v>4.3</v>
      </c>
      <c r="J19" s="226">
        <v>3.9</v>
      </c>
      <c r="K19" s="226">
        <v>0.7</v>
      </c>
      <c r="L19" s="226">
        <v>3.9</v>
      </c>
      <c r="M19" s="402">
        <v>3.9</v>
      </c>
      <c r="N19" s="79">
        <v>121.9</v>
      </c>
      <c r="O19" s="24">
        <v>126.5</v>
      </c>
      <c r="P19" s="24">
        <v>23.6</v>
      </c>
      <c r="Q19" s="25">
        <v>127.3</v>
      </c>
      <c r="R19" s="23">
        <v>127.9</v>
      </c>
      <c r="S19" s="24">
        <v>130.69999999999999</v>
      </c>
      <c r="T19" s="24">
        <v>20.100000000000001</v>
      </c>
      <c r="U19" s="25">
        <v>135.19999999999999</v>
      </c>
      <c r="V19" s="259">
        <f t="shared" si="0"/>
        <v>1762</v>
      </c>
      <c r="X19" s="52"/>
      <c r="Y19" s="52"/>
    </row>
    <row r="20" spans="1:41" ht="39.950000000000003" customHeight="1" x14ac:dyDescent="0.25">
      <c r="A20" s="260" t="s">
        <v>18</v>
      </c>
      <c r="B20" s="225">
        <v>464</v>
      </c>
      <c r="C20" s="226">
        <v>4.3</v>
      </c>
      <c r="D20" s="226">
        <v>4</v>
      </c>
      <c r="E20" s="226">
        <v>0.8</v>
      </c>
      <c r="F20" s="226">
        <v>4</v>
      </c>
      <c r="G20" s="226">
        <v>4</v>
      </c>
      <c r="H20" s="225">
        <v>451</v>
      </c>
      <c r="I20" s="226">
        <v>4.3</v>
      </c>
      <c r="J20" s="226">
        <v>3.9</v>
      </c>
      <c r="K20" s="226">
        <v>0.7</v>
      </c>
      <c r="L20" s="226">
        <v>3.9</v>
      </c>
      <c r="M20" s="402">
        <v>3.9</v>
      </c>
      <c r="N20" s="79">
        <v>121.9</v>
      </c>
      <c r="O20" s="24">
        <v>126.5</v>
      </c>
      <c r="P20" s="24">
        <v>23.6</v>
      </c>
      <c r="Q20" s="25">
        <v>127.3</v>
      </c>
      <c r="R20" s="23">
        <v>127.9</v>
      </c>
      <c r="S20" s="24">
        <v>130.69999999999999</v>
      </c>
      <c r="T20" s="24">
        <v>20.100000000000001</v>
      </c>
      <c r="U20" s="25">
        <v>135.19999999999999</v>
      </c>
      <c r="V20" s="259">
        <f t="shared" si="0"/>
        <v>1762</v>
      </c>
      <c r="X20" s="52"/>
      <c r="Y20" s="52"/>
    </row>
    <row r="21" spans="1:41" ht="39.950000000000003" customHeight="1" x14ac:dyDescent="0.25">
      <c r="A21" s="258" t="s">
        <v>19</v>
      </c>
      <c r="B21" s="225">
        <v>464</v>
      </c>
      <c r="C21" s="226">
        <v>4.3</v>
      </c>
      <c r="D21" s="226">
        <v>4</v>
      </c>
      <c r="E21" s="226">
        <v>0.8</v>
      </c>
      <c r="F21" s="226">
        <v>4</v>
      </c>
      <c r="G21" s="226">
        <v>4</v>
      </c>
      <c r="H21" s="225">
        <v>451</v>
      </c>
      <c r="I21" s="226">
        <v>4.3</v>
      </c>
      <c r="J21" s="226">
        <v>3.9</v>
      </c>
      <c r="K21" s="226">
        <v>0.7</v>
      </c>
      <c r="L21" s="226">
        <v>3.9</v>
      </c>
      <c r="M21" s="402">
        <v>3.9</v>
      </c>
      <c r="N21" s="79">
        <v>121.9</v>
      </c>
      <c r="O21" s="24">
        <v>126.5</v>
      </c>
      <c r="P21" s="24">
        <v>23.6</v>
      </c>
      <c r="Q21" s="25">
        <v>127.3</v>
      </c>
      <c r="R21" s="23">
        <v>127.9</v>
      </c>
      <c r="S21" s="24">
        <v>130.69999999999999</v>
      </c>
      <c r="T21" s="24">
        <v>20.100000000000001</v>
      </c>
      <c r="U21" s="25">
        <v>135.19999999999999</v>
      </c>
      <c r="V21" s="259">
        <f t="shared" si="0"/>
        <v>1762</v>
      </c>
      <c r="X21" s="52"/>
      <c r="Y21" s="52"/>
    </row>
    <row r="22" spans="1:41" ht="39.950000000000003" customHeight="1" x14ac:dyDescent="0.25">
      <c r="A22" s="260" t="s">
        <v>13</v>
      </c>
      <c r="B22" s="225">
        <v>464</v>
      </c>
      <c r="C22" s="226">
        <v>4.3</v>
      </c>
      <c r="D22" s="226">
        <v>4</v>
      </c>
      <c r="E22" s="226">
        <v>0.8</v>
      </c>
      <c r="F22" s="226">
        <v>4</v>
      </c>
      <c r="G22" s="226">
        <v>4</v>
      </c>
      <c r="H22" s="225">
        <v>451</v>
      </c>
      <c r="I22" s="226">
        <v>4.3</v>
      </c>
      <c r="J22" s="226">
        <v>3.9</v>
      </c>
      <c r="K22" s="226">
        <v>0.7</v>
      </c>
      <c r="L22" s="226">
        <v>3.9</v>
      </c>
      <c r="M22" s="402">
        <v>3.9</v>
      </c>
      <c r="N22" s="79">
        <v>121.9</v>
      </c>
      <c r="O22" s="24">
        <v>126.5</v>
      </c>
      <c r="P22" s="24">
        <v>23.6</v>
      </c>
      <c r="Q22" s="25">
        <v>127.3</v>
      </c>
      <c r="R22" s="23">
        <v>127.9</v>
      </c>
      <c r="S22" s="24">
        <v>130.69999999999999</v>
      </c>
      <c r="T22" s="24">
        <v>20.100000000000001</v>
      </c>
      <c r="U22" s="25">
        <v>135.19999999999999</v>
      </c>
      <c r="V22" s="259">
        <f t="shared" si="0"/>
        <v>1762</v>
      </c>
      <c r="X22" s="52"/>
      <c r="Y22" s="52"/>
    </row>
    <row r="23" spans="1:41" ht="39.950000000000003" customHeight="1" x14ac:dyDescent="0.25">
      <c r="A23" s="258" t="s">
        <v>14</v>
      </c>
      <c r="B23" s="225">
        <v>464</v>
      </c>
      <c r="C23" s="226">
        <v>4.3</v>
      </c>
      <c r="D23" s="226">
        <v>4</v>
      </c>
      <c r="E23" s="226">
        <v>0.8</v>
      </c>
      <c r="F23" s="226">
        <v>4</v>
      </c>
      <c r="G23" s="226">
        <v>4</v>
      </c>
      <c r="H23" s="225">
        <v>451</v>
      </c>
      <c r="I23" s="226">
        <v>4.3</v>
      </c>
      <c r="J23" s="226">
        <v>3.9</v>
      </c>
      <c r="K23" s="226">
        <v>0.7</v>
      </c>
      <c r="L23" s="226">
        <v>3.9</v>
      </c>
      <c r="M23" s="402">
        <v>3.9</v>
      </c>
      <c r="N23" s="79">
        <v>121.9</v>
      </c>
      <c r="O23" s="24">
        <v>126.5</v>
      </c>
      <c r="P23" s="24">
        <v>23.6</v>
      </c>
      <c r="Q23" s="25">
        <v>127.3</v>
      </c>
      <c r="R23" s="23">
        <v>127.9</v>
      </c>
      <c r="S23" s="24">
        <v>130.69999999999999</v>
      </c>
      <c r="T23" s="24">
        <v>20.100000000000001</v>
      </c>
      <c r="U23" s="25">
        <v>135.19999999999999</v>
      </c>
      <c r="V23" s="259">
        <f t="shared" si="0"/>
        <v>1762</v>
      </c>
      <c r="X23" s="52"/>
    </row>
    <row r="24" spans="1:41" ht="41.45" customHeight="1" thickBot="1" x14ac:dyDescent="0.3">
      <c r="A24" s="260" t="s">
        <v>11</v>
      </c>
      <c r="B24" s="227">
        <f>SUM(B17:B23)</f>
        <v>3250</v>
      </c>
      <c r="C24" s="228">
        <f t="shared" ref="C24:G24" si="1">SUM(C17:C23)</f>
        <v>30.1</v>
      </c>
      <c r="D24" s="228">
        <f t="shared" si="1"/>
        <v>28</v>
      </c>
      <c r="E24" s="228">
        <f t="shared" si="1"/>
        <v>5.6</v>
      </c>
      <c r="F24" s="228">
        <f t="shared" si="1"/>
        <v>28</v>
      </c>
      <c r="G24" s="228">
        <f t="shared" si="1"/>
        <v>28</v>
      </c>
      <c r="H24" s="227">
        <f>SUM(H17:H23)</f>
        <v>3157</v>
      </c>
      <c r="I24" s="228">
        <f t="shared" ref="I24:M24" si="2">SUM(I17:I23)</f>
        <v>30.1</v>
      </c>
      <c r="J24" s="228">
        <f t="shared" si="2"/>
        <v>27.299999999999997</v>
      </c>
      <c r="K24" s="228">
        <f t="shared" si="2"/>
        <v>4.9000000000000004</v>
      </c>
      <c r="L24" s="228">
        <f t="shared" si="2"/>
        <v>27.299999999999997</v>
      </c>
      <c r="M24" s="403">
        <f t="shared" si="2"/>
        <v>27.299999999999997</v>
      </c>
      <c r="N24" s="290">
        <f>SUM(N17:N23)</f>
        <v>853.3</v>
      </c>
      <c r="O24" s="262">
        <f t="shared" ref="O24:Q24" si="3">SUM(O17:O23)</f>
        <v>885.9</v>
      </c>
      <c r="P24" s="262">
        <f t="shared" si="3"/>
        <v>166.39999999999998</v>
      </c>
      <c r="Q24" s="263">
        <f t="shared" si="3"/>
        <v>891.3</v>
      </c>
      <c r="R24" s="261">
        <f>SUM(R17:R23)</f>
        <v>896.69999999999993</v>
      </c>
      <c r="S24" s="262">
        <f t="shared" ref="S24:U24" si="4">SUM(S17:S23)</f>
        <v>914.90000000000009</v>
      </c>
      <c r="T24" s="262">
        <f t="shared" si="4"/>
        <v>141.1</v>
      </c>
      <c r="U24" s="263">
        <f t="shared" si="4"/>
        <v>946.40000000000009</v>
      </c>
      <c r="V24" s="259">
        <f t="shared" si="0"/>
        <v>12339.6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151.28733264675591</v>
      </c>
    </row>
    <row r="26" spans="1:41" s="52" customFormat="1" ht="33" customHeight="1" x14ac:dyDescent="0.25">
      <c r="A26" s="269" t="s">
        <v>21</v>
      </c>
      <c r="B26" s="231"/>
      <c r="C26" s="232">
        <v>805</v>
      </c>
      <c r="D26" s="232">
        <v>738</v>
      </c>
      <c r="E26" s="232">
        <v>152</v>
      </c>
      <c r="F26" s="232">
        <v>747</v>
      </c>
      <c r="G26" s="232">
        <v>742</v>
      </c>
      <c r="H26" s="231"/>
      <c r="I26" s="232">
        <v>793</v>
      </c>
      <c r="J26" s="232">
        <v>730</v>
      </c>
      <c r="K26" s="232">
        <v>125</v>
      </c>
      <c r="L26" s="232">
        <v>722</v>
      </c>
      <c r="M26" s="405">
        <v>719</v>
      </c>
      <c r="N26" s="83">
        <v>808</v>
      </c>
      <c r="O26" s="35">
        <v>836</v>
      </c>
      <c r="P26" s="35">
        <v>157</v>
      </c>
      <c r="Q26" s="36">
        <v>841</v>
      </c>
      <c r="R26" s="34">
        <v>846</v>
      </c>
      <c r="S26" s="35">
        <v>865</v>
      </c>
      <c r="T26" s="35">
        <v>133</v>
      </c>
      <c r="U26" s="36">
        <v>893</v>
      </c>
      <c r="V26" s="270">
        <f>SUM(C26:U26)</f>
        <v>11652</v>
      </c>
      <c r="W26" s="52">
        <f>((V24*1000)/V26)/7</f>
        <v>151.28733264675591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731.26199999999994</v>
      </c>
      <c r="D27" s="226">
        <f t="shared" ref="D27:G27" si="5">(D26*D25/1000)*6</f>
        <v>670.39919999999995</v>
      </c>
      <c r="E27" s="226">
        <f t="shared" si="5"/>
        <v>138.07679999999999</v>
      </c>
      <c r="F27" s="226">
        <f t="shared" si="5"/>
        <v>678.57479999999998</v>
      </c>
      <c r="G27" s="226">
        <f t="shared" si="5"/>
        <v>674.03280000000007</v>
      </c>
      <c r="H27" s="233"/>
      <c r="I27" s="226">
        <f>(I26*I25/1000)*6</f>
        <v>720.36120000000005</v>
      </c>
      <c r="J27" s="226">
        <f t="shared" ref="J27:M27" si="6">(J26*J25/1000)*6</f>
        <v>663.13200000000006</v>
      </c>
      <c r="K27" s="226">
        <f t="shared" si="6"/>
        <v>113.55000000000001</v>
      </c>
      <c r="L27" s="226">
        <f t="shared" si="6"/>
        <v>655.86480000000006</v>
      </c>
      <c r="M27" s="402">
        <f t="shared" si="6"/>
        <v>653.13959999999997</v>
      </c>
      <c r="N27" s="289">
        <f>((N26*N25)*7/1000-N17-N18)/5</f>
        <v>122.50368000000003</v>
      </c>
      <c r="O27" s="273">
        <f t="shared" ref="O27:U27" si="7">((O26*O25)*7/1000-O17-O18)/5</f>
        <v>126.51856000000001</v>
      </c>
      <c r="P27" s="273">
        <f t="shared" si="7"/>
        <v>23.597720000000002</v>
      </c>
      <c r="Q27" s="274">
        <f t="shared" si="7"/>
        <v>127.29836000000003</v>
      </c>
      <c r="R27" s="272">
        <f t="shared" si="7"/>
        <v>127.87816000000001</v>
      </c>
      <c r="S27" s="273">
        <f t="shared" si="7"/>
        <v>131.06540000000001</v>
      </c>
      <c r="T27" s="273">
        <f t="shared" si="7"/>
        <v>20.070679999999999</v>
      </c>
      <c r="U27" s="274">
        <f t="shared" si="7"/>
        <v>135.20028000000002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4.3470000000000049</v>
      </c>
      <c r="D28" s="235">
        <f t="shared" ref="D28:G28" si="8">+(D25-$C$32)*D26/1000</f>
        <v>3.9852000000000043</v>
      </c>
      <c r="E28" s="235">
        <f t="shared" si="8"/>
        <v>0.82080000000000086</v>
      </c>
      <c r="F28" s="235">
        <f t="shared" si="8"/>
        <v>4.0338000000000047</v>
      </c>
      <c r="G28" s="235">
        <f t="shared" si="8"/>
        <v>4.0068000000000046</v>
      </c>
      <c r="H28" s="234"/>
      <c r="I28" s="235">
        <f>+(I25-$I$32)*I26/1000</f>
        <v>4.282200000000004</v>
      </c>
      <c r="J28" s="235">
        <f t="shared" ref="J28:M28" si="9">+(J25-$I$32)*J26/1000</f>
        <v>3.9420000000000042</v>
      </c>
      <c r="K28" s="235">
        <f t="shared" si="9"/>
        <v>0.67500000000000071</v>
      </c>
      <c r="L28" s="235">
        <f t="shared" si="9"/>
        <v>3.8988000000000045</v>
      </c>
      <c r="M28" s="406">
        <f t="shared" si="9"/>
        <v>3.882600000000004</v>
      </c>
      <c r="N28" s="85">
        <f>((N26*N25)*7)/1000</f>
        <v>856.31840000000011</v>
      </c>
      <c r="O28" s="43">
        <f>((O26*O25)*7)/1000</f>
        <v>885.9928000000001</v>
      </c>
      <c r="P28" s="43">
        <f t="shared" ref="P28:U28" si="10">((P26*P25)*7)/1000</f>
        <v>166.3886</v>
      </c>
      <c r="Q28" s="87">
        <f t="shared" si="10"/>
        <v>891.29180000000008</v>
      </c>
      <c r="R28" s="44">
        <f t="shared" si="10"/>
        <v>896.59080000000006</v>
      </c>
      <c r="S28" s="45">
        <f t="shared" si="10"/>
        <v>916.72699999999998</v>
      </c>
      <c r="T28" s="45">
        <f t="shared" si="10"/>
        <v>140.95339999999999</v>
      </c>
      <c r="U28" s="46">
        <f t="shared" si="10"/>
        <v>946.40140000000019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939.16666666666936</v>
      </c>
      <c r="D29" s="237">
        <f t="shared" si="11"/>
        <v>861.0000000000025</v>
      </c>
      <c r="E29" s="237">
        <f t="shared" si="11"/>
        <v>177.33333333333385</v>
      </c>
      <c r="F29" s="237">
        <f t="shared" si="11"/>
        <v>871.5000000000025</v>
      </c>
      <c r="G29" s="237">
        <f t="shared" si="11"/>
        <v>865.66666666666924</v>
      </c>
      <c r="H29" s="236"/>
      <c r="I29" s="237">
        <f t="shared" ref="I29:M29" si="12">+I26*(1.16666666666667)</f>
        <v>925.16666666666936</v>
      </c>
      <c r="J29" s="237">
        <f t="shared" si="12"/>
        <v>851.66666666666913</v>
      </c>
      <c r="K29" s="237">
        <f t="shared" si="12"/>
        <v>145.83333333333377</v>
      </c>
      <c r="L29" s="237">
        <f t="shared" si="12"/>
        <v>842.33333333333576</v>
      </c>
      <c r="M29" s="407">
        <f t="shared" si="12"/>
        <v>838.83333333333576</v>
      </c>
      <c r="N29" s="86">
        <f>+(N24/N26)/7*1000</f>
        <v>150.86633663366337</v>
      </c>
      <c r="O29" s="49">
        <f t="shared" ref="O29:U29" si="13">+(O24/O26)/7*1000</f>
        <v>151.38414217361588</v>
      </c>
      <c r="P29" s="49">
        <f t="shared" si="13"/>
        <v>151.410373066424</v>
      </c>
      <c r="Q29" s="50">
        <f t="shared" si="13"/>
        <v>151.40139289960933</v>
      </c>
      <c r="R29" s="48">
        <f t="shared" si="13"/>
        <v>151.41843971631207</v>
      </c>
      <c r="S29" s="49">
        <f t="shared" si="13"/>
        <v>151.0982658959538</v>
      </c>
      <c r="T29" s="49">
        <f t="shared" si="13"/>
        <v>151.55746509129966</v>
      </c>
      <c r="U29" s="50">
        <f t="shared" si="13"/>
        <v>151.39977603583429</v>
      </c>
      <c r="V29" s="276"/>
    </row>
    <row r="30" spans="1:41" ht="33.75" customHeight="1" x14ac:dyDescent="0.25">
      <c r="A30" s="52"/>
      <c r="B30" s="233"/>
      <c r="C30" s="238">
        <f>(C27/6)</f>
        <v>121.877</v>
      </c>
      <c r="D30" s="238">
        <f t="shared" ref="D30:G30" si="14">+(D27/6)</f>
        <v>111.7332</v>
      </c>
      <c r="E30" s="238">
        <f t="shared" si="14"/>
        <v>23.012799999999999</v>
      </c>
      <c r="F30" s="238">
        <f t="shared" si="14"/>
        <v>113.0958</v>
      </c>
      <c r="G30" s="238">
        <f t="shared" si="14"/>
        <v>112.33880000000001</v>
      </c>
      <c r="H30" s="233"/>
      <c r="I30" s="238">
        <f>(I27/6)</f>
        <v>120.06020000000001</v>
      </c>
      <c r="J30" s="238">
        <f t="shared" ref="J30:M30" si="15">+(J27/6)</f>
        <v>110.52200000000001</v>
      </c>
      <c r="K30" s="238">
        <f t="shared" si="15"/>
        <v>18.925000000000001</v>
      </c>
      <c r="L30" s="238">
        <f t="shared" si="15"/>
        <v>109.31080000000001</v>
      </c>
      <c r="M30" s="408">
        <f t="shared" si="15"/>
        <v>108.8566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297.16749999999996</v>
      </c>
      <c r="D31" s="238">
        <f t="shared" ref="D31:G31" si="16">+((D27-D24)/4)+D30</f>
        <v>272.33299999999997</v>
      </c>
      <c r="E31" s="238">
        <f t="shared" si="16"/>
        <v>56.131999999999998</v>
      </c>
      <c r="F31" s="238">
        <f t="shared" si="16"/>
        <v>275.73950000000002</v>
      </c>
      <c r="G31" s="238">
        <f t="shared" si="16"/>
        <v>273.84700000000004</v>
      </c>
      <c r="H31" s="233"/>
      <c r="I31" s="238">
        <f>+((I27-I24)/4)+I30</f>
        <v>292.62549999999999</v>
      </c>
      <c r="J31" s="238">
        <f t="shared" ref="J31:M31" si="17">+((J27-J24)/4)+J30</f>
        <v>269.48</v>
      </c>
      <c r="K31" s="238">
        <f t="shared" si="17"/>
        <v>46.087500000000006</v>
      </c>
      <c r="L31" s="238">
        <f t="shared" si="17"/>
        <v>266.45200000000006</v>
      </c>
      <c r="M31" s="408">
        <f t="shared" si="17"/>
        <v>265.31650000000002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464.86399999999998</v>
      </c>
      <c r="E32" s="242">
        <f>+SUM(C26:G26)</f>
        <v>3184</v>
      </c>
      <c r="F32" s="243"/>
      <c r="G32" s="243"/>
      <c r="H32" s="239"/>
      <c r="I32" s="240">
        <v>146</v>
      </c>
      <c r="J32" s="241">
        <f>+I32*K32/1000</f>
        <v>450.99400000000003</v>
      </c>
      <c r="K32" s="242">
        <f>+SUM(I26:M26)</f>
        <v>3089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89.6</v>
      </c>
      <c r="C38" s="79">
        <v>91.4</v>
      </c>
      <c r="D38" s="79">
        <v>20.6</v>
      </c>
      <c r="E38" s="79">
        <v>102.1</v>
      </c>
      <c r="F38" s="79">
        <v>102.3</v>
      </c>
      <c r="G38" s="79">
        <v>101.5</v>
      </c>
      <c r="H38" s="274">
        <f t="shared" ref="H38:H45" si="18">SUM(B38:G38)</f>
        <v>507.5</v>
      </c>
      <c r="I38" s="52"/>
      <c r="J38" s="287" t="s">
        <v>15</v>
      </c>
      <c r="K38" s="79">
        <v>6.5</v>
      </c>
      <c r="L38" s="79">
        <v>6.7</v>
      </c>
      <c r="M38" s="79">
        <v>1.6</v>
      </c>
      <c r="N38" s="79">
        <v>7.5</v>
      </c>
      <c r="O38" s="79">
        <v>7.4</v>
      </c>
      <c r="P38" s="79">
        <v>7.5</v>
      </c>
      <c r="Q38" s="274">
        <f t="shared" ref="Q38:Q45" si="19">SUM(K38:P38)</f>
        <v>37.199999999999996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89.6</v>
      </c>
      <c r="C39" s="79">
        <v>91.4</v>
      </c>
      <c r="D39" s="79">
        <v>20.6</v>
      </c>
      <c r="E39" s="79">
        <v>102.1</v>
      </c>
      <c r="F39" s="79">
        <v>102.3</v>
      </c>
      <c r="G39" s="79">
        <v>101.5</v>
      </c>
      <c r="H39" s="274">
        <f t="shared" si="18"/>
        <v>507.5</v>
      </c>
      <c r="I39" s="52"/>
      <c r="J39" s="288" t="s">
        <v>16</v>
      </c>
      <c r="K39" s="79">
        <v>6.5</v>
      </c>
      <c r="L39" s="79">
        <v>6.7</v>
      </c>
      <c r="M39" s="79">
        <v>1.6</v>
      </c>
      <c r="N39" s="79">
        <v>7.5</v>
      </c>
      <c r="O39" s="79">
        <v>7.4</v>
      </c>
      <c r="P39" s="79">
        <v>7.5</v>
      </c>
      <c r="Q39" s="274">
        <f t="shared" si="19"/>
        <v>37.199999999999996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89.6</v>
      </c>
      <c r="C40" s="79">
        <v>91.4</v>
      </c>
      <c r="D40" s="79">
        <v>20.6</v>
      </c>
      <c r="E40" s="79">
        <v>102.1</v>
      </c>
      <c r="F40" s="79">
        <v>102.3</v>
      </c>
      <c r="G40" s="79">
        <v>101.5</v>
      </c>
      <c r="H40" s="274">
        <f t="shared" si="18"/>
        <v>507.5</v>
      </c>
      <c r="I40" s="52"/>
      <c r="J40" s="287" t="s">
        <v>17</v>
      </c>
      <c r="K40" s="79">
        <v>6.5</v>
      </c>
      <c r="L40" s="79">
        <v>6.8</v>
      </c>
      <c r="M40" s="79">
        <v>1.5</v>
      </c>
      <c r="N40" s="79">
        <v>7.5</v>
      </c>
      <c r="O40" s="79">
        <v>7.3</v>
      </c>
      <c r="P40" s="79">
        <v>7.4</v>
      </c>
      <c r="Q40" s="274">
        <f t="shared" si="19"/>
        <v>37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89.6</v>
      </c>
      <c r="C41" s="79">
        <v>91.4</v>
      </c>
      <c r="D41" s="79">
        <v>20.6</v>
      </c>
      <c r="E41" s="79">
        <v>102.1</v>
      </c>
      <c r="F41" s="79">
        <v>102.3</v>
      </c>
      <c r="G41" s="79">
        <v>101.5</v>
      </c>
      <c r="H41" s="274">
        <f t="shared" si="18"/>
        <v>507.5</v>
      </c>
      <c r="I41" s="52"/>
      <c r="J41" s="288" t="s">
        <v>18</v>
      </c>
      <c r="K41" s="79">
        <v>6.6</v>
      </c>
      <c r="L41" s="79">
        <v>6.8</v>
      </c>
      <c r="M41" s="79">
        <v>1.5</v>
      </c>
      <c r="N41" s="79">
        <v>7.5</v>
      </c>
      <c r="O41" s="79">
        <v>7.3</v>
      </c>
      <c r="P41" s="79">
        <v>7.4</v>
      </c>
      <c r="Q41" s="274">
        <f t="shared" si="19"/>
        <v>37.1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89.6</v>
      </c>
      <c r="C42" s="79">
        <v>91.4</v>
      </c>
      <c r="D42" s="79">
        <v>20.6</v>
      </c>
      <c r="E42" s="79">
        <v>102.1</v>
      </c>
      <c r="F42" s="79">
        <v>102.3</v>
      </c>
      <c r="G42" s="79">
        <v>101.5</v>
      </c>
      <c r="H42" s="274">
        <f t="shared" si="18"/>
        <v>507.5</v>
      </c>
      <c r="I42" s="52"/>
      <c r="J42" s="287" t="s">
        <v>19</v>
      </c>
      <c r="K42" s="79">
        <v>6.6</v>
      </c>
      <c r="L42" s="79">
        <v>6.8</v>
      </c>
      <c r="M42" s="79">
        <v>1.6</v>
      </c>
      <c r="N42" s="79">
        <v>7.6</v>
      </c>
      <c r="O42" s="79">
        <v>7.4</v>
      </c>
      <c r="P42" s="79">
        <v>7.5</v>
      </c>
      <c r="Q42" s="274">
        <f t="shared" si="19"/>
        <v>37.5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89.6</v>
      </c>
      <c r="C43" s="79">
        <v>91.4</v>
      </c>
      <c r="D43" s="79">
        <v>20.6</v>
      </c>
      <c r="E43" s="79">
        <v>102.1</v>
      </c>
      <c r="F43" s="79">
        <v>102.3</v>
      </c>
      <c r="G43" s="79">
        <v>101.5</v>
      </c>
      <c r="H43" s="274">
        <f t="shared" si="18"/>
        <v>507.5</v>
      </c>
      <c r="I43" s="52"/>
      <c r="J43" s="288" t="s">
        <v>13</v>
      </c>
      <c r="K43" s="79">
        <v>6.6</v>
      </c>
      <c r="L43" s="79">
        <v>6.8</v>
      </c>
      <c r="M43" s="79">
        <v>1.6</v>
      </c>
      <c r="N43" s="79">
        <v>7.6</v>
      </c>
      <c r="O43" s="79">
        <v>7.4</v>
      </c>
      <c r="P43" s="79">
        <v>7.5</v>
      </c>
      <c r="Q43" s="274">
        <f t="shared" si="19"/>
        <v>37.5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89.6</v>
      </c>
      <c r="C44" s="79">
        <v>91.4</v>
      </c>
      <c r="D44" s="79">
        <v>20.6</v>
      </c>
      <c r="E44" s="79">
        <v>102.1</v>
      </c>
      <c r="F44" s="79">
        <v>102.3</v>
      </c>
      <c r="G44" s="79">
        <v>101.5</v>
      </c>
      <c r="H44" s="274">
        <f t="shared" si="18"/>
        <v>507.5</v>
      </c>
      <c r="I44" s="52"/>
      <c r="J44" s="287" t="s">
        <v>14</v>
      </c>
      <c r="K44" s="79">
        <v>6.6</v>
      </c>
      <c r="L44" s="79">
        <v>6.8</v>
      </c>
      <c r="M44" s="79">
        <v>1.6</v>
      </c>
      <c r="N44" s="79">
        <v>7.6</v>
      </c>
      <c r="O44" s="79">
        <v>7.4</v>
      </c>
      <c r="P44" s="79">
        <v>7.5</v>
      </c>
      <c r="Q44" s="274">
        <f t="shared" si="19"/>
        <v>37.5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627.20000000000005</v>
      </c>
      <c r="C45" s="262">
        <f t="shared" si="20"/>
        <v>639.79999999999995</v>
      </c>
      <c r="D45" s="262">
        <f t="shared" si="20"/>
        <v>144.19999999999999</v>
      </c>
      <c r="E45" s="262">
        <f t="shared" si="20"/>
        <v>714.7</v>
      </c>
      <c r="F45" s="262">
        <f t="shared" si="20"/>
        <v>716.09999999999991</v>
      </c>
      <c r="G45" s="262">
        <f t="shared" si="20"/>
        <v>710.5</v>
      </c>
      <c r="H45" s="274">
        <f t="shared" si="18"/>
        <v>3552.5</v>
      </c>
      <c r="J45" s="288" t="s">
        <v>11</v>
      </c>
      <c r="K45" s="290">
        <f t="shared" ref="K45:P45" si="21">SUM(K38:K44)</f>
        <v>45.900000000000006</v>
      </c>
      <c r="L45" s="262">
        <f t="shared" si="21"/>
        <v>47.399999999999991</v>
      </c>
      <c r="M45" s="262">
        <f t="shared" si="21"/>
        <v>11</v>
      </c>
      <c r="N45" s="262">
        <f t="shared" si="21"/>
        <v>52.800000000000004</v>
      </c>
      <c r="O45" s="262">
        <f t="shared" si="21"/>
        <v>51.6</v>
      </c>
      <c r="P45" s="262">
        <f t="shared" si="21"/>
        <v>52.3</v>
      </c>
      <c r="Q45" s="274">
        <f t="shared" si="19"/>
        <v>261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153.18442499245396</v>
      </c>
      <c r="J46" s="291" t="s">
        <v>20</v>
      </c>
      <c r="K46" s="292">
        <v>156</v>
      </c>
      <c r="L46" s="266">
        <v>154</v>
      </c>
      <c r="M46" s="266">
        <v>157</v>
      </c>
      <c r="N46" s="266">
        <v>154</v>
      </c>
      <c r="O46" s="266">
        <v>153.5</v>
      </c>
      <c r="P46" s="266">
        <v>152.5</v>
      </c>
      <c r="Q46" s="293">
        <f>+((Q45/Q47)/7)*1000</f>
        <v>154.07319952774498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585</v>
      </c>
      <c r="C47" s="35">
        <v>596</v>
      </c>
      <c r="D47" s="35">
        <v>135</v>
      </c>
      <c r="E47" s="35">
        <v>666</v>
      </c>
      <c r="F47" s="35">
        <v>668</v>
      </c>
      <c r="G47" s="35">
        <v>663</v>
      </c>
      <c r="H47" s="296">
        <f>SUM(B47:G47)</f>
        <v>3313</v>
      </c>
      <c r="I47" s="52"/>
      <c r="J47" s="295" t="s">
        <v>21</v>
      </c>
      <c r="K47" s="297">
        <v>42</v>
      </c>
      <c r="L47" s="298">
        <v>44</v>
      </c>
      <c r="M47" s="298">
        <v>10</v>
      </c>
      <c r="N47" s="298">
        <v>49</v>
      </c>
      <c r="O47" s="298">
        <v>48</v>
      </c>
      <c r="P47" s="298">
        <v>49</v>
      </c>
      <c r="Q47" s="299">
        <f>SUM(K47:P47)</f>
        <v>242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90.040300000000002</v>
      </c>
      <c r="C48" s="273">
        <f t="shared" si="22"/>
        <v>91.687280000000015</v>
      </c>
      <c r="D48" s="273">
        <f t="shared" si="22"/>
        <v>20.8093</v>
      </c>
      <c r="E48" s="273">
        <f t="shared" si="22"/>
        <v>102.46987999999999</v>
      </c>
      <c r="F48" s="273">
        <f t="shared" si="22"/>
        <v>102.82024000000001</v>
      </c>
      <c r="G48" s="273">
        <f t="shared" si="22"/>
        <v>102.06433999999999</v>
      </c>
      <c r="H48" s="302">
        <f>((H45*1000)/H47)/7</f>
        <v>153.18442499245398</v>
      </c>
      <c r="J48" s="301" t="s">
        <v>22</v>
      </c>
      <c r="K48" s="289">
        <f t="shared" ref="K48:P48" si="23">((K47*K46)*7/1000-K38-K39)/5</f>
        <v>6.5727999999999991</v>
      </c>
      <c r="L48" s="273">
        <f t="shared" si="23"/>
        <v>6.8063999999999991</v>
      </c>
      <c r="M48" s="273">
        <f t="shared" si="23"/>
        <v>1.5580000000000003</v>
      </c>
      <c r="N48" s="273">
        <f t="shared" si="23"/>
        <v>7.5644000000000009</v>
      </c>
      <c r="O48" s="273">
        <f t="shared" si="23"/>
        <v>7.3552000000000008</v>
      </c>
      <c r="P48" s="273">
        <f t="shared" si="23"/>
        <v>7.4614999999999991</v>
      </c>
      <c r="Q48" s="303">
        <f>((Q45*1000)/Q47)/7</f>
        <v>154.07319952774498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629.40150000000006</v>
      </c>
      <c r="C49" s="43">
        <f t="shared" si="24"/>
        <v>641.2364</v>
      </c>
      <c r="D49" s="43">
        <f t="shared" si="24"/>
        <v>145.2465</v>
      </c>
      <c r="E49" s="43">
        <f t="shared" si="24"/>
        <v>716.54939999999999</v>
      </c>
      <c r="F49" s="43">
        <f t="shared" si="24"/>
        <v>718.70119999999997</v>
      </c>
      <c r="G49" s="43">
        <f t="shared" si="24"/>
        <v>713.32169999999996</v>
      </c>
      <c r="H49" s="87"/>
      <c r="J49" s="96" t="s">
        <v>23</v>
      </c>
      <c r="K49" s="85">
        <f t="shared" ref="K49:P49" si="25">((K47*K46)*7)/1000</f>
        <v>45.863999999999997</v>
      </c>
      <c r="L49" s="43">
        <f t="shared" si="25"/>
        <v>47.432000000000002</v>
      </c>
      <c r="M49" s="43">
        <f t="shared" si="25"/>
        <v>10.99</v>
      </c>
      <c r="N49" s="43">
        <f t="shared" si="25"/>
        <v>52.822000000000003</v>
      </c>
      <c r="O49" s="43">
        <f t="shared" si="25"/>
        <v>51.576000000000001</v>
      </c>
      <c r="P49" s="43">
        <f t="shared" si="25"/>
        <v>52.307499999999997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153.16239316239316</v>
      </c>
      <c r="C50" s="49">
        <f t="shared" si="26"/>
        <v>153.35570469798657</v>
      </c>
      <c r="D50" s="49">
        <f t="shared" si="26"/>
        <v>152.59259259259258</v>
      </c>
      <c r="E50" s="49">
        <f t="shared" si="26"/>
        <v>153.30330330330332</v>
      </c>
      <c r="F50" s="49">
        <f t="shared" si="26"/>
        <v>153.14371257485027</v>
      </c>
      <c r="G50" s="49">
        <f t="shared" si="26"/>
        <v>153.09200603318249</v>
      </c>
      <c r="H50" s="105"/>
      <c r="I50" s="52"/>
      <c r="J50" s="97" t="s">
        <v>24</v>
      </c>
      <c r="K50" s="86">
        <f t="shared" ref="K50:P50" si="27">+(K45/K47)/7*1000</f>
        <v>156.12244897959184</v>
      </c>
      <c r="L50" s="49">
        <f t="shared" si="27"/>
        <v>153.89610389610388</v>
      </c>
      <c r="M50" s="49">
        <f t="shared" si="27"/>
        <v>157.14285714285717</v>
      </c>
      <c r="N50" s="49">
        <f t="shared" si="27"/>
        <v>153.93586005830903</v>
      </c>
      <c r="O50" s="49">
        <f t="shared" si="27"/>
        <v>153.57142857142856</v>
      </c>
      <c r="P50" s="49">
        <f t="shared" si="27"/>
        <v>152.47813411078718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</v>
      </c>
      <c r="C57" s="79">
        <v>8.6</v>
      </c>
      <c r="D57" s="79">
        <v>1.8</v>
      </c>
      <c r="E57" s="79">
        <v>8.6999999999999993</v>
      </c>
      <c r="F57" s="221">
        <v>8.6999999999999993</v>
      </c>
      <c r="G57" s="23">
        <v>9.5</v>
      </c>
      <c r="H57" s="289">
        <v>8.8000000000000007</v>
      </c>
      <c r="I57" s="79">
        <v>1.6</v>
      </c>
      <c r="J57" s="79">
        <v>8.6</v>
      </c>
      <c r="K57" s="221">
        <v>8.5</v>
      </c>
      <c r="L57" s="23">
        <v>9.8000000000000007</v>
      </c>
      <c r="M57" s="79">
        <v>9.6999999999999993</v>
      </c>
      <c r="N57" s="79">
        <v>1.9</v>
      </c>
      <c r="O57" s="221">
        <v>9.9</v>
      </c>
      <c r="P57" s="23">
        <v>10.3</v>
      </c>
      <c r="Q57" s="79">
        <v>10.4</v>
      </c>
      <c r="R57" s="79">
        <v>1.6</v>
      </c>
      <c r="S57" s="221">
        <v>10.7</v>
      </c>
      <c r="T57" s="259">
        <f t="shared" ref="T57:T64" si="28">SUM(B57:S57)</f>
        <v>138.70000000000002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9.6</v>
      </c>
      <c r="C58" s="79">
        <v>8.6</v>
      </c>
      <c r="D58" s="79">
        <v>1.8</v>
      </c>
      <c r="E58" s="79">
        <v>8.6999999999999993</v>
      </c>
      <c r="F58" s="221">
        <v>8.6999999999999993</v>
      </c>
      <c r="G58" s="23">
        <v>9.5</v>
      </c>
      <c r="H58" s="289">
        <v>8.8000000000000007</v>
      </c>
      <c r="I58" s="79">
        <v>1.6</v>
      </c>
      <c r="J58" s="79">
        <v>8.6</v>
      </c>
      <c r="K58" s="221">
        <v>8.5</v>
      </c>
      <c r="L58" s="23">
        <v>9.8000000000000007</v>
      </c>
      <c r="M58" s="79">
        <v>9.6999999999999993</v>
      </c>
      <c r="N58" s="79">
        <v>1.9</v>
      </c>
      <c r="O58" s="221">
        <v>9.9</v>
      </c>
      <c r="P58" s="23">
        <v>10.3</v>
      </c>
      <c r="Q58" s="79">
        <v>10.4</v>
      </c>
      <c r="R58" s="79">
        <v>1.6</v>
      </c>
      <c r="S58" s="221">
        <v>10.7</v>
      </c>
      <c r="T58" s="259">
        <f t="shared" si="28"/>
        <v>138.70000000000002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9.6999999999999993</v>
      </c>
      <c r="C59" s="79">
        <v>8.6</v>
      </c>
      <c r="D59" s="79">
        <v>1.7</v>
      </c>
      <c r="E59" s="79">
        <v>8.6999999999999993</v>
      </c>
      <c r="F59" s="221">
        <v>8.6999999999999993</v>
      </c>
      <c r="G59" s="23">
        <v>9.5</v>
      </c>
      <c r="H59" s="289">
        <v>8.6999999999999993</v>
      </c>
      <c r="I59" s="79">
        <v>1.5</v>
      </c>
      <c r="J59" s="79">
        <v>8.5</v>
      </c>
      <c r="K59" s="221">
        <v>8.5</v>
      </c>
      <c r="L59" s="23">
        <v>9.8000000000000007</v>
      </c>
      <c r="M59" s="79">
        <v>9.8000000000000007</v>
      </c>
      <c r="N59" s="79">
        <v>1.9</v>
      </c>
      <c r="O59" s="221">
        <v>9.9</v>
      </c>
      <c r="P59" s="23">
        <v>10.4</v>
      </c>
      <c r="Q59" s="79">
        <v>10.4</v>
      </c>
      <c r="R59" s="79">
        <v>1.5</v>
      </c>
      <c r="S59" s="221">
        <v>10.7</v>
      </c>
      <c r="T59" s="259">
        <f t="shared" si="28"/>
        <v>138.5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9.6999999999999993</v>
      </c>
      <c r="C60" s="79">
        <v>8.6999999999999993</v>
      </c>
      <c r="D60" s="79">
        <v>1.7</v>
      </c>
      <c r="E60" s="79">
        <v>8.6999999999999993</v>
      </c>
      <c r="F60" s="221">
        <v>8.6999999999999993</v>
      </c>
      <c r="G60" s="23">
        <v>9.5</v>
      </c>
      <c r="H60" s="289">
        <v>8.6999999999999993</v>
      </c>
      <c r="I60" s="79">
        <v>1.5</v>
      </c>
      <c r="J60" s="79">
        <v>8.5</v>
      </c>
      <c r="K60" s="221">
        <v>8.5</v>
      </c>
      <c r="L60" s="23">
        <v>9.8000000000000007</v>
      </c>
      <c r="M60" s="79">
        <v>9.8000000000000007</v>
      </c>
      <c r="N60" s="79">
        <v>1.9</v>
      </c>
      <c r="O60" s="221">
        <v>9.9</v>
      </c>
      <c r="P60" s="23">
        <v>10.4</v>
      </c>
      <c r="Q60" s="79">
        <v>10.5</v>
      </c>
      <c r="R60" s="79">
        <v>1.6</v>
      </c>
      <c r="S60" s="221">
        <v>10.7</v>
      </c>
      <c r="T60" s="259">
        <f t="shared" si="28"/>
        <v>138.80000000000001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9.6999999999999993</v>
      </c>
      <c r="C61" s="79">
        <v>8.6999999999999993</v>
      </c>
      <c r="D61" s="79">
        <v>1.7</v>
      </c>
      <c r="E61" s="79">
        <v>8.6999999999999993</v>
      </c>
      <c r="F61" s="221">
        <v>8.6999999999999993</v>
      </c>
      <c r="G61" s="23">
        <v>9.5</v>
      </c>
      <c r="H61" s="289">
        <v>8.6999999999999993</v>
      </c>
      <c r="I61" s="79">
        <v>1.6</v>
      </c>
      <c r="J61" s="79">
        <v>8.6</v>
      </c>
      <c r="K61" s="221">
        <v>8.5</v>
      </c>
      <c r="L61" s="23">
        <v>9.8000000000000007</v>
      </c>
      <c r="M61" s="79">
        <v>9.8000000000000007</v>
      </c>
      <c r="N61" s="79">
        <v>1.9</v>
      </c>
      <c r="O61" s="221">
        <v>10</v>
      </c>
      <c r="P61" s="23">
        <v>10.4</v>
      </c>
      <c r="Q61" s="79">
        <v>10.5</v>
      </c>
      <c r="R61" s="79">
        <v>1.6</v>
      </c>
      <c r="S61" s="221">
        <v>10.7</v>
      </c>
      <c r="T61" s="259">
        <f t="shared" si="28"/>
        <v>139.1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9.6999999999999993</v>
      </c>
      <c r="C62" s="79">
        <v>8.6999999999999993</v>
      </c>
      <c r="D62" s="79">
        <v>1.7</v>
      </c>
      <c r="E62" s="79">
        <v>8.6999999999999993</v>
      </c>
      <c r="F62" s="221">
        <v>8.6999999999999993</v>
      </c>
      <c r="G62" s="23">
        <v>9.5</v>
      </c>
      <c r="H62" s="289">
        <v>8.6999999999999993</v>
      </c>
      <c r="I62" s="79">
        <v>1.6</v>
      </c>
      <c r="J62" s="79">
        <v>8.6</v>
      </c>
      <c r="K62" s="221">
        <v>8.5</v>
      </c>
      <c r="L62" s="23">
        <v>9.9</v>
      </c>
      <c r="M62" s="79">
        <v>9.8000000000000007</v>
      </c>
      <c r="N62" s="79">
        <v>1.9</v>
      </c>
      <c r="O62" s="221">
        <v>10</v>
      </c>
      <c r="P62" s="23">
        <v>10.4</v>
      </c>
      <c r="Q62" s="79">
        <v>10.5</v>
      </c>
      <c r="R62" s="79">
        <v>1.6</v>
      </c>
      <c r="S62" s="221">
        <v>10.8</v>
      </c>
      <c r="T62" s="259">
        <f t="shared" si="28"/>
        <v>139.30000000000004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9.6999999999999993</v>
      </c>
      <c r="C63" s="79">
        <v>8.6999999999999993</v>
      </c>
      <c r="D63" s="79">
        <v>1.8</v>
      </c>
      <c r="E63" s="79">
        <v>8.8000000000000007</v>
      </c>
      <c r="F63" s="221">
        <v>8.8000000000000007</v>
      </c>
      <c r="G63" s="23">
        <v>9.6</v>
      </c>
      <c r="H63" s="289">
        <v>8.8000000000000007</v>
      </c>
      <c r="I63" s="79">
        <v>1.6</v>
      </c>
      <c r="J63" s="79">
        <v>8.6</v>
      </c>
      <c r="K63" s="221">
        <v>8.6</v>
      </c>
      <c r="L63" s="23">
        <v>9.9</v>
      </c>
      <c r="M63" s="79">
        <v>9.8000000000000007</v>
      </c>
      <c r="N63" s="79">
        <v>2</v>
      </c>
      <c r="O63" s="221">
        <v>10</v>
      </c>
      <c r="P63" s="23">
        <v>10.4</v>
      </c>
      <c r="Q63" s="79">
        <v>10.5</v>
      </c>
      <c r="R63" s="79">
        <v>1.6</v>
      </c>
      <c r="S63" s="221">
        <v>10.8</v>
      </c>
      <c r="T63" s="259">
        <f t="shared" si="28"/>
        <v>140.00000000000003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67.7</v>
      </c>
      <c r="C64" s="262">
        <f t="shared" si="29"/>
        <v>60.600000000000009</v>
      </c>
      <c r="D64" s="262">
        <f t="shared" si="29"/>
        <v>12.2</v>
      </c>
      <c r="E64" s="262">
        <f t="shared" si="29"/>
        <v>61</v>
      </c>
      <c r="F64" s="263">
        <f t="shared" si="29"/>
        <v>61</v>
      </c>
      <c r="G64" s="261">
        <f t="shared" si="29"/>
        <v>66.599999999999994</v>
      </c>
      <c r="H64" s="262">
        <f t="shared" si="29"/>
        <v>61.2</v>
      </c>
      <c r="I64" s="262">
        <f t="shared" si="29"/>
        <v>11</v>
      </c>
      <c r="J64" s="262">
        <f t="shared" si="29"/>
        <v>60.000000000000007</v>
      </c>
      <c r="K64" s="263">
        <f t="shared" si="29"/>
        <v>59.6</v>
      </c>
      <c r="L64" s="261">
        <f t="shared" si="29"/>
        <v>68.8</v>
      </c>
      <c r="M64" s="262">
        <f t="shared" si="29"/>
        <v>68.399999999999991</v>
      </c>
      <c r="N64" s="262">
        <f t="shared" si="29"/>
        <v>13.4</v>
      </c>
      <c r="O64" s="263">
        <f t="shared" si="29"/>
        <v>69.599999999999994</v>
      </c>
      <c r="P64" s="261">
        <f t="shared" si="29"/>
        <v>72.599999999999994</v>
      </c>
      <c r="Q64" s="262">
        <f t="shared" si="29"/>
        <v>73.2</v>
      </c>
      <c r="R64" s="262">
        <f t="shared" si="29"/>
        <v>11.1</v>
      </c>
      <c r="S64" s="263">
        <f t="shared" si="29"/>
        <v>75.099999999999994</v>
      </c>
      <c r="T64" s="259">
        <f t="shared" si="28"/>
        <v>973.1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156</v>
      </c>
      <c r="C65" s="266">
        <v>154.5</v>
      </c>
      <c r="D65" s="266">
        <v>158</v>
      </c>
      <c r="E65" s="266">
        <v>153</v>
      </c>
      <c r="F65" s="267">
        <v>153</v>
      </c>
      <c r="G65" s="265">
        <v>156</v>
      </c>
      <c r="H65" s="266">
        <v>153.5</v>
      </c>
      <c r="I65" s="266">
        <v>157</v>
      </c>
      <c r="J65" s="266">
        <v>153</v>
      </c>
      <c r="K65" s="267">
        <v>152</v>
      </c>
      <c r="L65" s="265">
        <v>156</v>
      </c>
      <c r="M65" s="266">
        <v>155</v>
      </c>
      <c r="N65" s="266">
        <v>159</v>
      </c>
      <c r="O65" s="267">
        <v>153</v>
      </c>
      <c r="P65" s="265">
        <v>157</v>
      </c>
      <c r="Q65" s="266">
        <v>156</v>
      </c>
      <c r="R65" s="266">
        <v>158</v>
      </c>
      <c r="S65" s="267">
        <v>155.5</v>
      </c>
      <c r="T65" s="316">
        <f>+((T64/T66)/7)*1000</f>
        <v>154.804327076042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56</v>
      </c>
      <c r="L66" s="317">
        <v>63</v>
      </c>
      <c r="M66" s="298">
        <v>63</v>
      </c>
      <c r="N66" s="298">
        <v>12</v>
      </c>
      <c r="O66" s="318">
        <v>65</v>
      </c>
      <c r="P66" s="317">
        <v>66</v>
      </c>
      <c r="Q66" s="298">
        <v>67</v>
      </c>
      <c r="R66" s="298">
        <v>10</v>
      </c>
      <c r="S66" s="318">
        <v>69</v>
      </c>
      <c r="T66" s="319">
        <f>SUM(B66:S66)</f>
        <v>898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9.7007999999999974</v>
      </c>
      <c r="C67" s="273">
        <f t="shared" si="30"/>
        <v>8.6727999999999987</v>
      </c>
      <c r="D67" s="273">
        <f t="shared" si="30"/>
        <v>1.7131999999999998</v>
      </c>
      <c r="E67" s="273">
        <f t="shared" si="30"/>
        <v>8.7293999999999983</v>
      </c>
      <c r="F67" s="274">
        <f t="shared" si="30"/>
        <v>8.7293999999999983</v>
      </c>
      <c r="G67" s="272">
        <f t="shared" si="30"/>
        <v>9.5223999999999993</v>
      </c>
      <c r="H67" s="273">
        <f t="shared" si="30"/>
        <v>8.7293000000000003</v>
      </c>
      <c r="I67" s="273">
        <f t="shared" si="30"/>
        <v>1.5580000000000003</v>
      </c>
      <c r="J67" s="273">
        <f t="shared" si="30"/>
        <v>8.5551999999999992</v>
      </c>
      <c r="K67" s="274">
        <f t="shared" si="30"/>
        <v>8.5167999999999999</v>
      </c>
      <c r="L67" s="272">
        <f t="shared" si="30"/>
        <v>9.8392000000000017</v>
      </c>
      <c r="M67" s="273">
        <f t="shared" si="30"/>
        <v>9.7910000000000004</v>
      </c>
      <c r="N67" s="273">
        <f t="shared" si="30"/>
        <v>1.9111999999999998</v>
      </c>
      <c r="O67" s="274">
        <f t="shared" si="30"/>
        <v>9.9629999999999992</v>
      </c>
      <c r="P67" s="272">
        <f t="shared" si="30"/>
        <v>10.386800000000003</v>
      </c>
      <c r="Q67" s="273">
        <f t="shared" si="30"/>
        <v>10.472800000000001</v>
      </c>
      <c r="R67" s="273">
        <f t="shared" si="30"/>
        <v>1.5720000000000003</v>
      </c>
      <c r="S67" s="274">
        <f t="shared" si="30"/>
        <v>10.741299999999999</v>
      </c>
      <c r="T67" s="320">
        <f>((T64*1000)/T66)/7</f>
        <v>154.804327076042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67.703999999999994</v>
      </c>
      <c r="C68" s="43">
        <f t="shared" si="31"/>
        <v>60.564</v>
      </c>
      <c r="D68" s="43">
        <f t="shared" si="31"/>
        <v>12.166</v>
      </c>
      <c r="E68" s="43">
        <f t="shared" si="31"/>
        <v>61.046999999999997</v>
      </c>
      <c r="F68" s="87">
        <f t="shared" si="31"/>
        <v>61.046999999999997</v>
      </c>
      <c r="G68" s="42">
        <f t="shared" si="31"/>
        <v>66.611999999999995</v>
      </c>
      <c r="H68" s="43">
        <f t="shared" si="31"/>
        <v>61.246499999999997</v>
      </c>
      <c r="I68" s="43">
        <f t="shared" si="31"/>
        <v>10.99</v>
      </c>
      <c r="J68" s="43">
        <f t="shared" si="31"/>
        <v>59.975999999999999</v>
      </c>
      <c r="K68" s="87">
        <f t="shared" si="31"/>
        <v>59.584000000000003</v>
      </c>
      <c r="L68" s="42">
        <f t="shared" si="31"/>
        <v>68.796000000000006</v>
      </c>
      <c r="M68" s="43">
        <f t="shared" si="31"/>
        <v>68.355000000000004</v>
      </c>
      <c r="N68" s="43">
        <f t="shared" si="31"/>
        <v>13.356</v>
      </c>
      <c r="O68" s="87">
        <f t="shared" si="31"/>
        <v>69.614999999999995</v>
      </c>
      <c r="P68" s="42">
        <f t="shared" si="31"/>
        <v>72.534000000000006</v>
      </c>
      <c r="Q68" s="43">
        <f t="shared" si="31"/>
        <v>73.164000000000001</v>
      </c>
      <c r="R68" s="43">
        <f t="shared" si="31"/>
        <v>11.06</v>
      </c>
      <c r="S68" s="87">
        <f t="shared" si="31"/>
        <v>75.106499999999997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155.99078341013825</v>
      </c>
      <c r="C69" s="49">
        <f t="shared" si="32"/>
        <v>154.59183673469391</v>
      </c>
      <c r="D69" s="49">
        <f t="shared" si="32"/>
        <v>158.44155844155844</v>
      </c>
      <c r="E69" s="49">
        <f t="shared" si="32"/>
        <v>152.88220551378444</v>
      </c>
      <c r="F69" s="50">
        <f t="shared" si="32"/>
        <v>152.88220551378444</v>
      </c>
      <c r="G69" s="48">
        <f t="shared" si="32"/>
        <v>155.9718969555035</v>
      </c>
      <c r="H69" s="49">
        <f t="shared" si="32"/>
        <v>153.38345864661653</v>
      </c>
      <c r="I69" s="49">
        <f t="shared" si="32"/>
        <v>157.14285714285717</v>
      </c>
      <c r="J69" s="49">
        <f t="shared" si="32"/>
        <v>153.06122448979596</v>
      </c>
      <c r="K69" s="50">
        <f t="shared" si="32"/>
        <v>152.0408163265306</v>
      </c>
      <c r="L69" s="48">
        <f t="shared" si="32"/>
        <v>156.00907029478455</v>
      </c>
      <c r="M69" s="49">
        <f t="shared" si="32"/>
        <v>155.10204081632654</v>
      </c>
      <c r="N69" s="49">
        <f t="shared" si="32"/>
        <v>159.52380952380955</v>
      </c>
      <c r="O69" s="50">
        <f t="shared" si="32"/>
        <v>152.96703296703296</v>
      </c>
      <c r="P69" s="48">
        <f t="shared" si="32"/>
        <v>157.14285714285711</v>
      </c>
      <c r="Q69" s="49">
        <f t="shared" si="32"/>
        <v>156.07675906183368</v>
      </c>
      <c r="R69" s="49">
        <f t="shared" si="32"/>
        <v>158.57142857142856</v>
      </c>
      <c r="S69" s="50">
        <f t="shared" si="32"/>
        <v>155.48654244306417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0" zoomScale="30" zoomScaleNormal="30" workbookViewId="0">
      <selection activeCell="B46" sqref="B46:G4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AC3" s="543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43" t="s">
        <v>1</v>
      </c>
      <c r="B9" s="543"/>
      <c r="C9" s="543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43"/>
      <c r="B10" s="543"/>
      <c r="C10" s="543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43" t="s">
        <v>4</v>
      </c>
      <c r="B11" s="543"/>
      <c r="C11" s="543"/>
      <c r="D11" s="245"/>
      <c r="E11" s="544">
        <v>1</v>
      </c>
      <c r="F11" s="245"/>
      <c r="G11" s="245"/>
      <c r="H11" s="245"/>
      <c r="I11" s="245"/>
      <c r="J11" s="245"/>
      <c r="K11" s="599" t="s">
        <v>128</v>
      </c>
      <c r="L11" s="599"/>
      <c r="M11" s="545"/>
      <c r="N11" s="545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43"/>
      <c r="B12" s="543"/>
      <c r="C12" s="543"/>
      <c r="D12" s="245"/>
      <c r="E12" s="247"/>
      <c r="F12" s="245"/>
      <c r="G12" s="245"/>
      <c r="H12" s="245"/>
      <c r="I12" s="245"/>
      <c r="J12" s="245"/>
      <c r="K12" s="545"/>
      <c r="L12" s="545"/>
      <c r="M12" s="545"/>
      <c r="N12" s="545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43"/>
      <c r="B13" s="543"/>
      <c r="C13" s="543"/>
      <c r="D13" s="543"/>
      <c r="E13" s="543"/>
      <c r="F13" s="543"/>
      <c r="G13" s="543"/>
      <c r="H13" s="543"/>
      <c r="I13" s="543"/>
      <c r="J13" s="543"/>
      <c r="K13" s="543"/>
      <c r="L13" s="545"/>
      <c r="M13" s="545"/>
      <c r="N13" s="545"/>
      <c r="O13" s="545"/>
      <c r="P13" s="545"/>
      <c r="Q13" s="545"/>
      <c r="R13" s="545"/>
      <c r="S13" s="545"/>
      <c r="T13" s="545"/>
      <c r="U13" s="545"/>
      <c r="V13" s="245"/>
      <c r="W13" s="245"/>
      <c r="X13" s="245"/>
    </row>
    <row r="14" spans="1:29" s="52" customFormat="1" ht="34.5" thickBot="1" x14ac:dyDescent="0.3">
      <c r="A14" s="543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464</v>
      </c>
      <c r="C17" s="226">
        <v>4.3</v>
      </c>
      <c r="D17" s="226">
        <v>4</v>
      </c>
      <c r="E17" s="226">
        <v>0.8</v>
      </c>
      <c r="F17" s="226">
        <v>4</v>
      </c>
      <c r="G17" s="226">
        <v>4</v>
      </c>
      <c r="H17" s="225">
        <v>451</v>
      </c>
      <c r="I17" s="226">
        <v>4.3</v>
      </c>
      <c r="J17" s="226">
        <v>3.9</v>
      </c>
      <c r="K17" s="226">
        <v>0.7</v>
      </c>
      <c r="L17" s="226">
        <v>3.9</v>
      </c>
      <c r="M17" s="402">
        <v>3.9</v>
      </c>
      <c r="N17" s="79">
        <v>121.9</v>
      </c>
      <c r="O17" s="24">
        <v>126.5</v>
      </c>
      <c r="P17" s="24">
        <v>23.6</v>
      </c>
      <c r="Q17" s="25">
        <v>127.3</v>
      </c>
      <c r="R17" s="23">
        <v>127.9</v>
      </c>
      <c r="S17" s="24">
        <v>130.69999999999999</v>
      </c>
      <c r="T17" s="24">
        <v>20.100000000000001</v>
      </c>
      <c r="U17" s="25">
        <v>135.19999999999999</v>
      </c>
      <c r="V17" s="259">
        <f t="shared" ref="V17:V24" si="0">SUM(B17:U17)</f>
        <v>1762</v>
      </c>
      <c r="X17" s="52"/>
      <c r="Y17" s="52"/>
    </row>
    <row r="18" spans="1:41" ht="39.950000000000003" customHeight="1" x14ac:dyDescent="0.25">
      <c r="A18" s="260" t="s">
        <v>16</v>
      </c>
      <c r="B18" s="225">
        <v>464</v>
      </c>
      <c r="C18" s="226">
        <v>4.3</v>
      </c>
      <c r="D18" s="226">
        <v>4</v>
      </c>
      <c r="E18" s="226">
        <v>0.8</v>
      </c>
      <c r="F18" s="226">
        <v>4</v>
      </c>
      <c r="G18" s="226">
        <v>4</v>
      </c>
      <c r="H18" s="225">
        <v>451</v>
      </c>
      <c r="I18" s="226">
        <v>4.3</v>
      </c>
      <c r="J18" s="226">
        <v>3.9</v>
      </c>
      <c r="K18" s="226">
        <v>0.7</v>
      </c>
      <c r="L18" s="226">
        <v>3.9</v>
      </c>
      <c r="M18" s="402">
        <v>3.9</v>
      </c>
      <c r="N18" s="79">
        <v>121.9</v>
      </c>
      <c r="O18" s="24">
        <v>126.5</v>
      </c>
      <c r="P18" s="24">
        <v>23.6</v>
      </c>
      <c r="Q18" s="25">
        <v>127.3</v>
      </c>
      <c r="R18" s="23">
        <v>127.9</v>
      </c>
      <c r="S18" s="24">
        <v>130.69999999999999</v>
      </c>
      <c r="T18" s="24">
        <v>20.100000000000001</v>
      </c>
      <c r="U18" s="25">
        <v>135.19999999999999</v>
      </c>
      <c r="V18" s="259">
        <f t="shared" si="0"/>
        <v>1762</v>
      </c>
      <c r="X18" s="52"/>
      <c r="Y18" s="52"/>
    </row>
    <row r="19" spans="1:41" ht="39.75" customHeight="1" x14ac:dyDescent="0.25">
      <c r="A19" s="258" t="s">
        <v>17</v>
      </c>
      <c r="B19" s="225">
        <v>463</v>
      </c>
      <c r="C19" s="226">
        <v>4.3</v>
      </c>
      <c r="D19" s="226">
        <v>4</v>
      </c>
      <c r="E19" s="226">
        <v>0.8</v>
      </c>
      <c r="F19" s="226">
        <v>4</v>
      </c>
      <c r="G19" s="226">
        <v>4</v>
      </c>
      <c r="H19" s="225">
        <v>450</v>
      </c>
      <c r="I19" s="226">
        <v>4.3</v>
      </c>
      <c r="J19" s="226">
        <v>3.9</v>
      </c>
      <c r="K19" s="226">
        <v>0.7</v>
      </c>
      <c r="L19" s="226">
        <v>3.9</v>
      </c>
      <c r="M19" s="402">
        <v>3.9</v>
      </c>
      <c r="N19" s="79">
        <v>121.9</v>
      </c>
      <c r="O19" s="24">
        <v>126</v>
      </c>
      <c r="P19" s="24">
        <v>23.2</v>
      </c>
      <c r="Q19" s="25">
        <v>127.1</v>
      </c>
      <c r="R19" s="23">
        <v>127.9</v>
      </c>
      <c r="S19" s="24">
        <v>130.6</v>
      </c>
      <c r="T19" s="24">
        <v>19.5</v>
      </c>
      <c r="U19" s="25">
        <v>134.6</v>
      </c>
      <c r="V19" s="259">
        <f t="shared" si="0"/>
        <v>1757.6</v>
      </c>
      <c r="X19" s="52"/>
      <c r="Y19" s="52"/>
    </row>
    <row r="20" spans="1:41" ht="39.950000000000003" customHeight="1" x14ac:dyDescent="0.25">
      <c r="A20" s="260" t="s">
        <v>18</v>
      </c>
      <c r="B20" s="225">
        <v>463</v>
      </c>
      <c r="C20" s="226">
        <v>4.3</v>
      </c>
      <c r="D20" s="226">
        <v>4</v>
      </c>
      <c r="E20" s="226">
        <v>0.8</v>
      </c>
      <c r="F20" s="226">
        <v>4</v>
      </c>
      <c r="G20" s="226">
        <v>4</v>
      </c>
      <c r="H20" s="225">
        <v>450</v>
      </c>
      <c r="I20" s="226">
        <v>4.3</v>
      </c>
      <c r="J20" s="226">
        <v>3.9</v>
      </c>
      <c r="K20" s="226">
        <v>0.7</v>
      </c>
      <c r="L20" s="226">
        <v>3.9</v>
      </c>
      <c r="M20" s="402">
        <v>3.9</v>
      </c>
      <c r="N20" s="79">
        <v>121.9</v>
      </c>
      <c r="O20" s="24">
        <v>126</v>
      </c>
      <c r="P20" s="24">
        <v>23.2</v>
      </c>
      <c r="Q20" s="25">
        <v>127.1</v>
      </c>
      <c r="R20" s="23">
        <v>127.9</v>
      </c>
      <c r="S20" s="24">
        <v>130.6</v>
      </c>
      <c r="T20" s="24">
        <v>19.5</v>
      </c>
      <c r="U20" s="25">
        <v>134.6</v>
      </c>
      <c r="V20" s="259">
        <f t="shared" si="0"/>
        <v>1757.6</v>
      </c>
      <c r="X20" s="52"/>
      <c r="Y20" s="52"/>
    </row>
    <row r="21" spans="1:41" ht="39.950000000000003" customHeight="1" x14ac:dyDescent="0.25">
      <c r="A21" s="258" t="s">
        <v>19</v>
      </c>
      <c r="B21" s="225">
        <v>463</v>
      </c>
      <c r="C21" s="226">
        <v>4.3</v>
      </c>
      <c r="D21" s="226">
        <v>4</v>
      </c>
      <c r="E21" s="226">
        <v>0.8</v>
      </c>
      <c r="F21" s="226">
        <v>4</v>
      </c>
      <c r="G21" s="226">
        <v>4</v>
      </c>
      <c r="H21" s="225">
        <v>450</v>
      </c>
      <c r="I21" s="226">
        <v>4.3</v>
      </c>
      <c r="J21" s="226">
        <v>3.9</v>
      </c>
      <c r="K21" s="226">
        <v>0.7</v>
      </c>
      <c r="L21" s="226">
        <v>3.9</v>
      </c>
      <c r="M21" s="402">
        <v>3.9</v>
      </c>
      <c r="N21" s="79">
        <v>121.9</v>
      </c>
      <c r="O21" s="24">
        <v>126</v>
      </c>
      <c r="P21" s="24">
        <v>23.2</v>
      </c>
      <c r="Q21" s="25">
        <v>127.1</v>
      </c>
      <c r="R21" s="23">
        <v>127.9</v>
      </c>
      <c r="S21" s="24">
        <v>130.6</v>
      </c>
      <c r="T21" s="24">
        <v>19.5</v>
      </c>
      <c r="U21" s="25">
        <v>134.6</v>
      </c>
      <c r="V21" s="259">
        <f t="shared" si="0"/>
        <v>1757.6</v>
      </c>
      <c r="X21" s="52"/>
      <c r="Y21" s="52"/>
    </row>
    <row r="22" spans="1:41" ht="39.950000000000003" customHeight="1" x14ac:dyDescent="0.25">
      <c r="A22" s="260" t="s">
        <v>13</v>
      </c>
      <c r="B22" s="225">
        <v>463</v>
      </c>
      <c r="C22" s="226">
        <v>4.3</v>
      </c>
      <c r="D22" s="226">
        <v>4</v>
      </c>
      <c r="E22" s="226">
        <v>0.8</v>
      </c>
      <c r="F22" s="226">
        <v>4</v>
      </c>
      <c r="G22" s="226">
        <v>4</v>
      </c>
      <c r="H22" s="225">
        <v>450</v>
      </c>
      <c r="I22" s="226">
        <v>4.3</v>
      </c>
      <c r="J22" s="226">
        <v>3.9</v>
      </c>
      <c r="K22" s="226">
        <v>0.7</v>
      </c>
      <c r="L22" s="226">
        <v>3.9</v>
      </c>
      <c r="M22" s="402">
        <v>3.9</v>
      </c>
      <c r="N22" s="79">
        <v>121.9</v>
      </c>
      <c r="O22" s="24">
        <v>126</v>
      </c>
      <c r="P22" s="24">
        <v>23.2</v>
      </c>
      <c r="Q22" s="25">
        <v>127.1</v>
      </c>
      <c r="R22" s="23">
        <v>127.9</v>
      </c>
      <c r="S22" s="24">
        <v>130.6</v>
      </c>
      <c r="T22" s="24">
        <v>19.5</v>
      </c>
      <c r="U22" s="25">
        <v>134.6</v>
      </c>
      <c r="V22" s="259">
        <f t="shared" si="0"/>
        <v>1757.6</v>
      </c>
      <c r="X22" s="52"/>
      <c r="Y22" s="52"/>
    </row>
    <row r="23" spans="1:41" ht="39.950000000000003" customHeight="1" x14ac:dyDescent="0.25">
      <c r="A23" s="258" t="s">
        <v>14</v>
      </c>
      <c r="B23" s="225">
        <v>463</v>
      </c>
      <c r="C23" s="226">
        <v>4.3</v>
      </c>
      <c r="D23" s="226">
        <v>4</v>
      </c>
      <c r="E23" s="226">
        <v>0.8</v>
      </c>
      <c r="F23" s="226">
        <v>4</v>
      </c>
      <c r="G23" s="226">
        <v>4</v>
      </c>
      <c r="H23" s="225">
        <v>450</v>
      </c>
      <c r="I23" s="226">
        <v>4.3</v>
      </c>
      <c r="J23" s="226">
        <v>3.9</v>
      </c>
      <c r="K23" s="226">
        <v>0.7</v>
      </c>
      <c r="L23" s="226">
        <v>3.9</v>
      </c>
      <c r="M23" s="402">
        <v>3.9</v>
      </c>
      <c r="N23" s="79">
        <v>121.9</v>
      </c>
      <c r="O23" s="24">
        <v>126</v>
      </c>
      <c r="P23" s="24">
        <v>23.2</v>
      </c>
      <c r="Q23" s="25">
        <v>127.1</v>
      </c>
      <c r="R23" s="23">
        <v>127.9</v>
      </c>
      <c r="S23" s="24">
        <v>130.6</v>
      </c>
      <c r="T23" s="24">
        <v>19.5</v>
      </c>
      <c r="U23" s="25">
        <v>134.6</v>
      </c>
      <c r="V23" s="259">
        <f t="shared" si="0"/>
        <v>1757.6</v>
      </c>
      <c r="X23" s="52"/>
    </row>
    <row r="24" spans="1:41" ht="41.45" customHeight="1" thickBot="1" x14ac:dyDescent="0.3">
      <c r="A24" s="260" t="s">
        <v>11</v>
      </c>
      <c r="B24" s="227">
        <f>SUM(B17:B23)</f>
        <v>3243</v>
      </c>
      <c r="C24" s="228">
        <f t="shared" ref="C24:G24" si="1">SUM(C17:C23)</f>
        <v>30.1</v>
      </c>
      <c r="D24" s="228">
        <f t="shared" si="1"/>
        <v>28</v>
      </c>
      <c r="E24" s="228">
        <f t="shared" si="1"/>
        <v>5.6</v>
      </c>
      <c r="F24" s="228">
        <f t="shared" si="1"/>
        <v>28</v>
      </c>
      <c r="G24" s="228">
        <f t="shared" si="1"/>
        <v>28</v>
      </c>
      <c r="H24" s="227">
        <f>SUM(H17:H23)</f>
        <v>3152</v>
      </c>
      <c r="I24" s="228">
        <f t="shared" ref="I24:M24" si="2">SUM(I17:I23)</f>
        <v>30.1</v>
      </c>
      <c r="J24" s="228">
        <f t="shared" si="2"/>
        <v>27.299999999999997</v>
      </c>
      <c r="K24" s="228">
        <f t="shared" si="2"/>
        <v>4.9000000000000004</v>
      </c>
      <c r="L24" s="228">
        <f t="shared" si="2"/>
        <v>27.299999999999997</v>
      </c>
      <c r="M24" s="403">
        <f t="shared" si="2"/>
        <v>27.299999999999997</v>
      </c>
      <c r="N24" s="290">
        <f>SUM(N17:N23)</f>
        <v>853.3</v>
      </c>
      <c r="O24" s="262">
        <f t="shared" ref="O24:Q24" si="3">SUM(O17:O23)</f>
        <v>883</v>
      </c>
      <c r="P24" s="262">
        <f t="shared" si="3"/>
        <v>163.19999999999999</v>
      </c>
      <c r="Q24" s="263">
        <f t="shared" si="3"/>
        <v>890.1</v>
      </c>
      <c r="R24" s="261">
        <f>SUM(R17:R23)</f>
        <v>895.3</v>
      </c>
      <c r="S24" s="262">
        <f t="shared" ref="S24:U24" si="4">SUM(S17:S23)</f>
        <v>914.40000000000009</v>
      </c>
      <c r="T24" s="262">
        <f t="shared" si="4"/>
        <v>137.69999999999999</v>
      </c>
      <c r="U24" s="263">
        <f t="shared" si="4"/>
        <v>943.40000000000009</v>
      </c>
      <c r="V24" s="259">
        <f t="shared" si="0"/>
        <v>12312.000000000002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151.37766958061306</v>
      </c>
    </row>
    <row r="26" spans="1:41" s="52" customFormat="1" ht="33" customHeight="1" x14ac:dyDescent="0.25">
      <c r="A26" s="269" t="s">
        <v>21</v>
      </c>
      <c r="B26" s="231"/>
      <c r="C26" s="232">
        <v>802</v>
      </c>
      <c r="D26" s="232">
        <v>735</v>
      </c>
      <c r="E26" s="232">
        <v>152</v>
      </c>
      <c r="F26" s="232">
        <v>745</v>
      </c>
      <c r="G26" s="232">
        <v>740</v>
      </c>
      <c r="H26" s="231"/>
      <c r="I26" s="232">
        <v>789</v>
      </c>
      <c r="J26" s="232">
        <v>728</v>
      </c>
      <c r="K26" s="232">
        <v>125</v>
      </c>
      <c r="L26" s="232">
        <v>722</v>
      </c>
      <c r="M26" s="405">
        <v>719</v>
      </c>
      <c r="N26" s="83">
        <v>807</v>
      </c>
      <c r="O26" s="35">
        <v>833</v>
      </c>
      <c r="P26" s="35">
        <v>154</v>
      </c>
      <c r="Q26" s="36">
        <v>840</v>
      </c>
      <c r="R26" s="34">
        <v>845</v>
      </c>
      <c r="S26" s="35">
        <v>863</v>
      </c>
      <c r="T26" s="35">
        <v>130</v>
      </c>
      <c r="U26" s="36">
        <v>890</v>
      </c>
      <c r="V26" s="270">
        <f>SUM(C26:U26)</f>
        <v>11619</v>
      </c>
      <c r="W26" s="52">
        <f>((V24*1000)/V26)/7</f>
        <v>151.37766958061306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728.53680000000008</v>
      </c>
      <c r="D27" s="226">
        <f t="shared" ref="D27:G27" si="5">(D26*D25/1000)*6</f>
        <v>667.67399999999998</v>
      </c>
      <c r="E27" s="226">
        <f t="shared" si="5"/>
        <v>138.07679999999999</v>
      </c>
      <c r="F27" s="226">
        <f t="shared" si="5"/>
        <v>676.75800000000004</v>
      </c>
      <c r="G27" s="226">
        <f t="shared" si="5"/>
        <v>672.21600000000001</v>
      </c>
      <c r="H27" s="233"/>
      <c r="I27" s="226">
        <f>(I26*I25/1000)*6</f>
        <v>716.72759999999994</v>
      </c>
      <c r="J27" s="226">
        <f t="shared" ref="J27:M27" si="6">(J26*J25/1000)*6</f>
        <v>661.3152</v>
      </c>
      <c r="K27" s="226">
        <f t="shared" si="6"/>
        <v>113.55000000000001</v>
      </c>
      <c r="L27" s="226">
        <f t="shared" si="6"/>
        <v>655.86480000000006</v>
      </c>
      <c r="M27" s="402">
        <f t="shared" si="6"/>
        <v>653.13959999999997</v>
      </c>
      <c r="N27" s="289">
        <f>((N26*N25)*7/1000-N17-N18)/5</f>
        <v>122.29172000000001</v>
      </c>
      <c r="O27" s="273">
        <f t="shared" ref="O27:U27" si="7">((O26*O25)*7/1000-O17-O18)/5</f>
        <v>125.96268000000002</v>
      </c>
      <c r="P27" s="273">
        <f t="shared" si="7"/>
        <v>23.201840000000004</v>
      </c>
      <c r="Q27" s="274">
        <f t="shared" si="7"/>
        <v>127.12640000000002</v>
      </c>
      <c r="R27" s="272">
        <f t="shared" si="7"/>
        <v>127.9462</v>
      </c>
      <c r="S27" s="273">
        <f t="shared" si="7"/>
        <v>130.64148</v>
      </c>
      <c r="T27" s="273">
        <f t="shared" si="7"/>
        <v>19.514800000000001</v>
      </c>
      <c r="U27" s="274">
        <f t="shared" si="7"/>
        <v>134.56439999999998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4.3308000000000044</v>
      </c>
      <c r="D28" s="235">
        <f t="shared" ref="D28:G28" si="8">+(D25-$C$32)*D26/1000</f>
        <v>3.9690000000000043</v>
      </c>
      <c r="E28" s="235">
        <f t="shared" si="8"/>
        <v>0.82080000000000086</v>
      </c>
      <c r="F28" s="235">
        <f t="shared" si="8"/>
        <v>4.0230000000000041</v>
      </c>
      <c r="G28" s="235">
        <f t="shared" si="8"/>
        <v>3.996000000000004</v>
      </c>
      <c r="H28" s="234"/>
      <c r="I28" s="235">
        <f>+(I25-$I$32)*I26/1000</f>
        <v>4.2606000000000046</v>
      </c>
      <c r="J28" s="235">
        <f t="shared" ref="J28:M28" si="9">+(J25-$I$32)*J26/1000</f>
        <v>3.9312000000000045</v>
      </c>
      <c r="K28" s="235">
        <f t="shared" si="9"/>
        <v>0.67500000000000071</v>
      </c>
      <c r="L28" s="235">
        <f t="shared" si="9"/>
        <v>3.8988000000000045</v>
      </c>
      <c r="M28" s="406">
        <f t="shared" si="9"/>
        <v>3.882600000000004</v>
      </c>
      <c r="N28" s="85">
        <f>((N26*N25)*7)/1000</f>
        <v>855.2586</v>
      </c>
      <c r="O28" s="43">
        <f>((O26*O25)*7)/1000</f>
        <v>882.81340000000012</v>
      </c>
      <c r="P28" s="43">
        <f t="shared" ref="P28:U28" si="10">((P26*P25)*7)/1000</f>
        <v>163.20920000000001</v>
      </c>
      <c r="Q28" s="87">
        <f t="shared" si="10"/>
        <v>890.23199999999997</v>
      </c>
      <c r="R28" s="44">
        <f t="shared" si="10"/>
        <v>895.53099999999995</v>
      </c>
      <c r="S28" s="45">
        <f t="shared" si="10"/>
        <v>914.6074000000001</v>
      </c>
      <c r="T28" s="45">
        <f t="shared" si="10"/>
        <v>137.774</v>
      </c>
      <c r="U28" s="46">
        <f t="shared" si="10"/>
        <v>943.22199999999998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935.66666666666936</v>
      </c>
      <c r="D29" s="237">
        <f t="shared" si="11"/>
        <v>857.5000000000025</v>
      </c>
      <c r="E29" s="237">
        <f t="shared" si="11"/>
        <v>177.33333333333385</v>
      </c>
      <c r="F29" s="237">
        <f t="shared" si="11"/>
        <v>869.16666666666924</v>
      </c>
      <c r="G29" s="237">
        <f t="shared" si="11"/>
        <v>863.33333333333587</v>
      </c>
      <c r="H29" s="236"/>
      <c r="I29" s="237">
        <f t="shared" ref="I29:M29" si="12">+I26*(1.16666666666667)</f>
        <v>920.50000000000273</v>
      </c>
      <c r="J29" s="237">
        <f t="shared" si="12"/>
        <v>849.33333333333576</v>
      </c>
      <c r="K29" s="237">
        <f t="shared" si="12"/>
        <v>145.83333333333377</v>
      </c>
      <c r="L29" s="237">
        <f t="shared" si="12"/>
        <v>842.33333333333576</v>
      </c>
      <c r="M29" s="407">
        <f t="shared" si="12"/>
        <v>838.83333333333576</v>
      </c>
      <c r="N29" s="86">
        <f>+(N24/N26)/7*1000</f>
        <v>151.05328376703841</v>
      </c>
      <c r="O29" s="49">
        <f t="shared" ref="O29:U29" si="13">+(O24/O26)/7*1000</f>
        <v>151.43200137197738</v>
      </c>
      <c r="P29" s="49">
        <f t="shared" si="13"/>
        <v>151.39146567717995</v>
      </c>
      <c r="Q29" s="50">
        <f t="shared" si="13"/>
        <v>151.37755102040813</v>
      </c>
      <c r="R29" s="48">
        <f t="shared" si="13"/>
        <v>151.3609467455621</v>
      </c>
      <c r="S29" s="49">
        <f t="shared" si="13"/>
        <v>151.36566793577225</v>
      </c>
      <c r="T29" s="49">
        <f t="shared" si="13"/>
        <v>151.31868131868131</v>
      </c>
      <c r="U29" s="50">
        <f t="shared" si="13"/>
        <v>151.42857142857144</v>
      </c>
      <c r="V29" s="276"/>
    </row>
    <row r="30" spans="1:41" ht="33.75" customHeight="1" x14ac:dyDescent="0.25">
      <c r="A30" s="52"/>
      <c r="B30" s="233"/>
      <c r="C30" s="238">
        <f>(C27/6)</f>
        <v>121.42280000000001</v>
      </c>
      <c r="D30" s="238">
        <f t="shared" ref="D30:G30" si="14">+(D27/6)</f>
        <v>111.279</v>
      </c>
      <c r="E30" s="238">
        <f t="shared" si="14"/>
        <v>23.012799999999999</v>
      </c>
      <c r="F30" s="238">
        <f t="shared" si="14"/>
        <v>112.79300000000001</v>
      </c>
      <c r="G30" s="238">
        <f t="shared" si="14"/>
        <v>112.036</v>
      </c>
      <c r="H30" s="233"/>
      <c r="I30" s="238">
        <f>(I27/6)</f>
        <v>119.45459999999999</v>
      </c>
      <c r="J30" s="238">
        <f t="shared" ref="J30:M30" si="15">+(J27/6)</f>
        <v>110.2192</v>
      </c>
      <c r="K30" s="238">
        <f t="shared" si="15"/>
        <v>18.925000000000001</v>
      </c>
      <c r="L30" s="238">
        <f t="shared" si="15"/>
        <v>109.31080000000001</v>
      </c>
      <c r="M30" s="408">
        <f t="shared" si="15"/>
        <v>108.8566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296.03200000000004</v>
      </c>
      <c r="D31" s="238">
        <f t="shared" ref="D31:G31" si="16">+((D27-D24)/4)+D30</f>
        <v>271.19749999999999</v>
      </c>
      <c r="E31" s="238">
        <f t="shared" si="16"/>
        <v>56.131999999999998</v>
      </c>
      <c r="F31" s="238">
        <f t="shared" si="16"/>
        <v>274.98250000000002</v>
      </c>
      <c r="G31" s="238">
        <f t="shared" si="16"/>
        <v>273.09000000000003</v>
      </c>
      <c r="H31" s="233"/>
      <c r="I31" s="238">
        <f>+((I27-I24)/4)+I30</f>
        <v>291.11149999999998</v>
      </c>
      <c r="J31" s="238">
        <f t="shared" ref="J31:M31" si="17">+((J27-J24)/4)+J30</f>
        <v>268.72300000000001</v>
      </c>
      <c r="K31" s="238">
        <f t="shared" si="17"/>
        <v>46.087500000000006</v>
      </c>
      <c r="L31" s="238">
        <f t="shared" si="17"/>
        <v>266.45200000000006</v>
      </c>
      <c r="M31" s="408">
        <f t="shared" si="17"/>
        <v>265.31650000000002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463.404</v>
      </c>
      <c r="E32" s="242">
        <f>+SUM(C26:G26)</f>
        <v>3174</v>
      </c>
      <c r="F32" s="243"/>
      <c r="G32" s="243"/>
      <c r="H32" s="239"/>
      <c r="I32" s="240">
        <v>146</v>
      </c>
      <c r="J32" s="241">
        <f>+I32*K32/1000</f>
        <v>450.11799999999999</v>
      </c>
      <c r="K32" s="242">
        <f>+SUM(I26:M26)</f>
        <v>3083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89.6</v>
      </c>
      <c r="C38" s="79">
        <v>91</v>
      </c>
      <c r="D38" s="79">
        <v>20.100000000000001</v>
      </c>
      <c r="E38" s="79">
        <v>101.5</v>
      </c>
      <c r="F38" s="79">
        <v>101.1</v>
      </c>
      <c r="G38" s="79">
        <v>101.1</v>
      </c>
      <c r="H38" s="274">
        <f t="shared" ref="H38:H45" si="18">SUM(B38:G38)</f>
        <v>504.4</v>
      </c>
      <c r="I38" s="52"/>
      <c r="J38" s="287" t="s">
        <v>15</v>
      </c>
      <c r="K38" s="79">
        <v>6.6</v>
      </c>
      <c r="L38" s="79">
        <v>6.8</v>
      </c>
      <c r="M38" s="79">
        <v>1.6</v>
      </c>
      <c r="N38" s="79">
        <v>7.6</v>
      </c>
      <c r="O38" s="79">
        <v>7.4</v>
      </c>
      <c r="P38" s="79">
        <v>7.5</v>
      </c>
      <c r="Q38" s="274">
        <f t="shared" ref="Q38:Q45" si="19">SUM(K38:P38)</f>
        <v>37.5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89.6</v>
      </c>
      <c r="C39" s="79">
        <v>91</v>
      </c>
      <c r="D39" s="79">
        <v>20.100000000000001</v>
      </c>
      <c r="E39" s="79">
        <v>101.5</v>
      </c>
      <c r="F39" s="79">
        <v>101.1</v>
      </c>
      <c r="G39" s="79">
        <v>101.1</v>
      </c>
      <c r="H39" s="274">
        <f t="shared" si="18"/>
        <v>504.4</v>
      </c>
      <c r="I39" s="52"/>
      <c r="J39" s="288" t="s">
        <v>16</v>
      </c>
      <c r="K39" s="79">
        <v>6.6</v>
      </c>
      <c r="L39" s="79">
        <v>6.8</v>
      </c>
      <c r="M39" s="79">
        <v>1.6</v>
      </c>
      <c r="N39" s="79">
        <v>7.6</v>
      </c>
      <c r="O39" s="79">
        <v>7.4</v>
      </c>
      <c r="P39" s="79">
        <v>7.5</v>
      </c>
      <c r="Q39" s="274">
        <f t="shared" si="19"/>
        <v>37.5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89.6</v>
      </c>
      <c r="C40" s="79">
        <v>91</v>
      </c>
      <c r="D40" s="79">
        <v>20.100000000000001</v>
      </c>
      <c r="E40" s="79">
        <v>101.5</v>
      </c>
      <c r="F40" s="79">
        <v>101.1</v>
      </c>
      <c r="G40" s="79">
        <v>101.1</v>
      </c>
      <c r="H40" s="274">
        <f t="shared" si="18"/>
        <v>504.4</v>
      </c>
      <c r="I40" s="52"/>
      <c r="J40" s="287" t="s">
        <v>17</v>
      </c>
      <c r="K40" s="79">
        <v>6.5</v>
      </c>
      <c r="L40" s="79">
        <v>6.7</v>
      </c>
      <c r="M40" s="79">
        <v>1.5</v>
      </c>
      <c r="N40" s="79">
        <v>7.5</v>
      </c>
      <c r="O40" s="79">
        <v>7.3</v>
      </c>
      <c r="P40" s="79">
        <v>7.4</v>
      </c>
      <c r="Q40" s="274">
        <f t="shared" si="19"/>
        <v>36.9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89.6</v>
      </c>
      <c r="C41" s="79">
        <v>91</v>
      </c>
      <c r="D41" s="79">
        <v>20.100000000000001</v>
      </c>
      <c r="E41" s="79">
        <v>101.5</v>
      </c>
      <c r="F41" s="79">
        <v>101.1</v>
      </c>
      <c r="G41" s="79">
        <v>101.1</v>
      </c>
      <c r="H41" s="274">
        <f t="shared" si="18"/>
        <v>504.4</v>
      </c>
      <c r="I41" s="52"/>
      <c r="J41" s="288" t="s">
        <v>18</v>
      </c>
      <c r="K41" s="79">
        <v>6.5</v>
      </c>
      <c r="L41" s="79">
        <v>6.7</v>
      </c>
      <c r="M41" s="79">
        <v>1.5</v>
      </c>
      <c r="N41" s="79">
        <v>7.5</v>
      </c>
      <c r="O41" s="79">
        <v>7.3</v>
      </c>
      <c r="P41" s="79">
        <v>7.4</v>
      </c>
      <c r="Q41" s="274">
        <f t="shared" si="19"/>
        <v>36.9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89.6</v>
      </c>
      <c r="C42" s="79">
        <v>91</v>
      </c>
      <c r="D42" s="79">
        <v>20.100000000000001</v>
      </c>
      <c r="E42" s="79">
        <v>101.5</v>
      </c>
      <c r="F42" s="79">
        <v>101.1</v>
      </c>
      <c r="G42" s="79">
        <v>101.1</v>
      </c>
      <c r="H42" s="274">
        <f t="shared" si="18"/>
        <v>504.4</v>
      </c>
      <c r="I42" s="52"/>
      <c r="J42" s="287" t="s">
        <v>19</v>
      </c>
      <c r="K42" s="79">
        <v>6.5</v>
      </c>
      <c r="L42" s="79">
        <v>6.8</v>
      </c>
      <c r="M42" s="79">
        <v>1.6</v>
      </c>
      <c r="N42" s="79">
        <v>7.5</v>
      </c>
      <c r="O42" s="79">
        <v>7.4</v>
      </c>
      <c r="P42" s="79">
        <v>7.5</v>
      </c>
      <c r="Q42" s="274">
        <f t="shared" si="19"/>
        <v>37.299999999999997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89.6</v>
      </c>
      <c r="C43" s="79">
        <v>91</v>
      </c>
      <c r="D43" s="79">
        <v>20.100000000000001</v>
      </c>
      <c r="E43" s="79">
        <v>101.5</v>
      </c>
      <c r="F43" s="79">
        <v>101.1</v>
      </c>
      <c r="G43" s="79">
        <v>101.1</v>
      </c>
      <c r="H43" s="274">
        <f t="shared" si="18"/>
        <v>504.4</v>
      </c>
      <c r="I43" s="52"/>
      <c r="J43" s="288" t="s">
        <v>13</v>
      </c>
      <c r="K43" s="79">
        <v>6.6</v>
      </c>
      <c r="L43" s="79">
        <v>6.8</v>
      </c>
      <c r="M43" s="79">
        <v>1.6</v>
      </c>
      <c r="N43" s="79">
        <v>7.5</v>
      </c>
      <c r="O43" s="79">
        <v>7.4</v>
      </c>
      <c r="P43" s="79">
        <v>7.5</v>
      </c>
      <c r="Q43" s="274">
        <f t="shared" si="19"/>
        <v>37.4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89.6</v>
      </c>
      <c r="C44" s="79">
        <v>91</v>
      </c>
      <c r="D44" s="79">
        <v>20.100000000000001</v>
      </c>
      <c r="E44" s="79">
        <v>101.5</v>
      </c>
      <c r="F44" s="79">
        <v>101.1</v>
      </c>
      <c r="G44" s="79">
        <v>101.1</v>
      </c>
      <c r="H44" s="274">
        <f t="shared" si="18"/>
        <v>504.4</v>
      </c>
      <c r="I44" s="52"/>
      <c r="J44" s="287" t="s">
        <v>14</v>
      </c>
      <c r="K44" s="79">
        <v>6.6</v>
      </c>
      <c r="L44" s="79">
        <v>6.8</v>
      </c>
      <c r="M44" s="79">
        <v>1.6</v>
      </c>
      <c r="N44" s="79">
        <v>7.6</v>
      </c>
      <c r="O44" s="79">
        <v>7.4</v>
      </c>
      <c r="P44" s="79">
        <v>7.5</v>
      </c>
      <c r="Q44" s="274">
        <f t="shared" si="19"/>
        <v>37.5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627.20000000000005</v>
      </c>
      <c r="C45" s="262">
        <f t="shared" si="20"/>
        <v>637</v>
      </c>
      <c r="D45" s="262">
        <f t="shared" si="20"/>
        <v>140.69999999999999</v>
      </c>
      <c r="E45" s="262">
        <f t="shared" si="20"/>
        <v>710.5</v>
      </c>
      <c r="F45" s="262">
        <f t="shared" si="20"/>
        <v>707.7</v>
      </c>
      <c r="G45" s="262">
        <f t="shared" si="20"/>
        <v>707.7</v>
      </c>
      <c r="H45" s="274">
        <f t="shared" si="18"/>
        <v>3530.8</v>
      </c>
      <c r="J45" s="288" t="s">
        <v>11</v>
      </c>
      <c r="K45" s="290">
        <f t="shared" ref="K45:P45" si="21">SUM(K38:K44)</f>
        <v>45.900000000000006</v>
      </c>
      <c r="L45" s="262">
        <f t="shared" si="21"/>
        <v>47.399999999999991</v>
      </c>
      <c r="M45" s="262">
        <f t="shared" si="21"/>
        <v>11</v>
      </c>
      <c r="N45" s="262">
        <f t="shared" si="21"/>
        <v>52.800000000000004</v>
      </c>
      <c r="O45" s="262">
        <f t="shared" si="21"/>
        <v>51.6</v>
      </c>
      <c r="P45" s="262">
        <f t="shared" si="21"/>
        <v>52.3</v>
      </c>
      <c r="Q45" s="274">
        <f t="shared" si="19"/>
        <v>261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153.03398058252426</v>
      </c>
      <c r="J46" s="291" t="s">
        <v>20</v>
      </c>
      <c r="K46" s="292">
        <v>156</v>
      </c>
      <c r="L46" s="266">
        <v>154</v>
      </c>
      <c r="M46" s="266">
        <v>157</v>
      </c>
      <c r="N46" s="266">
        <v>154</v>
      </c>
      <c r="O46" s="266">
        <v>153.5</v>
      </c>
      <c r="P46" s="266">
        <v>152.5</v>
      </c>
      <c r="Q46" s="293">
        <f>+((Q45/Q47)/7)*1000</f>
        <v>154.07319952774498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585</v>
      </c>
      <c r="C47" s="35">
        <v>594</v>
      </c>
      <c r="D47" s="35">
        <v>132</v>
      </c>
      <c r="E47" s="35">
        <v>663</v>
      </c>
      <c r="F47" s="35">
        <v>661</v>
      </c>
      <c r="G47" s="35">
        <v>661</v>
      </c>
      <c r="H47" s="296">
        <f>SUM(B47:G47)</f>
        <v>3296</v>
      </c>
      <c r="I47" s="52"/>
      <c r="J47" s="295" t="s">
        <v>21</v>
      </c>
      <c r="K47" s="297">
        <v>42</v>
      </c>
      <c r="L47" s="298">
        <v>44</v>
      </c>
      <c r="M47" s="298">
        <v>10</v>
      </c>
      <c r="N47" s="298">
        <v>49</v>
      </c>
      <c r="O47" s="298">
        <v>48</v>
      </c>
      <c r="P47" s="298">
        <v>49</v>
      </c>
      <c r="Q47" s="299">
        <f>SUM(K47:P47)</f>
        <v>242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90.040300000000002</v>
      </c>
      <c r="C48" s="273">
        <f t="shared" si="22"/>
        <v>91.416919999999976</v>
      </c>
      <c r="D48" s="273">
        <f t="shared" si="22"/>
        <v>20.363760000000003</v>
      </c>
      <c r="E48" s="273">
        <f t="shared" si="22"/>
        <v>102.06433999999999</v>
      </c>
      <c r="F48" s="273">
        <f t="shared" si="22"/>
        <v>101.79397999999999</v>
      </c>
      <c r="G48" s="273">
        <f t="shared" si="22"/>
        <v>101.79397999999999</v>
      </c>
      <c r="H48" s="302">
        <f>((H45*1000)/H47)/7</f>
        <v>153.03398058252426</v>
      </c>
      <c r="J48" s="301" t="s">
        <v>22</v>
      </c>
      <c r="K48" s="289">
        <f t="shared" ref="K48:P48" si="23">((K47*K46)*7/1000-K38-K39)/5</f>
        <v>6.5327999999999991</v>
      </c>
      <c r="L48" s="273">
        <f t="shared" si="23"/>
        <v>6.7664000000000017</v>
      </c>
      <c r="M48" s="273">
        <f t="shared" si="23"/>
        <v>1.5580000000000003</v>
      </c>
      <c r="N48" s="273">
        <f t="shared" si="23"/>
        <v>7.5244</v>
      </c>
      <c r="O48" s="273">
        <f t="shared" si="23"/>
        <v>7.3552000000000008</v>
      </c>
      <c r="P48" s="273">
        <f t="shared" si="23"/>
        <v>7.4614999999999991</v>
      </c>
      <c r="Q48" s="303">
        <f>((Q45*1000)/Q47)/7</f>
        <v>154.07319952774498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629.40150000000006</v>
      </c>
      <c r="C49" s="43">
        <f t="shared" si="24"/>
        <v>639.08459999999991</v>
      </c>
      <c r="D49" s="43">
        <f t="shared" si="24"/>
        <v>142.0188</v>
      </c>
      <c r="E49" s="43">
        <f t="shared" si="24"/>
        <v>713.32169999999996</v>
      </c>
      <c r="F49" s="43">
        <f t="shared" si="24"/>
        <v>711.16989999999998</v>
      </c>
      <c r="G49" s="43">
        <f t="shared" si="24"/>
        <v>711.16989999999998</v>
      </c>
      <c r="H49" s="87"/>
      <c r="J49" s="96" t="s">
        <v>23</v>
      </c>
      <c r="K49" s="85">
        <f t="shared" ref="K49:P49" si="25">((K47*K46)*7)/1000</f>
        <v>45.863999999999997</v>
      </c>
      <c r="L49" s="43">
        <f t="shared" si="25"/>
        <v>47.432000000000002</v>
      </c>
      <c r="M49" s="43">
        <f t="shared" si="25"/>
        <v>10.99</v>
      </c>
      <c r="N49" s="43">
        <f t="shared" si="25"/>
        <v>52.822000000000003</v>
      </c>
      <c r="O49" s="43">
        <f t="shared" si="25"/>
        <v>51.576000000000001</v>
      </c>
      <c r="P49" s="43">
        <f t="shared" si="25"/>
        <v>52.307499999999997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153.16239316239316</v>
      </c>
      <c r="C50" s="49">
        <f t="shared" si="26"/>
        <v>153.1986531986532</v>
      </c>
      <c r="D50" s="49">
        <f t="shared" si="26"/>
        <v>152.27272727272728</v>
      </c>
      <c r="E50" s="49">
        <f t="shared" si="26"/>
        <v>153.09200603318249</v>
      </c>
      <c r="F50" s="49">
        <f t="shared" si="26"/>
        <v>152.9500756429652</v>
      </c>
      <c r="G50" s="49">
        <f t="shared" si="26"/>
        <v>152.9500756429652</v>
      </c>
      <c r="H50" s="105"/>
      <c r="I50" s="52"/>
      <c r="J50" s="97" t="s">
        <v>24</v>
      </c>
      <c r="K50" s="86">
        <f t="shared" ref="K50:P50" si="27">+(K45/K47)/7*1000</f>
        <v>156.12244897959184</v>
      </c>
      <c r="L50" s="49">
        <f t="shared" si="27"/>
        <v>153.89610389610388</v>
      </c>
      <c r="M50" s="49">
        <f t="shared" si="27"/>
        <v>157.14285714285717</v>
      </c>
      <c r="N50" s="49">
        <f t="shared" si="27"/>
        <v>153.93586005830903</v>
      </c>
      <c r="O50" s="49">
        <f t="shared" si="27"/>
        <v>153.57142857142856</v>
      </c>
      <c r="P50" s="49">
        <f t="shared" si="27"/>
        <v>152.47813411078718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9.6999999999999993</v>
      </c>
      <c r="C57" s="79">
        <v>8.6999999999999993</v>
      </c>
      <c r="D57" s="79">
        <v>1.8</v>
      </c>
      <c r="E57" s="79">
        <v>8.8000000000000007</v>
      </c>
      <c r="F57" s="221">
        <v>8.8000000000000007</v>
      </c>
      <c r="G57" s="23">
        <v>9.6</v>
      </c>
      <c r="H57" s="289">
        <v>8.8000000000000007</v>
      </c>
      <c r="I57" s="79">
        <v>1.6</v>
      </c>
      <c r="J57" s="79">
        <v>8.6</v>
      </c>
      <c r="K57" s="221">
        <v>8.6</v>
      </c>
      <c r="L57" s="23">
        <v>9.9</v>
      </c>
      <c r="M57" s="79">
        <v>9.8000000000000007</v>
      </c>
      <c r="N57" s="79">
        <v>2</v>
      </c>
      <c r="O57" s="221">
        <v>10</v>
      </c>
      <c r="P57" s="23">
        <v>10.4</v>
      </c>
      <c r="Q57" s="79">
        <v>10.5</v>
      </c>
      <c r="R57" s="79">
        <v>1.6</v>
      </c>
      <c r="S57" s="221">
        <v>10.8</v>
      </c>
      <c r="T57" s="259">
        <f t="shared" ref="T57:T64" si="28">SUM(B57:S57)</f>
        <v>140.00000000000003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9.6999999999999993</v>
      </c>
      <c r="C58" s="79">
        <v>8.6999999999999993</v>
      </c>
      <c r="D58" s="79">
        <v>1.8</v>
      </c>
      <c r="E58" s="79">
        <v>8.8000000000000007</v>
      </c>
      <c r="F58" s="221">
        <v>8.8000000000000007</v>
      </c>
      <c r="G58" s="23">
        <v>9.6</v>
      </c>
      <c r="H58" s="289">
        <v>8.8000000000000007</v>
      </c>
      <c r="I58" s="79">
        <v>1.6</v>
      </c>
      <c r="J58" s="79">
        <v>8.6</v>
      </c>
      <c r="K58" s="221">
        <v>8.6</v>
      </c>
      <c r="L58" s="23">
        <v>9.9</v>
      </c>
      <c r="M58" s="79">
        <v>9.8000000000000007</v>
      </c>
      <c r="N58" s="79">
        <v>2</v>
      </c>
      <c r="O58" s="221">
        <v>10</v>
      </c>
      <c r="P58" s="23">
        <v>10.4</v>
      </c>
      <c r="Q58" s="79">
        <v>10.5</v>
      </c>
      <c r="R58" s="79">
        <v>1.6</v>
      </c>
      <c r="S58" s="221">
        <v>10.8</v>
      </c>
      <c r="T58" s="259">
        <f t="shared" si="28"/>
        <v>140.00000000000003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9.6</v>
      </c>
      <c r="C59" s="79">
        <v>8.6</v>
      </c>
      <c r="D59" s="79">
        <v>1.7</v>
      </c>
      <c r="E59" s="79">
        <v>8.6999999999999993</v>
      </c>
      <c r="F59" s="221">
        <v>8.6999999999999993</v>
      </c>
      <c r="G59" s="23">
        <v>9.4</v>
      </c>
      <c r="H59" s="289">
        <v>8.6999999999999993</v>
      </c>
      <c r="I59" s="79">
        <v>1.5</v>
      </c>
      <c r="J59" s="79">
        <v>8.5</v>
      </c>
      <c r="K59" s="221">
        <v>8.4</v>
      </c>
      <c r="L59" s="23">
        <v>9.8000000000000007</v>
      </c>
      <c r="M59" s="79">
        <v>9.6999999999999993</v>
      </c>
      <c r="N59" s="79">
        <v>1.8</v>
      </c>
      <c r="O59" s="221">
        <v>9.9</v>
      </c>
      <c r="P59" s="23">
        <v>10.3</v>
      </c>
      <c r="Q59" s="79">
        <v>10.4</v>
      </c>
      <c r="R59" s="79">
        <v>1.5</v>
      </c>
      <c r="S59" s="221">
        <v>10.7</v>
      </c>
      <c r="T59" s="259">
        <f t="shared" si="28"/>
        <v>137.9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</v>
      </c>
      <c r="C60" s="79">
        <v>8.6</v>
      </c>
      <c r="D60" s="79">
        <v>1.7</v>
      </c>
      <c r="E60" s="79">
        <v>8.6999999999999993</v>
      </c>
      <c r="F60" s="221">
        <v>8.6999999999999993</v>
      </c>
      <c r="G60" s="23">
        <v>9.5</v>
      </c>
      <c r="H60" s="289">
        <v>8.6999999999999993</v>
      </c>
      <c r="I60" s="79">
        <v>1.5</v>
      </c>
      <c r="J60" s="79">
        <v>8.5</v>
      </c>
      <c r="K60" s="221">
        <v>8.5</v>
      </c>
      <c r="L60" s="23">
        <v>9.8000000000000007</v>
      </c>
      <c r="M60" s="79">
        <v>9.6999999999999993</v>
      </c>
      <c r="N60" s="79">
        <v>1.9</v>
      </c>
      <c r="O60" s="221">
        <v>9.9</v>
      </c>
      <c r="P60" s="23">
        <v>10.3</v>
      </c>
      <c r="Q60" s="79">
        <v>10.4</v>
      </c>
      <c r="R60" s="79">
        <v>1.6</v>
      </c>
      <c r="S60" s="221">
        <v>10.7</v>
      </c>
      <c r="T60" s="259">
        <f t="shared" si="28"/>
        <v>138.30000000000001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9.6999999999999993</v>
      </c>
      <c r="C61" s="79">
        <v>8.6</v>
      </c>
      <c r="D61" s="79">
        <v>1.7</v>
      </c>
      <c r="E61" s="79">
        <v>8.6999999999999993</v>
      </c>
      <c r="F61" s="221">
        <v>8.6999999999999993</v>
      </c>
      <c r="G61" s="23">
        <v>9.5</v>
      </c>
      <c r="H61" s="289">
        <v>8.6999999999999993</v>
      </c>
      <c r="I61" s="79">
        <v>1.6</v>
      </c>
      <c r="J61" s="79">
        <v>8.6</v>
      </c>
      <c r="K61" s="221">
        <v>8.5</v>
      </c>
      <c r="L61" s="23">
        <v>9.8000000000000007</v>
      </c>
      <c r="M61" s="79">
        <v>9.8000000000000007</v>
      </c>
      <c r="N61" s="79">
        <v>1.9</v>
      </c>
      <c r="O61" s="221">
        <v>9.9</v>
      </c>
      <c r="P61" s="23">
        <v>10.3</v>
      </c>
      <c r="Q61" s="79">
        <v>10.4</v>
      </c>
      <c r="R61" s="79">
        <v>1.6</v>
      </c>
      <c r="S61" s="221">
        <v>10.7</v>
      </c>
      <c r="T61" s="259">
        <f t="shared" si="28"/>
        <v>138.69999999999999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9.6999999999999993</v>
      </c>
      <c r="C62" s="79">
        <v>8.6999999999999993</v>
      </c>
      <c r="D62" s="79">
        <v>1.7</v>
      </c>
      <c r="E62" s="79">
        <v>8.6999999999999993</v>
      </c>
      <c r="F62" s="221">
        <v>8.6999999999999993</v>
      </c>
      <c r="G62" s="23">
        <v>9.5</v>
      </c>
      <c r="H62" s="289">
        <v>8.6999999999999993</v>
      </c>
      <c r="I62" s="79">
        <v>1.6</v>
      </c>
      <c r="J62" s="79">
        <v>8.6</v>
      </c>
      <c r="K62" s="221">
        <v>8.5</v>
      </c>
      <c r="L62" s="23">
        <v>9.8000000000000007</v>
      </c>
      <c r="M62" s="79">
        <v>9.8000000000000007</v>
      </c>
      <c r="N62" s="79">
        <v>1.9</v>
      </c>
      <c r="O62" s="221">
        <v>9.9</v>
      </c>
      <c r="P62" s="23">
        <v>10.4</v>
      </c>
      <c r="Q62" s="79">
        <v>10.4</v>
      </c>
      <c r="R62" s="79">
        <v>1.6</v>
      </c>
      <c r="S62" s="221">
        <v>10.7</v>
      </c>
      <c r="T62" s="259">
        <f t="shared" si="28"/>
        <v>138.9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9.6999999999999993</v>
      </c>
      <c r="C63" s="79">
        <v>8.6999999999999993</v>
      </c>
      <c r="D63" s="79">
        <v>1.8</v>
      </c>
      <c r="E63" s="79">
        <v>8.6999999999999993</v>
      </c>
      <c r="F63" s="221">
        <v>8.6999999999999993</v>
      </c>
      <c r="G63" s="23">
        <v>9.5</v>
      </c>
      <c r="H63" s="289">
        <v>8.8000000000000007</v>
      </c>
      <c r="I63" s="79">
        <v>1.6</v>
      </c>
      <c r="J63" s="79">
        <v>8.6</v>
      </c>
      <c r="K63" s="221">
        <v>8.5</v>
      </c>
      <c r="L63" s="23">
        <v>9.8000000000000007</v>
      </c>
      <c r="M63" s="79">
        <v>9.8000000000000007</v>
      </c>
      <c r="N63" s="79">
        <v>1.9</v>
      </c>
      <c r="O63" s="221">
        <v>10</v>
      </c>
      <c r="P63" s="23">
        <v>10.4</v>
      </c>
      <c r="Q63" s="79">
        <v>10.5</v>
      </c>
      <c r="R63" s="79">
        <v>1.6</v>
      </c>
      <c r="S63" s="221">
        <v>10.7</v>
      </c>
      <c r="T63" s="259">
        <f t="shared" si="28"/>
        <v>139.29999999999998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67.7</v>
      </c>
      <c r="C64" s="262">
        <f t="shared" si="29"/>
        <v>60.600000000000009</v>
      </c>
      <c r="D64" s="262">
        <f t="shared" si="29"/>
        <v>12.2</v>
      </c>
      <c r="E64" s="262">
        <f t="shared" si="29"/>
        <v>61.100000000000009</v>
      </c>
      <c r="F64" s="263">
        <f t="shared" si="29"/>
        <v>61.100000000000009</v>
      </c>
      <c r="G64" s="261">
        <f t="shared" si="29"/>
        <v>66.599999999999994</v>
      </c>
      <c r="H64" s="262">
        <f t="shared" si="29"/>
        <v>61.2</v>
      </c>
      <c r="I64" s="262">
        <f t="shared" si="29"/>
        <v>11</v>
      </c>
      <c r="J64" s="262">
        <f t="shared" si="29"/>
        <v>60.000000000000007</v>
      </c>
      <c r="K64" s="263">
        <f t="shared" si="29"/>
        <v>59.6</v>
      </c>
      <c r="L64" s="261">
        <f t="shared" si="29"/>
        <v>68.8</v>
      </c>
      <c r="M64" s="262">
        <f t="shared" si="29"/>
        <v>68.399999999999991</v>
      </c>
      <c r="N64" s="262">
        <f t="shared" si="29"/>
        <v>13.4</v>
      </c>
      <c r="O64" s="263">
        <f t="shared" si="29"/>
        <v>69.599999999999994</v>
      </c>
      <c r="P64" s="261">
        <f t="shared" si="29"/>
        <v>72.5</v>
      </c>
      <c r="Q64" s="262">
        <f t="shared" si="29"/>
        <v>73.099999999999994</v>
      </c>
      <c r="R64" s="262">
        <f t="shared" si="29"/>
        <v>11.1</v>
      </c>
      <c r="S64" s="263">
        <f t="shared" si="29"/>
        <v>75.100000000000009</v>
      </c>
      <c r="T64" s="259">
        <f t="shared" si="28"/>
        <v>973.1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156</v>
      </c>
      <c r="C65" s="266">
        <v>154.5</v>
      </c>
      <c r="D65" s="266">
        <v>158</v>
      </c>
      <c r="E65" s="266">
        <v>153</v>
      </c>
      <c r="F65" s="267">
        <v>153</v>
      </c>
      <c r="G65" s="265">
        <v>156</v>
      </c>
      <c r="H65" s="266">
        <v>153.5</v>
      </c>
      <c r="I65" s="266">
        <v>157</v>
      </c>
      <c r="J65" s="266">
        <v>153</v>
      </c>
      <c r="K65" s="267">
        <v>152</v>
      </c>
      <c r="L65" s="265">
        <v>156</v>
      </c>
      <c r="M65" s="266">
        <v>155</v>
      </c>
      <c r="N65" s="266">
        <v>159</v>
      </c>
      <c r="O65" s="267">
        <v>153</v>
      </c>
      <c r="P65" s="265">
        <v>157</v>
      </c>
      <c r="Q65" s="266">
        <v>156</v>
      </c>
      <c r="R65" s="266">
        <v>158</v>
      </c>
      <c r="S65" s="267">
        <v>155.5</v>
      </c>
      <c r="T65" s="316">
        <f>+((T64/T66)/7)*1000</f>
        <v>154.804327076042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56</v>
      </c>
      <c r="L66" s="317">
        <v>63</v>
      </c>
      <c r="M66" s="298">
        <v>63</v>
      </c>
      <c r="N66" s="298">
        <v>12</v>
      </c>
      <c r="O66" s="318">
        <v>65</v>
      </c>
      <c r="P66" s="317">
        <v>66</v>
      </c>
      <c r="Q66" s="298">
        <v>67</v>
      </c>
      <c r="R66" s="298">
        <v>10</v>
      </c>
      <c r="S66" s="318">
        <v>69</v>
      </c>
      <c r="T66" s="319">
        <f>SUM(B66:S66)</f>
        <v>898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9.6607999999999983</v>
      </c>
      <c r="C67" s="273">
        <f t="shared" si="30"/>
        <v>8.6327999999999996</v>
      </c>
      <c r="D67" s="273">
        <f t="shared" si="30"/>
        <v>1.7131999999999998</v>
      </c>
      <c r="E67" s="273">
        <f t="shared" si="30"/>
        <v>8.6894000000000009</v>
      </c>
      <c r="F67" s="274">
        <f t="shared" si="30"/>
        <v>8.6894000000000009</v>
      </c>
      <c r="G67" s="272">
        <f t="shared" si="30"/>
        <v>9.4823999999999984</v>
      </c>
      <c r="H67" s="273">
        <f t="shared" si="30"/>
        <v>8.7293000000000003</v>
      </c>
      <c r="I67" s="273">
        <f t="shared" si="30"/>
        <v>1.5580000000000003</v>
      </c>
      <c r="J67" s="273">
        <f t="shared" si="30"/>
        <v>8.5551999999999992</v>
      </c>
      <c r="K67" s="274">
        <f t="shared" si="30"/>
        <v>8.4768000000000008</v>
      </c>
      <c r="L67" s="272">
        <f t="shared" si="30"/>
        <v>9.7992000000000026</v>
      </c>
      <c r="M67" s="273">
        <f t="shared" si="30"/>
        <v>9.7510000000000012</v>
      </c>
      <c r="N67" s="273">
        <f t="shared" si="30"/>
        <v>1.8712</v>
      </c>
      <c r="O67" s="274">
        <f t="shared" si="30"/>
        <v>9.9229999999999983</v>
      </c>
      <c r="P67" s="272">
        <f t="shared" si="30"/>
        <v>10.346800000000002</v>
      </c>
      <c r="Q67" s="273">
        <f t="shared" si="30"/>
        <v>10.4328</v>
      </c>
      <c r="R67" s="273">
        <f t="shared" si="30"/>
        <v>1.5720000000000003</v>
      </c>
      <c r="S67" s="274">
        <f t="shared" si="30"/>
        <v>10.7013</v>
      </c>
      <c r="T67" s="320">
        <f>((T64*1000)/T66)/7</f>
        <v>154.804327076042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67.703999999999994</v>
      </c>
      <c r="C68" s="43">
        <f t="shared" si="31"/>
        <v>60.564</v>
      </c>
      <c r="D68" s="43">
        <f t="shared" si="31"/>
        <v>12.166</v>
      </c>
      <c r="E68" s="43">
        <f t="shared" si="31"/>
        <v>61.046999999999997</v>
      </c>
      <c r="F68" s="87">
        <f t="shared" si="31"/>
        <v>61.046999999999997</v>
      </c>
      <c r="G68" s="42">
        <f t="shared" si="31"/>
        <v>66.611999999999995</v>
      </c>
      <c r="H68" s="43">
        <f t="shared" si="31"/>
        <v>61.246499999999997</v>
      </c>
      <c r="I68" s="43">
        <f t="shared" si="31"/>
        <v>10.99</v>
      </c>
      <c r="J68" s="43">
        <f t="shared" si="31"/>
        <v>59.975999999999999</v>
      </c>
      <c r="K68" s="87">
        <f t="shared" si="31"/>
        <v>59.584000000000003</v>
      </c>
      <c r="L68" s="42">
        <f t="shared" si="31"/>
        <v>68.796000000000006</v>
      </c>
      <c r="M68" s="43">
        <f t="shared" si="31"/>
        <v>68.355000000000004</v>
      </c>
      <c r="N68" s="43">
        <f t="shared" si="31"/>
        <v>13.356</v>
      </c>
      <c r="O68" s="87">
        <f t="shared" si="31"/>
        <v>69.614999999999995</v>
      </c>
      <c r="P68" s="42">
        <f t="shared" si="31"/>
        <v>72.534000000000006</v>
      </c>
      <c r="Q68" s="43">
        <f t="shared" si="31"/>
        <v>73.164000000000001</v>
      </c>
      <c r="R68" s="43">
        <f t="shared" si="31"/>
        <v>11.06</v>
      </c>
      <c r="S68" s="87">
        <f t="shared" si="31"/>
        <v>75.106499999999997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155.99078341013825</v>
      </c>
      <c r="C69" s="49">
        <f t="shared" si="32"/>
        <v>154.59183673469391</v>
      </c>
      <c r="D69" s="49">
        <f t="shared" si="32"/>
        <v>158.44155844155844</v>
      </c>
      <c r="E69" s="49">
        <f t="shared" si="32"/>
        <v>153.13283208020053</v>
      </c>
      <c r="F69" s="50">
        <f t="shared" si="32"/>
        <v>153.13283208020053</v>
      </c>
      <c r="G69" s="48">
        <f t="shared" si="32"/>
        <v>155.9718969555035</v>
      </c>
      <c r="H69" s="49">
        <f t="shared" si="32"/>
        <v>153.38345864661653</v>
      </c>
      <c r="I69" s="49">
        <f t="shared" si="32"/>
        <v>157.14285714285717</v>
      </c>
      <c r="J69" s="49">
        <f t="shared" si="32"/>
        <v>153.06122448979596</v>
      </c>
      <c r="K69" s="50">
        <f t="shared" si="32"/>
        <v>152.0408163265306</v>
      </c>
      <c r="L69" s="48">
        <f t="shared" si="32"/>
        <v>156.00907029478455</v>
      </c>
      <c r="M69" s="49">
        <f t="shared" si="32"/>
        <v>155.10204081632654</v>
      </c>
      <c r="N69" s="49">
        <f t="shared" si="32"/>
        <v>159.52380952380955</v>
      </c>
      <c r="O69" s="50">
        <f t="shared" si="32"/>
        <v>152.96703296703296</v>
      </c>
      <c r="P69" s="48">
        <f t="shared" si="32"/>
        <v>156.92640692640691</v>
      </c>
      <c r="Q69" s="49">
        <f t="shared" si="32"/>
        <v>155.86353944562899</v>
      </c>
      <c r="R69" s="49">
        <f t="shared" si="32"/>
        <v>158.57142857142856</v>
      </c>
      <c r="S69" s="50">
        <f t="shared" si="32"/>
        <v>155.4865424430642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3" zoomScale="30" zoomScaleNormal="30" workbookViewId="0">
      <selection activeCell="B66" sqref="B66:S66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47"/>
      <c r="E3" s="547"/>
      <c r="F3" s="547"/>
      <c r="G3" s="547"/>
      <c r="H3" s="547"/>
      <c r="I3" s="547"/>
      <c r="J3" s="547"/>
      <c r="K3" s="547"/>
      <c r="L3" s="547"/>
      <c r="M3" s="547"/>
      <c r="N3" s="547"/>
      <c r="O3" s="547"/>
      <c r="P3" s="547"/>
      <c r="Q3" s="547"/>
      <c r="R3" s="547"/>
      <c r="S3" s="547"/>
      <c r="T3" s="547"/>
      <c r="U3" s="547"/>
      <c r="V3" s="547"/>
      <c r="W3" s="547"/>
      <c r="AC3" s="547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47" t="s">
        <v>1</v>
      </c>
      <c r="B9" s="547"/>
      <c r="C9" s="547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47"/>
      <c r="B10" s="547"/>
      <c r="C10" s="547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47" t="s">
        <v>4</v>
      </c>
      <c r="B11" s="547"/>
      <c r="C11" s="547"/>
      <c r="D11" s="245"/>
      <c r="E11" s="548">
        <v>1</v>
      </c>
      <c r="F11" s="245"/>
      <c r="G11" s="245"/>
      <c r="H11" s="245"/>
      <c r="I11" s="245"/>
      <c r="J11" s="245"/>
      <c r="K11" s="599" t="s">
        <v>130</v>
      </c>
      <c r="L11" s="599"/>
      <c r="M11" s="549"/>
      <c r="N11" s="549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47"/>
      <c r="B12" s="547"/>
      <c r="C12" s="547"/>
      <c r="D12" s="245"/>
      <c r="E12" s="247"/>
      <c r="F12" s="245"/>
      <c r="G12" s="245"/>
      <c r="H12" s="245"/>
      <c r="I12" s="245"/>
      <c r="J12" s="245"/>
      <c r="K12" s="549"/>
      <c r="L12" s="549"/>
      <c r="M12" s="549"/>
      <c r="N12" s="549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47"/>
      <c r="B13" s="547"/>
      <c r="C13" s="547"/>
      <c r="D13" s="547"/>
      <c r="E13" s="547"/>
      <c r="F13" s="547"/>
      <c r="G13" s="547"/>
      <c r="H13" s="547"/>
      <c r="I13" s="547"/>
      <c r="J13" s="547"/>
      <c r="K13" s="547"/>
      <c r="L13" s="549"/>
      <c r="M13" s="549"/>
      <c r="N13" s="549"/>
      <c r="O13" s="549"/>
      <c r="P13" s="549"/>
      <c r="Q13" s="549"/>
      <c r="R13" s="549"/>
      <c r="S13" s="549"/>
      <c r="T13" s="549"/>
      <c r="U13" s="549"/>
      <c r="V13" s="245"/>
      <c r="W13" s="245"/>
      <c r="X13" s="245"/>
    </row>
    <row r="14" spans="1:29" s="52" customFormat="1" ht="34.5" thickBot="1" x14ac:dyDescent="0.3">
      <c r="A14" s="547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463</v>
      </c>
      <c r="C17" s="226">
        <v>4.3</v>
      </c>
      <c r="D17" s="226">
        <v>4</v>
      </c>
      <c r="E17" s="226">
        <v>0.8</v>
      </c>
      <c r="F17" s="226">
        <v>4</v>
      </c>
      <c r="G17" s="226">
        <v>4</v>
      </c>
      <c r="H17" s="225">
        <v>450</v>
      </c>
      <c r="I17" s="226">
        <v>4.3</v>
      </c>
      <c r="J17" s="226">
        <v>3.9</v>
      </c>
      <c r="K17" s="226">
        <v>0.7</v>
      </c>
      <c r="L17" s="226">
        <v>3.9</v>
      </c>
      <c r="M17" s="402">
        <v>3.9</v>
      </c>
      <c r="N17" s="79">
        <v>121.9</v>
      </c>
      <c r="O17" s="24">
        <v>126</v>
      </c>
      <c r="P17" s="24">
        <v>23.2</v>
      </c>
      <c r="Q17" s="25">
        <v>127.1</v>
      </c>
      <c r="R17" s="23">
        <v>127.9</v>
      </c>
      <c r="S17" s="24">
        <v>130.6</v>
      </c>
      <c r="T17" s="24">
        <v>19.5</v>
      </c>
      <c r="U17" s="25">
        <v>134.6</v>
      </c>
      <c r="V17" s="259">
        <f t="shared" ref="V17:V24" si="0">SUM(B17:U17)</f>
        <v>1757.6</v>
      </c>
      <c r="X17" s="52"/>
      <c r="Y17" s="52"/>
    </row>
    <row r="18" spans="1:41" ht="39.950000000000003" customHeight="1" x14ac:dyDescent="0.25">
      <c r="A18" s="260" t="s">
        <v>16</v>
      </c>
      <c r="B18" s="225">
        <v>463</v>
      </c>
      <c r="C18" s="226">
        <v>4.3</v>
      </c>
      <c r="D18" s="226">
        <v>4</v>
      </c>
      <c r="E18" s="226">
        <v>0.8</v>
      </c>
      <c r="F18" s="226">
        <v>4</v>
      </c>
      <c r="G18" s="226">
        <v>4</v>
      </c>
      <c r="H18" s="225">
        <v>450</v>
      </c>
      <c r="I18" s="226">
        <v>4.3</v>
      </c>
      <c r="J18" s="226">
        <v>3.9</v>
      </c>
      <c r="K18" s="226">
        <v>0.7</v>
      </c>
      <c r="L18" s="226">
        <v>3.9</v>
      </c>
      <c r="M18" s="402">
        <v>3.9</v>
      </c>
      <c r="N18" s="79">
        <v>121.9</v>
      </c>
      <c r="O18" s="24">
        <v>126</v>
      </c>
      <c r="P18" s="24">
        <v>23.2</v>
      </c>
      <c r="Q18" s="25">
        <v>127.1</v>
      </c>
      <c r="R18" s="23">
        <v>127.9</v>
      </c>
      <c r="S18" s="24">
        <v>130.6</v>
      </c>
      <c r="T18" s="24">
        <v>19.5</v>
      </c>
      <c r="U18" s="25">
        <v>134.6</v>
      </c>
      <c r="V18" s="259">
        <f t="shared" si="0"/>
        <v>1757.6</v>
      </c>
      <c r="X18" s="52"/>
      <c r="Y18" s="52"/>
    </row>
    <row r="19" spans="1:41" ht="39.75" customHeight="1" x14ac:dyDescent="0.25">
      <c r="A19" s="258" t="s">
        <v>17</v>
      </c>
      <c r="B19" s="225">
        <v>462</v>
      </c>
      <c r="C19" s="226">
        <v>4.3</v>
      </c>
      <c r="D19" s="226">
        <v>4</v>
      </c>
      <c r="E19" s="226">
        <v>0.8</v>
      </c>
      <c r="F19" s="226">
        <v>4</v>
      </c>
      <c r="G19" s="226">
        <v>4</v>
      </c>
      <c r="H19" s="225">
        <v>449</v>
      </c>
      <c r="I19" s="226">
        <v>4.2</v>
      </c>
      <c r="J19" s="226">
        <v>3.9</v>
      </c>
      <c r="K19" s="226">
        <v>0.7</v>
      </c>
      <c r="L19" s="226">
        <v>3.9</v>
      </c>
      <c r="M19" s="402">
        <v>3.9</v>
      </c>
      <c r="N19" s="79">
        <v>121.9</v>
      </c>
      <c r="O19" s="24">
        <v>126</v>
      </c>
      <c r="P19" s="24">
        <v>22.7</v>
      </c>
      <c r="Q19" s="25">
        <v>127.1</v>
      </c>
      <c r="R19" s="23">
        <v>127.9</v>
      </c>
      <c r="S19" s="24">
        <v>130.5</v>
      </c>
      <c r="T19" s="24">
        <v>19.3</v>
      </c>
      <c r="U19" s="25">
        <v>134.6</v>
      </c>
      <c r="V19" s="259">
        <f t="shared" si="0"/>
        <v>1754.7</v>
      </c>
      <c r="X19" s="52"/>
      <c r="Y19" s="52"/>
    </row>
    <row r="20" spans="1:41" ht="39.950000000000003" customHeight="1" x14ac:dyDescent="0.25">
      <c r="A20" s="260" t="s">
        <v>18</v>
      </c>
      <c r="B20" s="225">
        <v>462</v>
      </c>
      <c r="C20" s="226">
        <v>4.3</v>
      </c>
      <c r="D20" s="226">
        <v>4</v>
      </c>
      <c r="E20" s="226">
        <v>0.8</v>
      </c>
      <c r="F20" s="226">
        <v>4</v>
      </c>
      <c r="G20" s="226">
        <v>4</v>
      </c>
      <c r="H20" s="225">
        <v>449</v>
      </c>
      <c r="I20" s="226">
        <v>4.2</v>
      </c>
      <c r="J20" s="226">
        <v>3.9</v>
      </c>
      <c r="K20" s="226">
        <v>0.7</v>
      </c>
      <c r="L20" s="226">
        <v>3.9</v>
      </c>
      <c r="M20" s="402">
        <v>3.9</v>
      </c>
      <c r="N20" s="79">
        <v>121.9</v>
      </c>
      <c r="O20" s="24">
        <v>126</v>
      </c>
      <c r="P20" s="24">
        <v>22.7</v>
      </c>
      <c r="Q20" s="25">
        <v>127.1</v>
      </c>
      <c r="R20" s="23">
        <v>127.9</v>
      </c>
      <c r="S20" s="24">
        <v>130.5</v>
      </c>
      <c r="T20" s="24">
        <v>19.3</v>
      </c>
      <c r="U20" s="25">
        <v>134.6</v>
      </c>
      <c r="V20" s="259">
        <f t="shared" si="0"/>
        <v>1754.7</v>
      </c>
      <c r="X20" s="52"/>
      <c r="Y20" s="52"/>
    </row>
    <row r="21" spans="1:41" ht="39.950000000000003" customHeight="1" x14ac:dyDescent="0.25">
      <c r="A21" s="258" t="s">
        <v>19</v>
      </c>
      <c r="B21" s="225">
        <v>462</v>
      </c>
      <c r="C21" s="226">
        <v>4.3</v>
      </c>
      <c r="D21" s="226">
        <v>4</v>
      </c>
      <c r="E21" s="226">
        <v>0.8</v>
      </c>
      <c r="F21" s="226">
        <v>4</v>
      </c>
      <c r="G21" s="226">
        <v>4</v>
      </c>
      <c r="H21" s="225">
        <v>449</v>
      </c>
      <c r="I21" s="226">
        <v>4.2</v>
      </c>
      <c r="J21" s="226">
        <v>3.9</v>
      </c>
      <c r="K21" s="226">
        <v>0.7</v>
      </c>
      <c r="L21" s="226">
        <v>3.9</v>
      </c>
      <c r="M21" s="402">
        <v>3.9</v>
      </c>
      <c r="N21" s="79">
        <v>121.9</v>
      </c>
      <c r="O21" s="24">
        <v>126</v>
      </c>
      <c r="P21" s="24">
        <v>22.7</v>
      </c>
      <c r="Q21" s="25">
        <v>127.1</v>
      </c>
      <c r="R21" s="23">
        <v>127.9</v>
      </c>
      <c r="S21" s="24">
        <v>130.5</v>
      </c>
      <c r="T21" s="24">
        <v>19.3</v>
      </c>
      <c r="U21" s="25">
        <v>134.6</v>
      </c>
      <c r="V21" s="259">
        <f t="shared" si="0"/>
        <v>1754.7</v>
      </c>
      <c r="X21" s="52"/>
      <c r="Y21" s="52"/>
    </row>
    <row r="22" spans="1:41" ht="39.950000000000003" customHeight="1" x14ac:dyDescent="0.25">
      <c r="A22" s="260" t="s">
        <v>13</v>
      </c>
      <c r="B22" s="225">
        <v>462</v>
      </c>
      <c r="C22" s="226">
        <v>4.3</v>
      </c>
      <c r="D22" s="226">
        <v>4</v>
      </c>
      <c r="E22" s="226">
        <v>0.8</v>
      </c>
      <c r="F22" s="226">
        <v>4</v>
      </c>
      <c r="G22" s="226">
        <v>4</v>
      </c>
      <c r="H22" s="225">
        <v>449</v>
      </c>
      <c r="I22" s="226">
        <v>4.2</v>
      </c>
      <c r="J22" s="226">
        <v>3.9</v>
      </c>
      <c r="K22" s="226">
        <v>0.7</v>
      </c>
      <c r="L22" s="226">
        <v>3.9</v>
      </c>
      <c r="M22" s="402">
        <v>3.9</v>
      </c>
      <c r="N22" s="79">
        <v>121.9</v>
      </c>
      <c r="O22" s="24">
        <v>126</v>
      </c>
      <c r="P22" s="24">
        <v>22.7</v>
      </c>
      <c r="Q22" s="25">
        <v>127.1</v>
      </c>
      <c r="R22" s="23">
        <v>127.9</v>
      </c>
      <c r="S22" s="24">
        <v>130.5</v>
      </c>
      <c r="T22" s="24">
        <v>19.3</v>
      </c>
      <c r="U22" s="25">
        <v>134.6</v>
      </c>
      <c r="V22" s="259">
        <f t="shared" si="0"/>
        <v>1754.7</v>
      </c>
      <c r="X22" s="52"/>
      <c r="Y22" s="52"/>
    </row>
    <row r="23" spans="1:41" ht="39.950000000000003" customHeight="1" x14ac:dyDescent="0.25">
      <c r="A23" s="258" t="s">
        <v>14</v>
      </c>
      <c r="B23" s="225">
        <v>462</v>
      </c>
      <c r="C23" s="226">
        <v>4.3</v>
      </c>
      <c r="D23" s="226">
        <v>4</v>
      </c>
      <c r="E23" s="226">
        <v>0.8</v>
      </c>
      <c r="F23" s="226">
        <v>4</v>
      </c>
      <c r="G23" s="226">
        <v>4</v>
      </c>
      <c r="H23" s="225">
        <v>449</v>
      </c>
      <c r="I23" s="226">
        <v>4.2</v>
      </c>
      <c r="J23" s="226">
        <v>3.9</v>
      </c>
      <c r="K23" s="226">
        <v>0.7</v>
      </c>
      <c r="L23" s="226">
        <v>3.9</v>
      </c>
      <c r="M23" s="402">
        <v>3.9</v>
      </c>
      <c r="N23" s="79">
        <v>121.9</v>
      </c>
      <c r="O23" s="24">
        <v>126</v>
      </c>
      <c r="P23" s="24">
        <v>22.7</v>
      </c>
      <c r="Q23" s="25">
        <v>127.1</v>
      </c>
      <c r="R23" s="23">
        <v>127.9</v>
      </c>
      <c r="S23" s="24">
        <v>130.5</v>
      </c>
      <c r="T23" s="24">
        <v>19.3</v>
      </c>
      <c r="U23" s="25">
        <v>134.6</v>
      </c>
      <c r="V23" s="259">
        <f t="shared" si="0"/>
        <v>1754.7</v>
      </c>
      <c r="X23" s="52"/>
    </row>
    <row r="24" spans="1:41" ht="41.45" customHeight="1" thickBot="1" x14ac:dyDescent="0.3">
      <c r="A24" s="260" t="s">
        <v>11</v>
      </c>
      <c r="B24" s="227">
        <f>SUM(B17:B23)</f>
        <v>3236</v>
      </c>
      <c r="C24" s="228">
        <f t="shared" ref="C24:G24" si="1">SUM(C17:C23)</f>
        <v>30.1</v>
      </c>
      <c r="D24" s="228">
        <f t="shared" si="1"/>
        <v>28</v>
      </c>
      <c r="E24" s="228">
        <f t="shared" si="1"/>
        <v>5.6</v>
      </c>
      <c r="F24" s="228">
        <f t="shared" si="1"/>
        <v>28</v>
      </c>
      <c r="G24" s="228">
        <f t="shared" si="1"/>
        <v>28</v>
      </c>
      <c r="H24" s="227">
        <f>SUM(H17:H23)</f>
        <v>3145</v>
      </c>
      <c r="I24" s="228">
        <f t="shared" ref="I24:M24" si="2">SUM(I17:I23)</f>
        <v>29.599999999999998</v>
      </c>
      <c r="J24" s="228">
        <f t="shared" si="2"/>
        <v>27.299999999999997</v>
      </c>
      <c r="K24" s="228">
        <f t="shared" si="2"/>
        <v>4.9000000000000004</v>
      </c>
      <c r="L24" s="228">
        <f t="shared" si="2"/>
        <v>27.299999999999997</v>
      </c>
      <c r="M24" s="403">
        <f t="shared" si="2"/>
        <v>27.299999999999997</v>
      </c>
      <c r="N24" s="290">
        <f>SUM(N17:N23)</f>
        <v>853.3</v>
      </c>
      <c r="O24" s="262">
        <f t="shared" ref="O24:Q24" si="3">SUM(O17:O23)</f>
        <v>882</v>
      </c>
      <c r="P24" s="262">
        <f t="shared" si="3"/>
        <v>159.89999999999998</v>
      </c>
      <c r="Q24" s="263">
        <f t="shared" si="3"/>
        <v>889.7</v>
      </c>
      <c r="R24" s="261">
        <f>SUM(R17:R23)</f>
        <v>895.3</v>
      </c>
      <c r="S24" s="262">
        <f t="shared" ref="S24:U24" si="4">SUM(S17:S23)</f>
        <v>913.7</v>
      </c>
      <c r="T24" s="262">
        <f t="shared" si="4"/>
        <v>135.5</v>
      </c>
      <c r="U24" s="263">
        <f t="shared" si="4"/>
        <v>942.2</v>
      </c>
      <c r="V24" s="259">
        <f t="shared" si="0"/>
        <v>12288.700000000003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151.40393026550856</v>
      </c>
    </row>
    <row r="26" spans="1:41" s="52" customFormat="1" ht="33" customHeight="1" x14ac:dyDescent="0.25">
      <c r="A26" s="269" t="s">
        <v>21</v>
      </c>
      <c r="B26" s="231"/>
      <c r="C26" s="232">
        <v>802</v>
      </c>
      <c r="D26" s="232">
        <v>735</v>
      </c>
      <c r="E26" s="232">
        <v>149</v>
      </c>
      <c r="F26" s="232">
        <v>742</v>
      </c>
      <c r="G26" s="232">
        <v>738</v>
      </c>
      <c r="H26" s="231"/>
      <c r="I26" s="232">
        <v>787</v>
      </c>
      <c r="J26" s="232">
        <v>728</v>
      </c>
      <c r="K26" s="232">
        <v>124</v>
      </c>
      <c r="L26" s="232">
        <v>720</v>
      </c>
      <c r="M26" s="405">
        <v>717</v>
      </c>
      <c r="N26" s="83">
        <v>806</v>
      </c>
      <c r="O26" s="35">
        <v>832</v>
      </c>
      <c r="P26" s="35">
        <v>151</v>
      </c>
      <c r="Q26" s="36">
        <v>840</v>
      </c>
      <c r="R26" s="34">
        <v>845</v>
      </c>
      <c r="S26" s="35">
        <v>862</v>
      </c>
      <c r="T26" s="35">
        <v>128</v>
      </c>
      <c r="U26" s="36">
        <v>889</v>
      </c>
      <c r="V26" s="270">
        <f>SUM(C26:U26)</f>
        <v>11595</v>
      </c>
      <c r="W26" s="52">
        <f>((V24*1000)/V26)/7</f>
        <v>151.40393026550854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728.53680000000008</v>
      </c>
      <c r="D27" s="226">
        <f t="shared" ref="D27:G27" si="5">(D26*D25/1000)*6</f>
        <v>667.67399999999998</v>
      </c>
      <c r="E27" s="226">
        <f t="shared" si="5"/>
        <v>135.35160000000002</v>
      </c>
      <c r="F27" s="226">
        <f t="shared" si="5"/>
        <v>674.03280000000007</v>
      </c>
      <c r="G27" s="226">
        <f t="shared" si="5"/>
        <v>670.39919999999995</v>
      </c>
      <c r="H27" s="233"/>
      <c r="I27" s="226">
        <f>(I26*I25/1000)*6</f>
        <v>714.91080000000011</v>
      </c>
      <c r="J27" s="226">
        <f t="shared" ref="J27:M27" si="6">(J26*J25/1000)*6</f>
        <v>661.3152</v>
      </c>
      <c r="K27" s="226">
        <f t="shared" si="6"/>
        <v>112.64160000000001</v>
      </c>
      <c r="L27" s="226">
        <f t="shared" si="6"/>
        <v>654.048</v>
      </c>
      <c r="M27" s="402">
        <f t="shared" si="6"/>
        <v>651.32280000000003</v>
      </c>
      <c r="N27" s="289">
        <f>((N26*N25)*7/1000-N17-N18)/5</f>
        <v>122.07976000000001</v>
      </c>
      <c r="O27" s="273">
        <f t="shared" ref="O27:U27" si="7">((O26*O25)*7/1000-O17-O18)/5</f>
        <v>125.95072</v>
      </c>
      <c r="P27" s="273">
        <f t="shared" si="7"/>
        <v>22.725960000000008</v>
      </c>
      <c r="Q27" s="274">
        <f t="shared" si="7"/>
        <v>127.20639999999999</v>
      </c>
      <c r="R27" s="272">
        <f t="shared" si="7"/>
        <v>127.9462</v>
      </c>
      <c r="S27" s="273">
        <f t="shared" si="7"/>
        <v>130.46951999999999</v>
      </c>
      <c r="T27" s="273">
        <f t="shared" si="7"/>
        <v>19.330879999999997</v>
      </c>
      <c r="U27" s="274">
        <f t="shared" si="7"/>
        <v>134.59244000000001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4.3308000000000044</v>
      </c>
      <c r="D28" s="235">
        <f t="shared" ref="D28:G28" si="8">+(D25-$C$32)*D26/1000</f>
        <v>3.9690000000000043</v>
      </c>
      <c r="E28" s="235">
        <f t="shared" si="8"/>
        <v>0.80460000000000087</v>
      </c>
      <c r="F28" s="235">
        <f t="shared" si="8"/>
        <v>4.0068000000000046</v>
      </c>
      <c r="G28" s="235">
        <f t="shared" si="8"/>
        <v>3.9852000000000043</v>
      </c>
      <c r="H28" s="234"/>
      <c r="I28" s="235">
        <f>+(I25-$I$32)*I26/1000</f>
        <v>4.2498000000000049</v>
      </c>
      <c r="J28" s="235">
        <f t="shared" ref="J28:M28" si="9">+(J25-$I$32)*J26/1000</f>
        <v>3.9312000000000045</v>
      </c>
      <c r="K28" s="235">
        <f t="shared" si="9"/>
        <v>0.66960000000000075</v>
      </c>
      <c r="L28" s="235">
        <f t="shared" si="9"/>
        <v>3.8880000000000039</v>
      </c>
      <c r="M28" s="406">
        <f t="shared" si="9"/>
        <v>3.8718000000000043</v>
      </c>
      <c r="N28" s="85">
        <f>((N26*N25)*7)/1000</f>
        <v>854.19880000000001</v>
      </c>
      <c r="O28" s="43">
        <f>((O26*O25)*7)/1000</f>
        <v>881.75360000000001</v>
      </c>
      <c r="P28" s="43">
        <f t="shared" ref="P28:U28" si="10">((P26*P25)*7)/1000</f>
        <v>160.02980000000002</v>
      </c>
      <c r="Q28" s="87">
        <f t="shared" si="10"/>
        <v>890.23199999999997</v>
      </c>
      <c r="R28" s="44">
        <f t="shared" si="10"/>
        <v>895.53099999999995</v>
      </c>
      <c r="S28" s="45">
        <f t="shared" si="10"/>
        <v>913.54759999999999</v>
      </c>
      <c r="T28" s="45">
        <f t="shared" si="10"/>
        <v>135.65439999999998</v>
      </c>
      <c r="U28" s="46">
        <f t="shared" si="10"/>
        <v>942.1622000000001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935.66666666666936</v>
      </c>
      <c r="D29" s="237">
        <f t="shared" si="11"/>
        <v>857.5000000000025</v>
      </c>
      <c r="E29" s="237">
        <f t="shared" si="11"/>
        <v>173.83333333333385</v>
      </c>
      <c r="F29" s="237">
        <f t="shared" si="11"/>
        <v>865.66666666666924</v>
      </c>
      <c r="G29" s="237">
        <f t="shared" si="11"/>
        <v>861.0000000000025</v>
      </c>
      <c r="H29" s="236"/>
      <c r="I29" s="237">
        <f t="shared" ref="I29:M29" si="12">+I26*(1.16666666666667)</f>
        <v>918.16666666666936</v>
      </c>
      <c r="J29" s="237">
        <f t="shared" si="12"/>
        <v>849.33333333333576</v>
      </c>
      <c r="K29" s="237">
        <f t="shared" si="12"/>
        <v>144.66666666666708</v>
      </c>
      <c r="L29" s="237">
        <f t="shared" si="12"/>
        <v>840.0000000000025</v>
      </c>
      <c r="M29" s="407">
        <f t="shared" si="12"/>
        <v>836.50000000000239</v>
      </c>
      <c r="N29" s="86">
        <f>+(N24/N26)/7*1000</f>
        <v>151.24069478908186</v>
      </c>
      <c r="O29" s="49">
        <f t="shared" ref="O29:U29" si="13">+(O24/O26)/7*1000</f>
        <v>151.44230769230768</v>
      </c>
      <c r="P29" s="49">
        <f t="shared" si="13"/>
        <v>151.27719962157047</v>
      </c>
      <c r="Q29" s="50">
        <f t="shared" si="13"/>
        <v>151.30952380952382</v>
      </c>
      <c r="R29" s="48">
        <f t="shared" si="13"/>
        <v>151.3609467455621</v>
      </c>
      <c r="S29" s="49">
        <f t="shared" si="13"/>
        <v>151.42525687769307</v>
      </c>
      <c r="T29" s="49">
        <f t="shared" si="13"/>
        <v>151.22767857142858</v>
      </c>
      <c r="U29" s="50">
        <f t="shared" si="13"/>
        <v>151.40607424071993</v>
      </c>
      <c r="V29" s="276"/>
    </row>
    <row r="30" spans="1:41" ht="33.75" customHeight="1" x14ac:dyDescent="0.25">
      <c r="A30" s="52"/>
      <c r="B30" s="233"/>
      <c r="C30" s="238">
        <f>(C27/6)</f>
        <v>121.42280000000001</v>
      </c>
      <c r="D30" s="238">
        <f t="shared" ref="D30:G30" si="14">+(D27/6)</f>
        <v>111.279</v>
      </c>
      <c r="E30" s="238">
        <f t="shared" si="14"/>
        <v>22.558600000000002</v>
      </c>
      <c r="F30" s="238">
        <f t="shared" si="14"/>
        <v>112.33880000000001</v>
      </c>
      <c r="G30" s="238">
        <f t="shared" si="14"/>
        <v>111.7332</v>
      </c>
      <c r="H30" s="233"/>
      <c r="I30" s="238">
        <f>(I27/6)</f>
        <v>119.15180000000002</v>
      </c>
      <c r="J30" s="238">
        <f t="shared" ref="J30:M30" si="15">+(J27/6)</f>
        <v>110.2192</v>
      </c>
      <c r="K30" s="238">
        <f t="shared" si="15"/>
        <v>18.773600000000002</v>
      </c>
      <c r="L30" s="238">
        <f t="shared" si="15"/>
        <v>109.008</v>
      </c>
      <c r="M30" s="408">
        <f t="shared" si="15"/>
        <v>108.55380000000001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296.03200000000004</v>
      </c>
      <c r="D31" s="238">
        <f t="shared" ref="D31:G31" si="16">+((D27-D24)/4)+D30</f>
        <v>271.19749999999999</v>
      </c>
      <c r="E31" s="238">
        <f t="shared" si="16"/>
        <v>54.996500000000012</v>
      </c>
      <c r="F31" s="238">
        <f t="shared" si="16"/>
        <v>273.84700000000004</v>
      </c>
      <c r="G31" s="238">
        <f t="shared" si="16"/>
        <v>272.33299999999997</v>
      </c>
      <c r="H31" s="233"/>
      <c r="I31" s="238">
        <f>+((I27-I24)/4)+I30</f>
        <v>290.47950000000003</v>
      </c>
      <c r="J31" s="238">
        <f t="shared" ref="J31:M31" si="17">+((J27-J24)/4)+J30</f>
        <v>268.72300000000001</v>
      </c>
      <c r="K31" s="238">
        <f t="shared" si="17"/>
        <v>45.709000000000003</v>
      </c>
      <c r="L31" s="238">
        <f t="shared" si="17"/>
        <v>265.69499999999999</v>
      </c>
      <c r="M31" s="408">
        <f t="shared" si="17"/>
        <v>264.55950000000001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462.23599999999999</v>
      </c>
      <c r="E32" s="242">
        <f>+SUM(C26:G26)</f>
        <v>3166</v>
      </c>
      <c r="F32" s="243"/>
      <c r="G32" s="243"/>
      <c r="H32" s="239"/>
      <c r="I32" s="240">
        <v>146</v>
      </c>
      <c r="J32" s="241">
        <f>+I32*K32/1000</f>
        <v>449.096</v>
      </c>
      <c r="K32" s="242">
        <f>+SUM(I26:M26)</f>
        <v>3076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89.2</v>
      </c>
      <c r="C38" s="79">
        <v>90.8</v>
      </c>
      <c r="D38" s="79">
        <v>19</v>
      </c>
      <c r="E38" s="79">
        <v>101</v>
      </c>
      <c r="F38" s="79">
        <v>100.9</v>
      </c>
      <c r="G38" s="79">
        <v>100.8</v>
      </c>
      <c r="H38" s="274">
        <f t="shared" ref="H38:H45" si="18">SUM(B38:G38)</f>
        <v>501.7</v>
      </c>
      <c r="I38" s="52"/>
      <c r="J38" s="287" t="s">
        <v>15</v>
      </c>
      <c r="K38" s="79">
        <v>6.6</v>
      </c>
      <c r="L38" s="79">
        <v>6.8</v>
      </c>
      <c r="M38" s="79">
        <v>1.4</v>
      </c>
      <c r="N38" s="79">
        <v>7.6</v>
      </c>
      <c r="O38" s="79">
        <v>7.4</v>
      </c>
      <c r="P38" s="79">
        <v>7.5</v>
      </c>
      <c r="Q38" s="274">
        <f t="shared" ref="Q38:Q45" si="19">SUM(K38:P38)</f>
        <v>37.299999999999997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89.2</v>
      </c>
      <c r="C39" s="79">
        <v>90.8</v>
      </c>
      <c r="D39" s="79">
        <v>19</v>
      </c>
      <c r="E39" s="79">
        <v>101</v>
      </c>
      <c r="F39" s="79">
        <v>100.9</v>
      </c>
      <c r="G39" s="79">
        <v>100.8</v>
      </c>
      <c r="H39" s="274">
        <f t="shared" si="18"/>
        <v>501.7</v>
      </c>
      <c r="I39" s="52"/>
      <c r="J39" s="288" t="s">
        <v>16</v>
      </c>
      <c r="K39" s="79">
        <v>6.6</v>
      </c>
      <c r="L39" s="79">
        <v>6.8</v>
      </c>
      <c r="M39" s="79">
        <v>1.4</v>
      </c>
      <c r="N39" s="79">
        <v>7.6</v>
      </c>
      <c r="O39" s="79">
        <v>7.4</v>
      </c>
      <c r="P39" s="79">
        <v>7.5</v>
      </c>
      <c r="Q39" s="274">
        <f t="shared" si="19"/>
        <v>37.299999999999997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89.2</v>
      </c>
      <c r="C40" s="79">
        <v>90.8</v>
      </c>
      <c r="D40" s="79">
        <v>19</v>
      </c>
      <c r="E40" s="79">
        <v>101</v>
      </c>
      <c r="F40" s="79">
        <v>100.9</v>
      </c>
      <c r="G40" s="79">
        <v>100.8</v>
      </c>
      <c r="H40" s="274">
        <f t="shared" si="18"/>
        <v>501.7</v>
      </c>
      <c r="I40" s="52"/>
      <c r="J40" s="287" t="s">
        <v>17</v>
      </c>
      <c r="K40" s="79">
        <v>6.5</v>
      </c>
      <c r="L40" s="79">
        <v>6.7</v>
      </c>
      <c r="M40" s="79">
        <v>1.4</v>
      </c>
      <c r="N40" s="79">
        <v>7.5</v>
      </c>
      <c r="O40" s="79">
        <v>7.3</v>
      </c>
      <c r="P40" s="79">
        <v>7.4</v>
      </c>
      <c r="Q40" s="274">
        <f t="shared" si="19"/>
        <v>36.800000000000004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89.2</v>
      </c>
      <c r="C41" s="79">
        <v>90.8</v>
      </c>
      <c r="D41" s="79">
        <v>19</v>
      </c>
      <c r="E41" s="79">
        <v>101</v>
      </c>
      <c r="F41" s="79">
        <v>100.9</v>
      </c>
      <c r="G41" s="79">
        <v>100.8</v>
      </c>
      <c r="H41" s="274">
        <f t="shared" si="18"/>
        <v>501.7</v>
      </c>
      <c r="I41" s="52"/>
      <c r="J41" s="288" t="s">
        <v>18</v>
      </c>
      <c r="K41" s="79">
        <v>6.5</v>
      </c>
      <c r="L41" s="79">
        <v>6.7</v>
      </c>
      <c r="M41" s="79">
        <v>1.4</v>
      </c>
      <c r="N41" s="79">
        <v>7.5</v>
      </c>
      <c r="O41" s="79">
        <v>7.3</v>
      </c>
      <c r="P41" s="79">
        <v>7.4</v>
      </c>
      <c r="Q41" s="274">
        <f t="shared" si="19"/>
        <v>36.800000000000004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89.2</v>
      </c>
      <c r="C42" s="79">
        <v>90.8</v>
      </c>
      <c r="D42" s="79">
        <v>19</v>
      </c>
      <c r="E42" s="79">
        <v>101</v>
      </c>
      <c r="F42" s="79">
        <v>100.9</v>
      </c>
      <c r="G42" s="79">
        <v>100.8</v>
      </c>
      <c r="H42" s="274">
        <f t="shared" si="18"/>
        <v>501.7</v>
      </c>
      <c r="I42" s="52"/>
      <c r="J42" s="287" t="s">
        <v>19</v>
      </c>
      <c r="K42" s="79">
        <v>6.5</v>
      </c>
      <c r="L42" s="79">
        <v>6.8</v>
      </c>
      <c r="M42" s="79">
        <v>1.4</v>
      </c>
      <c r="N42" s="79">
        <v>7.5</v>
      </c>
      <c r="O42" s="79">
        <v>7.4</v>
      </c>
      <c r="P42" s="79">
        <v>7.5</v>
      </c>
      <c r="Q42" s="274">
        <f t="shared" si="19"/>
        <v>37.1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89.2</v>
      </c>
      <c r="C43" s="79">
        <v>90.8</v>
      </c>
      <c r="D43" s="79">
        <v>19</v>
      </c>
      <c r="E43" s="79">
        <v>101</v>
      </c>
      <c r="F43" s="79">
        <v>100.9</v>
      </c>
      <c r="G43" s="79">
        <v>100.8</v>
      </c>
      <c r="H43" s="274">
        <f t="shared" si="18"/>
        <v>501.7</v>
      </c>
      <c r="I43" s="52"/>
      <c r="J43" s="288" t="s">
        <v>13</v>
      </c>
      <c r="K43" s="79">
        <v>6.6</v>
      </c>
      <c r="L43" s="79">
        <v>6.8</v>
      </c>
      <c r="M43" s="79">
        <v>1.4</v>
      </c>
      <c r="N43" s="79">
        <v>7.5</v>
      </c>
      <c r="O43" s="79">
        <v>7.4</v>
      </c>
      <c r="P43" s="79">
        <v>7.5</v>
      </c>
      <c r="Q43" s="274">
        <f t="shared" si="19"/>
        <v>37.199999999999996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89.2</v>
      </c>
      <c r="C44" s="79">
        <v>90.8</v>
      </c>
      <c r="D44" s="79">
        <v>19</v>
      </c>
      <c r="E44" s="79">
        <v>101</v>
      </c>
      <c r="F44" s="79">
        <v>100.9</v>
      </c>
      <c r="G44" s="79">
        <v>100.8</v>
      </c>
      <c r="H44" s="274">
        <f t="shared" si="18"/>
        <v>501.7</v>
      </c>
      <c r="I44" s="52"/>
      <c r="J44" s="287" t="s">
        <v>14</v>
      </c>
      <c r="K44" s="79">
        <v>6.6</v>
      </c>
      <c r="L44" s="79">
        <v>6.8</v>
      </c>
      <c r="M44" s="79">
        <v>1.5</v>
      </c>
      <c r="N44" s="79">
        <v>7.6</v>
      </c>
      <c r="O44" s="79">
        <v>7.4</v>
      </c>
      <c r="P44" s="79">
        <v>7.5</v>
      </c>
      <c r="Q44" s="274">
        <f t="shared" si="19"/>
        <v>37.4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624.40000000000009</v>
      </c>
      <c r="C45" s="262">
        <f t="shared" si="20"/>
        <v>635.59999999999991</v>
      </c>
      <c r="D45" s="262">
        <f t="shared" si="20"/>
        <v>133</v>
      </c>
      <c r="E45" s="262">
        <f t="shared" si="20"/>
        <v>707</v>
      </c>
      <c r="F45" s="262">
        <f t="shared" si="20"/>
        <v>706.3</v>
      </c>
      <c r="G45" s="262">
        <f t="shared" si="20"/>
        <v>705.59999999999991</v>
      </c>
      <c r="H45" s="274">
        <f t="shared" si="18"/>
        <v>3511.9</v>
      </c>
      <c r="J45" s="288" t="s">
        <v>11</v>
      </c>
      <c r="K45" s="290">
        <f t="shared" ref="K45:P45" si="21">SUM(K38:K44)</f>
        <v>45.900000000000006</v>
      </c>
      <c r="L45" s="262">
        <f t="shared" si="21"/>
        <v>47.399999999999991</v>
      </c>
      <c r="M45" s="262">
        <f t="shared" si="21"/>
        <v>9.9</v>
      </c>
      <c r="N45" s="262">
        <f t="shared" si="21"/>
        <v>52.800000000000004</v>
      </c>
      <c r="O45" s="262">
        <f t="shared" si="21"/>
        <v>51.6</v>
      </c>
      <c r="P45" s="262">
        <f t="shared" si="21"/>
        <v>52.3</v>
      </c>
      <c r="Q45" s="274">
        <f t="shared" si="19"/>
        <v>259.89999999999998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152.95731707317077</v>
      </c>
      <c r="J46" s="291" t="s">
        <v>20</v>
      </c>
      <c r="K46" s="292">
        <v>156</v>
      </c>
      <c r="L46" s="266">
        <v>154</v>
      </c>
      <c r="M46" s="266">
        <v>157</v>
      </c>
      <c r="N46" s="266">
        <v>154</v>
      </c>
      <c r="O46" s="266">
        <v>153.5</v>
      </c>
      <c r="P46" s="266">
        <v>152.5</v>
      </c>
      <c r="Q46" s="293">
        <f>+((Q45/Q47)/7)*1000</f>
        <v>154.06046235921752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583</v>
      </c>
      <c r="C47" s="35">
        <v>593</v>
      </c>
      <c r="D47" s="35">
        <v>125</v>
      </c>
      <c r="E47" s="35">
        <v>660</v>
      </c>
      <c r="F47" s="35">
        <v>660</v>
      </c>
      <c r="G47" s="35">
        <v>659</v>
      </c>
      <c r="H47" s="296">
        <f>SUM(B47:G47)</f>
        <v>3280</v>
      </c>
      <c r="I47" s="52"/>
      <c r="J47" s="295" t="s">
        <v>21</v>
      </c>
      <c r="K47" s="297">
        <v>42</v>
      </c>
      <c r="L47" s="298">
        <v>44</v>
      </c>
      <c r="M47" s="298">
        <v>9</v>
      </c>
      <c r="N47" s="298">
        <v>49</v>
      </c>
      <c r="O47" s="298">
        <v>48</v>
      </c>
      <c r="P47" s="298">
        <v>49</v>
      </c>
      <c r="Q47" s="299">
        <f>SUM(K47:P47)</f>
        <v>241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89.769939999999991</v>
      </c>
      <c r="C48" s="273">
        <f t="shared" si="22"/>
        <v>91.281739999999999</v>
      </c>
      <c r="D48" s="273">
        <f t="shared" si="22"/>
        <v>19.297500000000003</v>
      </c>
      <c r="E48" s="273">
        <f t="shared" si="22"/>
        <v>101.61879999999999</v>
      </c>
      <c r="F48" s="273">
        <f t="shared" si="22"/>
        <v>101.6588</v>
      </c>
      <c r="G48" s="273">
        <f t="shared" si="22"/>
        <v>101.48361999999999</v>
      </c>
      <c r="H48" s="302">
        <f>((H45*1000)/H47)/7</f>
        <v>152.95731707317074</v>
      </c>
      <c r="J48" s="301" t="s">
        <v>22</v>
      </c>
      <c r="K48" s="289">
        <f t="shared" ref="K48:P48" si="23">((K47*K46)*7/1000-K38-K39)/5</f>
        <v>6.5327999999999991</v>
      </c>
      <c r="L48" s="273">
        <f t="shared" si="23"/>
        <v>6.7664000000000017</v>
      </c>
      <c r="M48" s="273">
        <f t="shared" si="23"/>
        <v>1.4181999999999999</v>
      </c>
      <c r="N48" s="273">
        <f t="shared" si="23"/>
        <v>7.5244</v>
      </c>
      <c r="O48" s="273">
        <f t="shared" si="23"/>
        <v>7.3552000000000008</v>
      </c>
      <c r="P48" s="273">
        <f t="shared" si="23"/>
        <v>7.4614999999999991</v>
      </c>
      <c r="Q48" s="303">
        <f>((Q45*1000)/Q47)/7</f>
        <v>154.06046235921752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627.24969999999996</v>
      </c>
      <c r="C49" s="43">
        <f t="shared" si="24"/>
        <v>638.00869999999998</v>
      </c>
      <c r="D49" s="43">
        <f t="shared" si="24"/>
        <v>134.48750000000001</v>
      </c>
      <c r="E49" s="43">
        <f t="shared" si="24"/>
        <v>710.09399999999994</v>
      </c>
      <c r="F49" s="43">
        <f t="shared" si="24"/>
        <v>710.09399999999994</v>
      </c>
      <c r="G49" s="43">
        <f t="shared" si="24"/>
        <v>709.01809999999989</v>
      </c>
      <c r="H49" s="87"/>
      <c r="J49" s="96" t="s">
        <v>23</v>
      </c>
      <c r="K49" s="85">
        <f t="shared" ref="K49:P49" si="25">((K47*K46)*7)/1000</f>
        <v>45.863999999999997</v>
      </c>
      <c r="L49" s="43">
        <f t="shared" si="25"/>
        <v>47.432000000000002</v>
      </c>
      <c r="M49" s="43">
        <f t="shared" si="25"/>
        <v>9.891</v>
      </c>
      <c r="N49" s="43">
        <f t="shared" si="25"/>
        <v>52.822000000000003</v>
      </c>
      <c r="O49" s="43">
        <f t="shared" si="25"/>
        <v>51.576000000000001</v>
      </c>
      <c r="P49" s="43">
        <f t="shared" si="25"/>
        <v>52.307499999999997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153.00171526586624</v>
      </c>
      <c r="C50" s="49">
        <f t="shared" si="26"/>
        <v>153.11973018549745</v>
      </c>
      <c r="D50" s="49">
        <f t="shared" si="26"/>
        <v>152</v>
      </c>
      <c r="E50" s="49">
        <f t="shared" si="26"/>
        <v>153.03030303030303</v>
      </c>
      <c r="F50" s="49">
        <f t="shared" si="26"/>
        <v>152.87878787878788</v>
      </c>
      <c r="G50" s="49">
        <f t="shared" si="26"/>
        <v>152.95902883156296</v>
      </c>
      <c r="H50" s="105"/>
      <c r="I50" s="52"/>
      <c r="J50" s="97" t="s">
        <v>24</v>
      </c>
      <c r="K50" s="86">
        <f t="shared" ref="K50:P50" si="27">+(K45/K47)/7*1000</f>
        <v>156.12244897959184</v>
      </c>
      <c r="L50" s="49">
        <f t="shared" si="27"/>
        <v>153.89610389610388</v>
      </c>
      <c r="M50" s="49">
        <f t="shared" si="27"/>
        <v>157.14285714285717</v>
      </c>
      <c r="N50" s="49">
        <f t="shared" si="27"/>
        <v>153.93586005830903</v>
      </c>
      <c r="O50" s="49">
        <f t="shared" si="27"/>
        <v>153.57142857142856</v>
      </c>
      <c r="P50" s="49">
        <f t="shared" si="27"/>
        <v>152.47813411078718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9.6999999999999993</v>
      </c>
      <c r="C57" s="79">
        <v>8.6999999999999993</v>
      </c>
      <c r="D57" s="79">
        <v>1.8</v>
      </c>
      <c r="E57" s="79">
        <v>8.6999999999999993</v>
      </c>
      <c r="F57" s="221">
        <v>8.6999999999999993</v>
      </c>
      <c r="G57" s="23">
        <v>9.5</v>
      </c>
      <c r="H57" s="289">
        <v>8.8000000000000007</v>
      </c>
      <c r="I57" s="79">
        <v>1.6</v>
      </c>
      <c r="J57" s="79">
        <v>8.6</v>
      </c>
      <c r="K57" s="221">
        <v>8.5</v>
      </c>
      <c r="L57" s="23">
        <v>9.8000000000000007</v>
      </c>
      <c r="M57" s="79">
        <v>9.8000000000000007</v>
      </c>
      <c r="N57" s="79">
        <v>1.7</v>
      </c>
      <c r="O57" s="221">
        <v>10</v>
      </c>
      <c r="P57" s="23">
        <v>10.4</v>
      </c>
      <c r="Q57" s="79">
        <v>10.5</v>
      </c>
      <c r="R57" s="79">
        <v>1.6</v>
      </c>
      <c r="S57" s="221">
        <v>10.7</v>
      </c>
      <c r="T57" s="259">
        <f t="shared" ref="T57:T64" si="28">SUM(B57:S57)</f>
        <v>139.1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9.6999999999999993</v>
      </c>
      <c r="C58" s="79">
        <v>8.6999999999999993</v>
      </c>
      <c r="D58" s="79">
        <v>1.8</v>
      </c>
      <c r="E58" s="79">
        <v>8.6999999999999993</v>
      </c>
      <c r="F58" s="221">
        <v>8.6999999999999993</v>
      </c>
      <c r="G58" s="23">
        <v>9.5</v>
      </c>
      <c r="H58" s="289">
        <v>8.8000000000000007</v>
      </c>
      <c r="I58" s="79">
        <v>1.6</v>
      </c>
      <c r="J58" s="79">
        <v>8.6</v>
      </c>
      <c r="K58" s="221">
        <v>8.5</v>
      </c>
      <c r="L58" s="23">
        <v>9.8000000000000007</v>
      </c>
      <c r="M58" s="79">
        <v>9.8000000000000007</v>
      </c>
      <c r="N58" s="79">
        <v>1.7</v>
      </c>
      <c r="O58" s="221">
        <v>10</v>
      </c>
      <c r="P58" s="23">
        <v>10.4</v>
      </c>
      <c r="Q58" s="79">
        <v>10.5</v>
      </c>
      <c r="R58" s="79">
        <v>1.6</v>
      </c>
      <c r="S58" s="221">
        <v>10.7</v>
      </c>
      <c r="T58" s="259">
        <f t="shared" si="28"/>
        <v>139.1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9.6</v>
      </c>
      <c r="C59" s="79">
        <v>8.6</v>
      </c>
      <c r="D59" s="79">
        <v>1.7</v>
      </c>
      <c r="E59" s="79">
        <v>8.6999999999999993</v>
      </c>
      <c r="F59" s="221">
        <v>8.6999999999999993</v>
      </c>
      <c r="G59" s="23">
        <v>9.5</v>
      </c>
      <c r="H59" s="289">
        <v>8.6999999999999993</v>
      </c>
      <c r="I59" s="79">
        <v>1.5</v>
      </c>
      <c r="J59" s="79">
        <v>8.5</v>
      </c>
      <c r="K59" s="221">
        <v>8.5</v>
      </c>
      <c r="L59" s="23">
        <v>9.8000000000000007</v>
      </c>
      <c r="M59" s="79">
        <v>9.6999999999999993</v>
      </c>
      <c r="N59" s="79">
        <v>1.7</v>
      </c>
      <c r="O59" s="221">
        <v>9.9</v>
      </c>
      <c r="P59" s="23">
        <v>10.3</v>
      </c>
      <c r="Q59" s="79">
        <v>10.4</v>
      </c>
      <c r="R59" s="79">
        <v>1.5</v>
      </c>
      <c r="S59" s="221">
        <v>10.7</v>
      </c>
      <c r="T59" s="259">
        <f t="shared" si="28"/>
        <v>138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</v>
      </c>
      <c r="C60" s="79">
        <v>8.6</v>
      </c>
      <c r="D60" s="79">
        <v>1.7</v>
      </c>
      <c r="E60" s="79">
        <v>8.6999999999999993</v>
      </c>
      <c r="F60" s="221">
        <v>8.6999999999999993</v>
      </c>
      <c r="G60" s="23">
        <v>9.5</v>
      </c>
      <c r="H60" s="289">
        <v>8.6999999999999993</v>
      </c>
      <c r="I60" s="79">
        <v>1.5</v>
      </c>
      <c r="J60" s="79">
        <v>8.5</v>
      </c>
      <c r="K60" s="221">
        <v>8.5</v>
      </c>
      <c r="L60" s="23">
        <v>9.8000000000000007</v>
      </c>
      <c r="M60" s="79">
        <v>9.6999999999999993</v>
      </c>
      <c r="N60" s="79">
        <v>1.8</v>
      </c>
      <c r="O60" s="221">
        <v>9.9</v>
      </c>
      <c r="P60" s="23">
        <v>10.3</v>
      </c>
      <c r="Q60" s="79">
        <v>10.4</v>
      </c>
      <c r="R60" s="79">
        <v>1.6</v>
      </c>
      <c r="S60" s="221">
        <v>10.7</v>
      </c>
      <c r="T60" s="259">
        <f t="shared" si="28"/>
        <v>138.19999999999999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9.6999999999999993</v>
      </c>
      <c r="C61" s="79">
        <v>8.6</v>
      </c>
      <c r="D61" s="79">
        <v>1.7</v>
      </c>
      <c r="E61" s="79">
        <v>8.6999999999999993</v>
      </c>
      <c r="F61" s="221">
        <v>8.6999999999999993</v>
      </c>
      <c r="G61" s="23">
        <v>9.5</v>
      </c>
      <c r="H61" s="289">
        <v>8.6999999999999993</v>
      </c>
      <c r="I61" s="79">
        <v>1.6</v>
      </c>
      <c r="J61" s="79">
        <v>8.6</v>
      </c>
      <c r="K61" s="221">
        <v>8.5</v>
      </c>
      <c r="L61" s="23">
        <v>9.8000000000000007</v>
      </c>
      <c r="M61" s="79">
        <v>9.8000000000000007</v>
      </c>
      <c r="N61" s="79">
        <v>1.8</v>
      </c>
      <c r="O61" s="221">
        <v>9.9</v>
      </c>
      <c r="P61" s="23">
        <v>10.3</v>
      </c>
      <c r="Q61" s="79">
        <v>10.4</v>
      </c>
      <c r="R61" s="79">
        <v>1.6</v>
      </c>
      <c r="S61" s="221">
        <v>10.7</v>
      </c>
      <c r="T61" s="259">
        <f t="shared" si="28"/>
        <v>138.6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9.6999999999999993</v>
      </c>
      <c r="C62" s="79">
        <v>8.6999999999999993</v>
      </c>
      <c r="D62" s="79">
        <v>1.7</v>
      </c>
      <c r="E62" s="79">
        <v>8.6999999999999993</v>
      </c>
      <c r="F62" s="221">
        <v>8.6999999999999993</v>
      </c>
      <c r="G62" s="23">
        <v>9.5</v>
      </c>
      <c r="H62" s="289">
        <v>8.6999999999999993</v>
      </c>
      <c r="I62" s="79">
        <v>1.6</v>
      </c>
      <c r="J62" s="79">
        <v>8.6</v>
      </c>
      <c r="K62" s="221">
        <v>8.5</v>
      </c>
      <c r="L62" s="23">
        <v>9.9</v>
      </c>
      <c r="M62" s="79">
        <v>9.8000000000000007</v>
      </c>
      <c r="N62" s="79">
        <v>1.8</v>
      </c>
      <c r="O62" s="221">
        <v>9.9</v>
      </c>
      <c r="P62" s="23">
        <v>10.4</v>
      </c>
      <c r="Q62" s="79">
        <v>10.4</v>
      </c>
      <c r="R62" s="79">
        <v>1.6</v>
      </c>
      <c r="S62" s="221">
        <v>10.8</v>
      </c>
      <c r="T62" s="259">
        <f t="shared" si="28"/>
        <v>139.00000000000003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9.6999999999999993</v>
      </c>
      <c r="C63" s="79">
        <v>8.6999999999999993</v>
      </c>
      <c r="D63" s="79">
        <v>1.8</v>
      </c>
      <c r="E63" s="79">
        <v>8.8000000000000007</v>
      </c>
      <c r="F63" s="221">
        <v>8.8000000000000007</v>
      </c>
      <c r="G63" s="23">
        <v>9.6</v>
      </c>
      <c r="H63" s="289">
        <v>8.8000000000000007</v>
      </c>
      <c r="I63" s="79">
        <v>1.6</v>
      </c>
      <c r="J63" s="79">
        <v>8.6</v>
      </c>
      <c r="K63" s="221">
        <v>8.6</v>
      </c>
      <c r="L63" s="23">
        <v>9.9</v>
      </c>
      <c r="M63" s="79">
        <v>9.8000000000000007</v>
      </c>
      <c r="N63" s="79">
        <v>1.8</v>
      </c>
      <c r="O63" s="221">
        <v>10</v>
      </c>
      <c r="P63" s="23">
        <v>10.4</v>
      </c>
      <c r="Q63" s="79">
        <v>10.5</v>
      </c>
      <c r="R63" s="79">
        <v>1.6</v>
      </c>
      <c r="S63" s="221">
        <v>10.8</v>
      </c>
      <c r="T63" s="259">
        <f t="shared" si="28"/>
        <v>139.80000000000001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67.7</v>
      </c>
      <c r="C64" s="262">
        <f t="shared" si="29"/>
        <v>60.600000000000009</v>
      </c>
      <c r="D64" s="262">
        <f t="shared" si="29"/>
        <v>12.2</v>
      </c>
      <c r="E64" s="262">
        <f t="shared" si="29"/>
        <v>61</v>
      </c>
      <c r="F64" s="263">
        <f t="shared" si="29"/>
        <v>61</v>
      </c>
      <c r="G64" s="261">
        <f t="shared" si="29"/>
        <v>66.599999999999994</v>
      </c>
      <c r="H64" s="262">
        <f t="shared" si="29"/>
        <v>61.2</v>
      </c>
      <c r="I64" s="262">
        <f t="shared" si="29"/>
        <v>11</v>
      </c>
      <c r="J64" s="262">
        <f t="shared" si="29"/>
        <v>60.000000000000007</v>
      </c>
      <c r="K64" s="263">
        <f t="shared" si="29"/>
        <v>59.6</v>
      </c>
      <c r="L64" s="261">
        <f t="shared" si="29"/>
        <v>68.8</v>
      </c>
      <c r="M64" s="262">
        <f t="shared" si="29"/>
        <v>68.399999999999991</v>
      </c>
      <c r="N64" s="262">
        <f t="shared" si="29"/>
        <v>12.3</v>
      </c>
      <c r="O64" s="263">
        <f t="shared" si="29"/>
        <v>69.599999999999994</v>
      </c>
      <c r="P64" s="261">
        <f t="shared" si="29"/>
        <v>72.5</v>
      </c>
      <c r="Q64" s="262">
        <f t="shared" si="29"/>
        <v>73.099999999999994</v>
      </c>
      <c r="R64" s="262">
        <f t="shared" si="29"/>
        <v>11.1</v>
      </c>
      <c r="S64" s="263">
        <f t="shared" si="29"/>
        <v>75.099999999999994</v>
      </c>
      <c r="T64" s="259">
        <f t="shared" si="28"/>
        <v>971.8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156</v>
      </c>
      <c r="C65" s="266">
        <v>154.5</v>
      </c>
      <c r="D65" s="266">
        <v>158</v>
      </c>
      <c r="E65" s="266">
        <v>153</v>
      </c>
      <c r="F65" s="267">
        <v>153</v>
      </c>
      <c r="G65" s="265">
        <v>156</v>
      </c>
      <c r="H65" s="266">
        <v>153.5</v>
      </c>
      <c r="I65" s="266">
        <v>157</v>
      </c>
      <c r="J65" s="266">
        <v>153</v>
      </c>
      <c r="K65" s="267">
        <v>152</v>
      </c>
      <c r="L65" s="265">
        <v>156</v>
      </c>
      <c r="M65" s="266">
        <v>155</v>
      </c>
      <c r="N65" s="266">
        <v>159</v>
      </c>
      <c r="O65" s="267">
        <v>153</v>
      </c>
      <c r="P65" s="265">
        <v>157</v>
      </c>
      <c r="Q65" s="266">
        <v>156</v>
      </c>
      <c r="R65" s="266">
        <v>158</v>
      </c>
      <c r="S65" s="267">
        <v>155.5</v>
      </c>
      <c r="T65" s="316">
        <f>+((T64/T66)/7)*1000</f>
        <v>154.76986781334605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56</v>
      </c>
      <c r="L66" s="317">
        <v>63</v>
      </c>
      <c r="M66" s="298">
        <v>63</v>
      </c>
      <c r="N66" s="298">
        <v>11</v>
      </c>
      <c r="O66" s="318">
        <v>65</v>
      </c>
      <c r="P66" s="317">
        <v>66</v>
      </c>
      <c r="Q66" s="298">
        <v>67</v>
      </c>
      <c r="R66" s="298">
        <v>10</v>
      </c>
      <c r="S66" s="318">
        <v>69</v>
      </c>
      <c r="T66" s="319">
        <f>SUM(B66:S66)</f>
        <v>897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9.6607999999999983</v>
      </c>
      <c r="C67" s="273">
        <f t="shared" si="30"/>
        <v>8.6327999999999996</v>
      </c>
      <c r="D67" s="273">
        <f t="shared" si="30"/>
        <v>1.7131999999999998</v>
      </c>
      <c r="E67" s="273">
        <f t="shared" si="30"/>
        <v>8.7293999999999983</v>
      </c>
      <c r="F67" s="274">
        <f t="shared" si="30"/>
        <v>8.7293999999999983</v>
      </c>
      <c r="G67" s="272">
        <f t="shared" si="30"/>
        <v>9.5223999999999993</v>
      </c>
      <c r="H67" s="273">
        <f t="shared" si="30"/>
        <v>8.7293000000000003</v>
      </c>
      <c r="I67" s="273">
        <f t="shared" si="30"/>
        <v>1.5580000000000003</v>
      </c>
      <c r="J67" s="273">
        <f t="shared" si="30"/>
        <v>8.5551999999999992</v>
      </c>
      <c r="K67" s="274">
        <f t="shared" si="30"/>
        <v>8.5167999999999999</v>
      </c>
      <c r="L67" s="272">
        <f t="shared" si="30"/>
        <v>9.8392000000000017</v>
      </c>
      <c r="M67" s="273">
        <f t="shared" si="30"/>
        <v>9.7510000000000012</v>
      </c>
      <c r="N67" s="273">
        <f t="shared" si="30"/>
        <v>1.7686000000000004</v>
      </c>
      <c r="O67" s="274">
        <f t="shared" si="30"/>
        <v>9.9229999999999983</v>
      </c>
      <c r="P67" s="272">
        <f t="shared" si="30"/>
        <v>10.346800000000002</v>
      </c>
      <c r="Q67" s="273">
        <f t="shared" si="30"/>
        <v>10.4328</v>
      </c>
      <c r="R67" s="273">
        <f t="shared" si="30"/>
        <v>1.5720000000000003</v>
      </c>
      <c r="S67" s="274">
        <f t="shared" si="30"/>
        <v>10.741299999999999</v>
      </c>
      <c r="T67" s="320">
        <f>((T64*1000)/T66)/7</f>
        <v>154.76986781334608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67.703999999999994</v>
      </c>
      <c r="C68" s="43">
        <f t="shared" si="31"/>
        <v>60.564</v>
      </c>
      <c r="D68" s="43">
        <f t="shared" si="31"/>
        <v>12.166</v>
      </c>
      <c r="E68" s="43">
        <f t="shared" si="31"/>
        <v>61.046999999999997</v>
      </c>
      <c r="F68" s="87">
        <f t="shared" si="31"/>
        <v>61.046999999999997</v>
      </c>
      <c r="G68" s="42">
        <f t="shared" si="31"/>
        <v>66.611999999999995</v>
      </c>
      <c r="H68" s="43">
        <f t="shared" si="31"/>
        <v>61.246499999999997</v>
      </c>
      <c r="I68" s="43">
        <f t="shared" si="31"/>
        <v>10.99</v>
      </c>
      <c r="J68" s="43">
        <f t="shared" si="31"/>
        <v>59.975999999999999</v>
      </c>
      <c r="K68" s="87">
        <f t="shared" si="31"/>
        <v>59.584000000000003</v>
      </c>
      <c r="L68" s="42">
        <f t="shared" si="31"/>
        <v>68.796000000000006</v>
      </c>
      <c r="M68" s="43">
        <f t="shared" si="31"/>
        <v>68.355000000000004</v>
      </c>
      <c r="N68" s="43">
        <f t="shared" si="31"/>
        <v>12.243</v>
      </c>
      <c r="O68" s="87">
        <f t="shared" si="31"/>
        <v>69.614999999999995</v>
      </c>
      <c r="P68" s="42">
        <f t="shared" si="31"/>
        <v>72.534000000000006</v>
      </c>
      <c r="Q68" s="43">
        <f t="shared" si="31"/>
        <v>73.164000000000001</v>
      </c>
      <c r="R68" s="43">
        <f t="shared" si="31"/>
        <v>11.06</v>
      </c>
      <c r="S68" s="87">
        <f t="shared" si="31"/>
        <v>75.106499999999997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155.99078341013825</v>
      </c>
      <c r="C69" s="49">
        <f t="shared" si="32"/>
        <v>154.59183673469391</v>
      </c>
      <c r="D69" s="49">
        <f t="shared" si="32"/>
        <v>158.44155844155844</v>
      </c>
      <c r="E69" s="49">
        <f t="shared" si="32"/>
        <v>152.88220551378444</v>
      </c>
      <c r="F69" s="50">
        <f t="shared" si="32"/>
        <v>152.88220551378444</v>
      </c>
      <c r="G69" s="48">
        <f t="shared" si="32"/>
        <v>155.9718969555035</v>
      </c>
      <c r="H69" s="49">
        <f t="shared" si="32"/>
        <v>153.38345864661653</v>
      </c>
      <c r="I69" s="49">
        <f t="shared" si="32"/>
        <v>157.14285714285717</v>
      </c>
      <c r="J69" s="49">
        <f t="shared" si="32"/>
        <v>153.06122448979596</v>
      </c>
      <c r="K69" s="50">
        <f t="shared" si="32"/>
        <v>152.0408163265306</v>
      </c>
      <c r="L69" s="48">
        <f t="shared" si="32"/>
        <v>156.00907029478455</v>
      </c>
      <c r="M69" s="49">
        <f t="shared" si="32"/>
        <v>155.10204081632654</v>
      </c>
      <c r="N69" s="49">
        <f t="shared" si="32"/>
        <v>159.74025974025975</v>
      </c>
      <c r="O69" s="50">
        <f t="shared" si="32"/>
        <v>152.96703296703296</v>
      </c>
      <c r="P69" s="48">
        <f t="shared" si="32"/>
        <v>156.92640692640691</v>
      </c>
      <c r="Q69" s="49">
        <f t="shared" si="32"/>
        <v>155.86353944562899</v>
      </c>
      <c r="R69" s="49">
        <f t="shared" si="32"/>
        <v>158.57142857142856</v>
      </c>
      <c r="S69" s="50">
        <f t="shared" si="32"/>
        <v>155.48654244306417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0" zoomScale="30" zoomScaleNormal="30" workbookViewId="0">
      <selection activeCell="K47" sqref="K47:P47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AC3" s="550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50" t="s">
        <v>1</v>
      </c>
      <c r="B9" s="550"/>
      <c r="C9" s="550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50"/>
      <c r="B10" s="550"/>
      <c r="C10" s="550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50" t="s">
        <v>4</v>
      </c>
      <c r="B11" s="550"/>
      <c r="C11" s="550"/>
      <c r="D11" s="245"/>
      <c r="E11" s="551">
        <v>1</v>
      </c>
      <c r="F11" s="245"/>
      <c r="G11" s="245"/>
      <c r="H11" s="245"/>
      <c r="I11" s="245"/>
      <c r="J11" s="245"/>
      <c r="K11" s="599" t="s">
        <v>131</v>
      </c>
      <c r="L11" s="599"/>
      <c r="M11" s="552"/>
      <c r="N11" s="552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50"/>
      <c r="B12" s="550"/>
      <c r="C12" s="550"/>
      <c r="D12" s="245"/>
      <c r="E12" s="247"/>
      <c r="F12" s="245"/>
      <c r="G12" s="245"/>
      <c r="H12" s="245"/>
      <c r="I12" s="245"/>
      <c r="J12" s="245"/>
      <c r="K12" s="552"/>
      <c r="L12" s="552"/>
      <c r="M12" s="552"/>
      <c r="N12" s="552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245"/>
      <c r="W13" s="245"/>
      <c r="X13" s="245"/>
    </row>
    <row r="14" spans="1:29" s="52" customFormat="1" ht="34.5" thickBot="1" x14ac:dyDescent="0.3">
      <c r="A14" s="550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462</v>
      </c>
      <c r="C17" s="226">
        <v>4.3</v>
      </c>
      <c r="D17" s="226">
        <v>4</v>
      </c>
      <c r="E17" s="226">
        <v>0.8</v>
      </c>
      <c r="F17" s="226">
        <v>4</v>
      </c>
      <c r="G17" s="226">
        <v>4</v>
      </c>
      <c r="H17" s="225">
        <v>449</v>
      </c>
      <c r="I17" s="226">
        <v>4.2</v>
      </c>
      <c r="J17" s="226">
        <v>3.9</v>
      </c>
      <c r="K17" s="226">
        <v>0.7</v>
      </c>
      <c r="L17" s="226">
        <v>3.9</v>
      </c>
      <c r="M17" s="402">
        <v>3.9</v>
      </c>
      <c r="N17" s="79">
        <v>121.9</v>
      </c>
      <c r="O17" s="24">
        <v>126</v>
      </c>
      <c r="P17" s="24">
        <v>22.7</v>
      </c>
      <c r="Q17" s="25">
        <v>127.1</v>
      </c>
      <c r="R17" s="23">
        <v>127.9</v>
      </c>
      <c r="S17" s="24">
        <v>130.5</v>
      </c>
      <c r="T17" s="24">
        <v>19.3</v>
      </c>
      <c r="U17" s="25">
        <v>134.6</v>
      </c>
      <c r="V17" s="259">
        <f t="shared" ref="V17:V24" si="0">SUM(B17:U17)</f>
        <v>1754.7</v>
      </c>
      <c r="X17" s="52"/>
      <c r="Y17" s="52"/>
    </row>
    <row r="18" spans="1:41" ht="39.950000000000003" customHeight="1" x14ac:dyDescent="0.25">
      <c r="A18" s="260" t="s">
        <v>16</v>
      </c>
      <c r="B18" s="225">
        <v>462</v>
      </c>
      <c r="C18" s="226">
        <v>4.3</v>
      </c>
      <c r="D18" s="226">
        <v>4</v>
      </c>
      <c r="E18" s="226">
        <v>0.8</v>
      </c>
      <c r="F18" s="226">
        <v>4</v>
      </c>
      <c r="G18" s="226">
        <v>4</v>
      </c>
      <c r="H18" s="225">
        <v>449</v>
      </c>
      <c r="I18" s="226">
        <v>4.2</v>
      </c>
      <c r="J18" s="226">
        <v>3.9</v>
      </c>
      <c r="K18" s="226">
        <v>0.7</v>
      </c>
      <c r="L18" s="226">
        <v>3.9</v>
      </c>
      <c r="M18" s="402">
        <v>3.9</v>
      </c>
      <c r="N18" s="79">
        <v>121.9</v>
      </c>
      <c r="O18" s="24">
        <v>126</v>
      </c>
      <c r="P18" s="24">
        <v>22.7</v>
      </c>
      <c r="Q18" s="25">
        <v>127.1</v>
      </c>
      <c r="R18" s="23">
        <v>127.9</v>
      </c>
      <c r="S18" s="24">
        <v>130.5</v>
      </c>
      <c r="T18" s="24">
        <v>19.3</v>
      </c>
      <c r="U18" s="25">
        <v>134.6</v>
      </c>
      <c r="V18" s="259">
        <f t="shared" si="0"/>
        <v>1754.7</v>
      </c>
      <c r="X18" s="52"/>
      <c r="Y18" s="52"/>
    </row>
    <row r="19" spans="1:41" ht="39.75" customHeight="1" x14ac:dyDescent="0.25">
      <c r="A19" s="258" t="s">
        <v>17</v>
      </c>
      <c r="B19" s="225">
        <v>461</v>
      </c>
      <c r="C19" s="226">
        <v>4.3</v>
      </c>
      <c r="D19" s="226">
        <v>4</v>
      </c>
      <c r="E19" s="226">
        <v>0.8</v>
      </c>
      <c r="F19" s="226">
        <v>4</v>
      </c>
      <c r="G19" s="226">
        <v>4</v>
      </c>
      <c r="H19" s="225">
        <v>448</v>
      </c>
      <c r="I19" s="226">
        <v>4.2</v>
      </c>
      <c r="J19" s="226">
        <v>3.9</v>
      </c>
      <c r="K19" s="226">
        <v>0.7</v>
      </c>
      <c r="L19" s="226">
        <v>3.9</v>
      </c>
      <c r="M19" s="402">
        <v>3.9</v>
      </c>
      <c r="N19" s="79">
        <v>121.9</v>
      </c>
      <c r="O19" s="24">
        <v>125.7</v>
      </c>
      <c r="P19" s="24">
        <v>22.3</v>
      </c>
      <c r="Q19" s="25">
        <v>127</v>
      </c>
      <c r="R19" s="23">
        <v>127.5</v>
      </c>
      <c r="S19" s="24">
        <v>130.1</v>
      </c>
      <c r="T19" s="24">
        <v>19.2</v>
      </c>
      <c r="U19" s="25">
        <v>134.4</v>
      </c>
      <c r="V19" s="259">
        <f t="shared" si="0"/>
        <v>1750.8000000000002</v>
      </c>
      <c r="X19" s="52"/>
      <c r="Y19" s="52"/>
    </row>
    <row r="20" spans="1:41" ht="39.950000000000003" customHeight="1" x14ac:dyDescent="0.25">
      <c r="A20" s="260" t="s">
        <v>18</v>
      </c>
      <c r="B20" s="225">
        <v>461</v>
      </c>
      <c r="C20" s="226">
        <v>4.3</v>
      </c>
      <c r="D20" s="226">
        <v>4</v>
      </c>
      <c r="E20" s="226">
        <v>0.8</v>
      </c>
      <c r="F20" s="226">
        <v>4</v>
      </c>
      <c r="G20" s="226">
        <v>4</v>
      </c>
      <c r="H20" s="225">
        <v>448</v>
      </c>
      <c r="I20" s="226">
        <v>4.2</v>
      </c>
      <c r="J20" s="226">
        <v>3.9</v>
      </c>
      <c r="K20" s="226">
        <v>0.7</v>
      </c>
      <c r="L20" s="226">
        <v>3.9</v>
      </c>
      <c r="M20" s="402">
        <v>3.9</v>
      </c>
      <c r="N20" s="79">
        <v>121.9</v>
      </c>
      <c r="O20" s="24">
        <v>125.7</v>
      </c>
      <c r="P20" s="24">
        <v>22.3</v>
      </c>
      <c r="Q20" s="25">
        <v>127</v>
      </c>
      <c r="R20" s="23">
        <v>127.5</v>
      </c>
      <c r="S20" s="24">
        <v>130.1</v>
      </c>
      <c r="T20" s="24">
        <v>19.2</v>
      </c>
      <c r="U20" s="25">
        <v>134.4</v>
      </c>
      <c r="V20" s="259">
        <f t="shared" si="0"/>
        <v>1750.8000000000002</v>
      </c>
      <c r="X20" s="52"/>
      <c r="Y20" s="52"/>
    </row>
    <row r="21" spans="1:41" ht="39.950000000000003" customHeight="1" x14ac:dyDescent="0.25">
      <c r="A21" s="258" t="s">
        <v>19</v>
      </c>
      <c r="B21" s="225">
        <v>461</v>
      </c>
      <c r="C21" s="226">
        <v>4.3</v>
      </c>
      <c r="D21" s="226">
        <v>4</v>
      </c>
      <c r="E21" s="226">
        <v>0.8</v>
      </c>
      <c r="F21" s="226">
        <v>4</v>
      </c>
      <c r="G21" s="226">
        <v>4</v>
      </c>
      <c r="H21" s="225">
        <v>448</v>
      </c>
      <c r="I21" s="226">
        <v>4.2</v>
      </c>
      <c r="J21" s="226">
        <v>3.9</v>
      </c>
      <c r="K21" s="226">
        <v>0.7</v>
      </c>
      <c r="L21" s="226">
        <v>3.9</v>
      </c>
      <c r="M21" s="402">
        <v>3.9</v>
      </c>
      <c r="N21" s="79">
        <v>121.9</v>
      </c>
      <c r="O21" s="24">
        <v>125.7</v>
      </c>
      <c r="P21" s="24">
        <v>22.3</v>
      </c>
      <c r="Q21" s="25">
        <v>127</v>
      </c>
      <c r="R21" s="23">
        <v>127.5</v>
      </c>
      <c r="S21" s="24">
        <v>130.1</v>
      </c>
      <c r="T21" s="24">
        <v>19.2</v>
      </c>
      <c r="U21" s="25">
        <v>134.4</v>
      </c>
      <c r="V21" s="259">
        <f t="shared" si="0"/>
        <v>1750.8000000000002</v>
      </c>
      <c r="X21" s="52"/>
      <c r="Y21" s="52"/>
    </row>
    <row r="22" spans="1:41" ht="39.950000000000003" customHeight="1" x14ac:dyDescent="0.25">
      <c r="A22" s="260" t="s">
        <v>13</v>
      </c>
      <c r="B22" s="225">
        <v>461</v>
      </c>
      <c r="C22" s="226">
        <v>4.3</v>
      </c>
      <c r="D22" s="226">
        <v>4</v>
      </c>
      <c r="E22" s="226">
        <v>0.8</v>
      </c>
      <c r="F22" s="226">
        <v>4</v>
      </c>
      <c r="G22" s="226">
        <v>4</v>
      </c>
      <c r="H22" s="225">
        <v>448</v>
      </c>
      <c r="I22" s="226">
        <v>4.2</v>
      </c>
      <c r="J22" s="226">
        <v>3.9</v>
      </c>
      <c r="K22" s="226">
        <v>0.7</v>
      </c>
      <c r="L22" s="226">
        <v>3.9</v>
      </c>
      <c r="M22" s="402">
        <v>3.9</v>
      </c>
      <c r="N22" s="79">
        <v>121.9</v>
      </c>
      <c r="O22" s="24">
        <v>125.7</v>
      </c>
      <c r="P22" s="24">
        <v>22.3</v>
      </c>
      <c r="Q22" s="25">
        <v>127</v>
      </c>
      <c r="R22" s="23">
        <v>127.5</v>
      </c>
      <c r="S22" s="24">
        <v>130.1</v>
      </c>
      <c r="T22" s="24">
        <v>19.2</v>
      </c>
      <c r="U22" s="25">
        <v>134.4</v>
      </c>
      <c r="V22" s="259">
        <f t="shared" si="0"/>
        <v>1750.8000000000002</v>
      </c>
      <c r="X22" s="52"/>
      <c r="Y22" s="52"/>
    </row>
    <row r="23" spans="1:41" ht="39.950000000000003" customHeight="1" x14ac:dyDescent="0.25">
      <c r="A23" s="258" t="s">
        <v>14</v>
      </c>
      <c r="B23" s="225">
        <v>461</v>
      </c>
      <c r="C23" s="226">
        <v>4.3</v>
      </c>
      <c r="D23" s="226">
        <v>4</v>
      </c>
      <c r="E23" s="226">
        <v>0.8</v>
      </c>
      <c r="F23" s="226">
        <v>4</v>
      </c>
      <c r="G23" s="226">
        <v>4</v>
      </c>
      <c r="H23" s="225">
        <v>448</v>
      </c>
      <c r="I23" s="226">
        <v>4.2</v>
      </c>
      <c r="J23" s="226">
        <v>3.9</v>
      </c>
      <c r="K23" s="226">
        <v>0.7</v>
      </c>
      <c r="L23" s="226">
        <v>3.9</v>
      </c>
      <c r="M23" s="402">
        <v>3.9</v>
      </c>
      <c r="N23" s="79">
        <v>121.9</v>
      </c>
      <c r="O23" s="24">
        <v>125.7</v>
      </c>
      <c r="P23" s="24">
        <v>22.3</v>
      </c>
      <c r="Q23" s="25">
        <v>127</v>
      </c>
      <c r="R23" s="23">
        <v>127.5</v>
      </c>
      <c r="S23" s="24">
        <v>130.1</v>
      </c>
      <c r="T23" s="24">
        <v>19.2</v>
      </c>
      <c r="U23" s="25">
        <v>134.4</v>
      </c>
      <c r="V23" s="259">
        <f t="shared" si="0"/>
        <v>1750.8000000000002</v>
      </c>
      <c r="X23" s="52"/>
    </row>
    <row r="24" spans="1:41" ht="41.45" customHeight="1" thickBot="1" x14ac:dyDescent="0.3">
      <c r="A24" s="260" t="s">
        <v>11</v>
      </c>
      <c r="B24" s="227">
        <f>SUM(B17:B23)</f>
        <v>3229</v>
      </c>
      <c r="C24" s="228">
        <f t="shared" ref="C24:G24" si="1">SUM(C17:C23)</f>
        <v>30.1</v>
      </c>
      <c r="D24" s="228">
        <f t="shared" si="1"/>
        <v>28</v>
      </c>
      <c r="E24" s="228">
        <f t="shared" si="1"/>
        <v>5.6</v>
      </c>
      <c r="F24" s="228">
        <f t="shared" si="1"/>
        <v>28</v>
      </c>
      <c r="G24" s="228">
        <f t="shared" si="1"/>
        <v>28</v>
      </c>
      <c r="H24" s="227">
        <f>SUM(H17:H23)</f>
        <v>3138</v>
      </c>
      <c r="I24" s="228">
        <f t="shared" ref="I24:M24" si="2">SUM(I17:I23)</f>
        <v>29.4</v>
      </c>
      <c r="J24" s="228">
        <f t="shared" si="2"/>
        <v>27.299999999999997</v>
      </c>
      <c r="K24" s="228">
        <f t="shared" si="2"/>
        <v>4.9000000000000004</v>
      </c>
      <c r="L24" s="228">
        <f t="shared" si="2"/>
        <v>27.299999999999997</v>
      </c>
      <c r="M24" s="403">
        <f t="shared" si="2"/>
        <v>27.299999999999997</v>
      </c>
      <c r="N24" s="290">
        <f>SUM(N17:N23)</f>
        <v>853.3</v>
      </c>
      <c r="O24" s="262">
        <f t="shared" ref="O24:Q24" si="3">SUM(O17:O23)</f>
        <v>880.50000000000011</v>
      </c>
      <c r="P24" s="262">
        <f t="shared" si="3"/>
        <v>156.9</v>
      </c>
      <c r="Q24" s="263">
        <f t="shared" si="3"/>
        <v>889.2</v>
      </c>
      <c r="R24" s="261">
        <f>SUM(R17:R23)</f>
        <v>893.3</v>
      </c>
      <c r="S24" s="262">
        <f t="shared" ref="S24:U24" si="4">SUM(S17:S23)</f>
        <v>911.50000000000011</v>
      </c>
      <c r="T24" s="262">
        <f t="shared" si="4"/>
        <v>134.6</v>
      </c>
      <c r="U24" s="263">
        <f t="shared" si="4"/>
        <v>941.19999999999993</v>
      </c>
      <c r="V24" s="259">
        <f t="shared" si="0"/>
        <v>12263.400000000001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>
        <v>151.4</v>
      </c>
      <c r="R25" s="265">
        <v>151.4</v>
      </c>
      <c r="S25" s="266">
        <v>151.4</v>
      </c>
      <c r="T25" s="266">
        <v>151.4</v>
      </c>
      <c r="U25" s="267">
        <v>151.4</v>
      </c>
      <c r="V25" s="268">
        <f>+((V24/V26)/7)*1000</f>
        <v>151.4056076150969</v>
      </c>
    </row>
    <row r="26" spans="1:41" s="52" customFormat="1" ht="33" customHeight="1" x14ac:dyDescent="0.25">
      <c r="A26" s="269" t="s">
        <v>21</v>
      </c>
      <c r="B26" s="231"/>
      <c r="C26" s="232">
        <v>800</v>
      </c>
      <c r="D26" s="232">
        <v>735</v>
      </c>
      <c r="E26" s="232">
        <v>148</v>
      </c>
      <c r="F26" s="232">
        <v>740</v>
      </c>
      <c r="G26" s="232">
        <v>738</v>
      </c>
      <c r="H26" s="231"/>
      <c r="I26" s="232">
        <v>787</v>
      </c>
      <c r="J26" s="232">
        <v>725</v>
      </c>
      <c r="K26" s="232">
        <v>124</v>
      </c>
      <c r="L26" s="232">
        <v>716</v>
      </c>
      <c r="M26" s="405">
        <v>717</v>
      </c>
      <c r="N26" s="83">
        <v>805</v>
      </c>
      <c r="O26" s="35">
        <v>831</v>
      </c>
      <c r="P26" s="35">
        <v>148</v>
      </c>
      <c r="Q26" s="36">
        <v>839</v>
      </c>
      <c r="R26" s="34">
        <v>843</v>
      </c>
      <c r="S26" s="35">
        <v>860</v>
      </c>
      <c r="T26" s="35">
        <v>127</v>
      </c>
      <c r="U26" s="36">
        <v>888</v>
      </c>
      <c r="V26" s="270">
        <f>SUM(C26:U26)</f>
        <v>11571</v>
      </c>
      <c r="W26" s="52">
        <f>((V24*1000)/V26)/7</f>
        <v>151.40560761509687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726.72</v>
      </c>
      <c r="D27" s="226">
        <f t="shared" ref="D27:G27" si="5">(D26*D25/1000)*6</f>
        <v>667.67399999999998</v>
      </c>
      <c r="E27" s="226">
        <f t="shared" si="5"/>
        <v>134.44319999999999</v>
      </c>
      <c r="F27" s="226">
        <f t="shared" si="5"/>
        <v>672.21600000000001</v>
      </c>
      <c r="G27" s="226">
        <f t="shared" si="5"/>
        <v>670.39919999999995</v>
      </c>
      <c r="H27" s="233"/>
      <c r="I27" s="226">
        <f>(I26*I25/1000)*6</f>
        <v>714.91080000000011</v>
      </c>
      <c r="J27" s="226">
        <f t="shared" ref="J27:M27" si="6">(J26*J25/1000)*6</f>
        <v>658.59</v>
      </c>
      <c r="K27" s="226">
        <f t="shared" si="6"/>
        <v>112.64160000000001</v>
      </c>
      <c r="L27" s="226">
        <f t="shared" si="6"/>
        <v>650.41440000000011</v>
      </c>
      <c r="M27" s="402">
        <f t="shared" si="6"/>
        <v>651.32280000000003</v>
      </c>
      <c r="N27" s="289">
        <f>((N26*N25)*7/1000-N17-N18)/5</f>
        <v>121.86780000000002</v>
      </c>
      <c r="O27" s="273">
        <f t="shared" ref="O27:U27" si="7">((O26*O25)*7/1000-O17-O18)/5</f>
        <v>125.73876</v>
      </c>
      <c r="P27" s="273">
        <f t="shared" si="7"/>
        <v>22.290080000000003</v>
      </c>
      <c r="Q27" s="274">
        <f t="shared" si="7"/>
        <v>126.99444000000001</v>
      </c>
      <c r="R27" s="272">
        <f t="shared" si="7"/>
        <v>127.52228000000005</v>
      </c>
      <c r="S27" s="273">
        <f t="shared" si="7"/>
        <v>130.0856</v>
      </c>
      <c r="T27" s="273">
        <f t="shared" si="7"/>
        <v>19.198920000000005</v>
      </c>
      <c r="U27" s="274">
        <f t="shared" si="7"/>
        <v>134.38048000000001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4.3200000000000047</v>
      </c>
      <c r="D28" s="235">
        <f t="shared" ref="D28:G28" si="8">+(D25-$C$32)*D26/1000</f>
        <v>3.9690000000000043</v>
      </c>
      <c r="E28" s="235">
        <f t="shared" si="8"/>
        <v>0.7992000000000008</v>
      </c>
      <c r="F28" s="235">
        <f t="shared" si="8"/>
        <v>3.996000000000004</v>
      </c>
      <c r="G28" s="235">
        <f t="shared" si="8"/>
        <v>3.9852000000000043</v>
      </c>
      <c r="H28" s="234"/>
      <c r="I28" s="235">
        <f>+(I25-$I$32)*I26/1000</f>
        <v>4.2498000000000049</v>
      </c>
      <c r="J28" s="235">
        <f t="shared" ref="J28:M28" si="9">+(J25-$I$32)*J26/1000</f>
        <v>3.915000000000004</v>
      </c>
      <c r="K28" s="235">
        <f t="shared" si="9"/>
        <v>0.66960000000000075</v>
      </c>
      <c r="L28" s="235">
        <f t="shared" si="9"/>
        <v>3.8664000000000041</v>
      </c>
      <c r="M28" s="406">
        <f t="shared" si="9"/>
        <v>3.8718000000000043</v>
      </c>
      <c r="N28" s="85">
        <f>((N26*N25)*7)/1000</f>
        <v>853.13900000000001</v>
      </c>
      <c r="O28" s="43">
        <f>((O26*O25)*7)/1000</f>
        <v>880.69380000000001</v>
      </c>
      <c r="P28" s="43">
        <f t="shared" ref="P28:U28" si="10">((P26*P25)*7)/1000</f>
        <v>156.85040000000001</v>
      </c>
      <c r="Q28" s="87">
        <f t="shared" si="10"/>
        <v>889.17220000000009</v>
      </c>
      <c r="R28" s="44">
        <f t="shared" si="10"/>
        <v>893.41140000000019</v>
      </c>
      <c r="S28" s="45">
        <f t="shared" si="10"/>
        <v>911.428</v>
      </c>
      <c r="T28" s="45">
        <f t="shared" si="10"/>
        <v>134.59460000000001</v>
      </c>
      <c r="U28" s="46">
        <f t="shared" si="10"/>
        <v>941.1024000000001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933.3333333333361</v>
      </c>
      <c r="D29" s="237">
        <f t="shared" si="11"/>
        <v>857.5000000000025</v>
      </c>
      <c r="E29" s="237">
        <f t="shared" si="11"/>
        <v>172.66666666666717</v>
      </c>
      <c r="F29" s="237">
        <f t="shared" si="11"/>
        <v>863.33333333333587</v>
      </c>
      <c r="G29" s="237">
        <f t="shared" si="11"/>
        <v>861.0000000000025</v>
      </c>
      <c r="H29" s="236"/>
      <c r="I29" s="237">
        <f t="shared" ref="I29:M29" si="12">+I26*(1.16666666666667)</f>
        <v>918.16666666666936</v>
      </c>
      <c r="J29" s="237">
        <f t="shared" si="12"/>
        <v>845.83333333333576</v>
      </c>
      <c r="K29" s="237">
        <f t="shared" si="12"/>
        <v>144.66666666666708</v>
      </c>
      <c r="L29" s="237">
        <f t="shared" si="12"/>
        <v>835.33333333333576</v>
      </c>
      <c r="M29" s="407">
        <f t="shared" si="12"/>
        <v>836.50000000000239</v>
      </c>
      <c r="N29" s="86">
        <f>+(N24/N26)/7*1000</f>
        <v>151.42857142857144</v>
      </c>
      <c r="O29" s="49">
        <f t="shared" ref="O29:U29" si="13">+(O24/O26)/7*1000</f>
        <v>151.36668385765861</v>
      </c>
      <c r="P29" s="49">
        <f t="shared" si="13"/>
        <v>151.44787644787644</v>
      </c>
      <c r="Q29" s="50">
        <f t="shared" si="13"/>
        <v>151.40473352630684</v>
      </c>
      <c r="R29" s="48">
        <f t="shared" si="13"/>
        <v>151.3811218437553</v>
      </c>
      <c r="S29" s="49">
        <f t="shared" si="13"/>
        <v>151.41196013289041</v>
      </c>
      <c r="T29" s="49">
        <f t="shared" si="13"/>
        <v>151.40607424071993</v>
      </c>
      <c r="U29" s="50">
        <f t="shared" si="13"/>
        <v>151.41570141570139</v>
      </c>
      <c r="V29" s="276"/>
    </row>
    <row r="30" spans="1:41" ht="33.75" customHeight="1" x14ac:dyDescent="0.25">
      <c r="A30" s="52"/>
      <c r="B30" s="233"/>
      <c r="C30" s="238">
        <f>(C27/6)</f>
        <v>121.12</v>
      </c>
      <c r="D30" s="238">
        <f t="shared" ref="D30:G30" si="14">+(D27/6)</f>
        <v>111.279</v>
      </c>
      <c r="E30" s="238">
        <f t="shared" si="14"/>
        <v>22.4072</v>
      </c>
      <c r="F30" s="238">
        <f t="shared" si="14"/>
        <v>112.036</v>
      </c>
      <c r="G30" s="238">
        <f t="shared" si="14"/>
        <v>111.7332</v>
      </c>
      <c r="H30" s="233"/>
      <c r="I30" s="238">
        <f>(I27/6)</f>
        <v>119.15180000000002</v>
      </c>
      <c r="J30" s="238">
        <f t="shared" ref="J30:M30" si="15">+(J27/6)</f>
        <v>109.765</v>
      </c>
      <c r="K30" s="238">
        <f t="shared" si="15"/>
        <v>18.773600000000002</v>
      </c>
      <c r="L30" s="238">
        <f t="shared" si="15"/>
        <v>108.40240000000001</v>
      </c>
      <c r="M30" s="408">
        <f t="shared" si="15"/>
        <v>108.55380000000001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295.27499999999998</v>
      </c>
      <c r="D31" s="238">
        <f t="shared" ref="D31:G31" si="16">+((D27-D24)/4)+D30</f>
        <v>271.19749999999999</v>
      </c>
      <c r="E31" s="238">
        <f t="shared" si="16"/>
        <v>54.617999999999995</v>
      </c>
      <c r="F31" s="238">
        <f t="shared" si="16"/>
        <v>273.09000000000003</v>
      </c>
      <c r="G31" s="238">
        <f t="shared" si="16"/>
        <v>272.33299999999997</v>
      </c>
      <c r="H31" s="233"/>
      <c r="I31" s="238">
        <f>+((I27-I24)/4)+I30</f>
        <v>290.52950000000004</v>
      </c>
      <c r="J31" s="238">
        <f t="shared" ref="J31:M31" si="17">+((J27-J24)/4)+J30</f>
        <v>267.58750000000003</v>
      </c>
      <c r="K31" s="238">
        <f t="shared" si="17"/>
        <v>45.709000000000003</v>
      </c>
      <c r="L31" s="238">
        <f t="shared" si="17"/>
        <v>264.18100000000004</v>
      </c>
      <c r="M31" s="408">
        <f t="shared" si="17"/>
        <v>264.55950000000001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461.50599999999997</v>
      </c>
      <c r="E32" s="242">
        <f>+SUM(C26:G26)</f>
        <v>3161</v>
      </c>
      <c r="F32" s="243"/>
      <c r="G32" s="243"/>
      <c r="H32" s="239"/>
      <c r="I32" s="240">
        <v>146</v>
      </c>
      <c r="J32" s="241">
        <f>+I32*K32/1000</f>
        <v>448.07400000000001</v>
      </c>
      <c r="K32" s="242">
        <f>+SUM(I26:M26)</f>
        <v>3069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88.3</v>
      </c>
      <c r="C38" s="79">
        <v>90.6</v>
      </c>
      <c r="D38" s="79">
        <v>18.3</v>
      </c>
      <c r="E38" s="79">
        <v>100.4</v>
      </c>
      <c r="F38" s="79">
        <v>100.6</v>
      </c>
      <c r="G38" s="79">
        <v>100.3</v>
      </c>
      <c r="H38" s="274">
        <f t="shared" ref="H38:H45" si="18">SUM(B38:G38)</f>
        <v>498.50000000000006</v>
      </c>
      <c r="I38" s="52"/>
      <c r="J38" s="287" t="s">
        <v>15</v>
      </c>
      <c r="K38" s="79">
        <v>6.6</v>
      </c>
      <c r="L38" s="79">
        <v>6.8</v>
      </c>
      <c r="M38" s="79">
        <v>1.3</v>
      </c>
      <c r="N38" s="79">
        <v>7.6</v>
      </c>
      <c r="O38" s="79">
        <v>7.4</v>
      </c>
      <c r="P38" s="79">
        <v>7.5</v>
      </c>
      <c r="Q38" s="274">
        <f t="shared" ref="Q38:Q45" si="19">SUM(K38:P38)</f>
        <v>37.199999999999996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88.3</v>
      </c>
      <c r="C39" s="79">
        <v>90.6</v>
      </c>
      <c r="D39" s="79">
        <v>18.3</v>
      </c>
      <c r="E39" s="79">
        <v>100.4</v>
      </c>
      <c r="F39" s="79">
        <v>100.6</v>
      </c>
      <c r="G39" s="79">
        <v>100.3</v>
      </c>
      <c r="H39" s="274">
        <f t="shared" si="18"/>
        <v>498.50000000000006</v>
      </c>
      <c r="I39" s="52"/>
      <c r="J39" s="288" t="s">
        <v>16</v>
      </c>
      <c r="K39" s="79">
        <v>6.6</v>
      </c>
      <c r="L39" s="79">
        <v>6.8</v>
      </c>
      <c r="M39" s="79">
        <v>1.3</v>
      </c>
      <c r="N39" s="79">
        <v>7.6</v>
      </c>
      <c r="O39" s="79">
        <v>7.4</v>
      </c>
      <c r="P39" s="79">
        <v>7.5</v>
      </c>
      <c r="Q39" s="274">
        <f t="shared" si="19"/>
        <v>37.199999999999996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88.3</v>
      </c>
      <c r="C40" s="79">
        <v>90.6</v>
      </c>
      <c r="D40" s="79">
        <v>18.3</v>
      </c>
      <c r="E40" s="79">
        <v>100.4</v>
      </c>
      <c r="F40" s="79">
        <v>100.6</v>
      </c>
      <c r="G40" s="79">
        <v>100.3</v>
      </c>
      <c r="H40" s="274">
        <f t="shared" si="18"/>
        <v>498.50000000000006</v>
      </c>
      <c r="I40" s="52"/>
      <c r="J40" s="287" t="s">
        <v>17</v>
      </c>
      <c r="K40" s="79">
        <v>6.5</v>
      </c>
      <c r="L40" s="79">
        <v>6.8</v>
      </c>
      <c r="M40" s="79">
        <v>1.2</v>
      </c>
      <c r="N40" s="79">
        <v>7.5</v>
      </c>
      <c r="O40" s="79">
        <v>7.3</v>
      </c>
      <c r="P40" s="79">
        <v>7.5</v>
      </c>
      <c r="Q40" s="274">
        <f t="shared" si="19"/>
        <v>36.799999999999997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88.3</v>
      </c>
      <c r="C41" s="79">
        <v>90.6</v>
      </c>
      <c r="D41" s="79">
        <v>18.3</v>
      </c>
      <c r="E41" s="79">
        <v>100.4</v>
      </c>
      <c r="F41" s="79">
        <v>100.6</v>
      </c>
      <c r="G41" s="79">
        <v>100.3</v>
      </c>
      <c r="H41" s="274">
        <f t="shared" si="18"/>
        <v>498.50000000000006</v>
      </c>
      <c r="I41" s="52"/>
      <c r="J41" s="288" t="s">
        <v>18</v>
      </c>
      <c r="K41" s="79">
        <v>6.5</v>
      </c>
      <c r="L41" s="79">
        <v>6.8</v>
      </c>
      <c r="M41" s="79">
        <v>1.2</v>
      </c>
      <c r="N41" s="79">
        <v>7.5</v>
      </c>
      <c r="O41" s="79">
        <v>7.4</v>
      </c>
      <c r="P41" s="79">
        <v>7.5</v>
      </c>
      <c r="Q41" s="274">
        <f t="shared" si="19"/>
        <v>36.9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88.3</v>
      </c>
      <c r="C42" s="79">
        <v>90.6</v>
      </c>
      <c r="D42" s="79">
        <v>18.3</v>
      </c>
      <c r="E42" s="79">
        <v>100.4</v>
      </c>
      <c r="F42" s="79">
        <v>100.6</v>
      </c>
      <c r="G42" s="79">
        <v>100.3</v>
      </c>
      <c r="H42" s="274">
        <f t="shared" si="18"/>
        <v>498.50000000000006</v>
      </c>
      <c r="I42" s="52"/>
      <c r="J42" s="287" t="s">
        <v>19</v>
      </c>
      <c r="K42" s="79">
        <v>6.6</v>
      </c>
      <c r="L42" s="79">
        <v>6.8</v>
      </c>
      <c r="M42" s="79">
        <v>1.3</v>
      </c>
      <c r="N42" s="79">
        <v>7.6</v>
      </c>
      <c r="O42" s="79">
        <v>7.4</v>
      </c>
      <c r="P42" s="79">
        <v>7.5</v>
      </c>
      <c r="Q42" s="274">
        <f t="shared" si="19"/>
        <v>37.199999999999996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88.3</v>
      </c>
      <c r="C43" s="79">
        <v>90.6</v>
      </c>
      <c r="D43" s="79">
        <v>18.3</v>
      </c>
      <c r="E43" s="79">
        <v>100.4</v>
      </c>
      <c r="F43" s="79">
        <v>100.6</v>
      </c>
      <c r="G43" s="79">
        <v>100.3</v>
      </c>
      <c r="H43" s="274">
        <f t="shared" si="18"/>
        <v>498.50000000000006</v>
      </c>
      <c r="I43" s="52"/>
      <c r="J43" s="288" t="s">
        <v>13</v>
      </c>
      <c r="K43" s="79">
        <v>6.6</v>
      </c>
      <c r="L43" s="79">
        <v>6.8</v>
      </c>
      <c r="M43" s="79">
        <v>1.3</v>
      </c>
      <c r="N43" s="79">
        <v>7.6</v>
      </c>
      <c r="O43" s="79">
        <v>7.4</v>
      </c>
      <c r="P43" s="79">
        <v>7.6</v>
      </c>
      <c r="Q43" s="274">
        <f t="shared" si="19"/>
        <v>37.299999999999997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88.3</v>
      </c>
      <c r="C44" s="79">
        <v>90.6</v>
      </c>
      <c r="D44" s="79">
        <v>18.3</v>
      </c>
      <c r="E44" s="79">
        <v>100.4</v>
      </c>
      <c r="F44" s="79">
        <v>100.6</v>
      </c>
      <c r="G44" s="79">
        <v>100.3</v>
      </c>
      <c r="H44" s="274">
        <f t="shared" si="18"/>
        <v>498.50000000000006</v>
      </c>
      <c r="I44" s="52"/>
      <c r="J44" s="287" t="s">
        <v>14</v>
      </c>
      <c r="K44" s="79">
        <v>6.6</v>
      </c>
      <c r="L44" s="79">
        <v>6.9</v>
      </c>
      <c r="M44" s="79">
        <v>1.3</v>
      </c>
      <c r="N44" s="79">
        <v>7.6</v>
      </c>
      <c r="O44" s="79">
        <v>7.4</v>
      </c>
      <c r="P44" s="79">
        <v>7.6</v>
      </c>
      <c r="Q44" s="274">
        <f t="shared" si="19"/>
        <v>37.4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618.09999999999991</v>
      </c>
      <c r="C45" s="262">
        <f t="shared" si="20"/>
        <v>634.20000000000005</v>
      </c>
      <c r="D45" s="262">
        <f t="shared" si="20"/>
        <v>128.1</v>
      </c>
      <c r="E45" s="262">
        <f t="shared" si="20"/>
        <v>702.8</v>
      </c>
      <c r="F45" s="262">
        <f t="shared" si="20"/>
        <v>704.2</v>
      </c>
      <c r="G45" s="262">
        <f t="shared" si="20"/>
        <v>702.09999999999991</v>
      </c>
      <c r="H45" s="274">
        <f t="shared" si="18"/>
        <v>3489.4999999999995</v>
      </c>
      <c r="J45" s="288" t="s">
        <v>11</v>
      </c>
      <c r="K45" s="290">
        <f t="shared" ref="K45:P45" si="21">SUM(K38:K44)</f>
        <v>46</v>
      </c>
      <c r="L45" s="262">
        <f t="shared" si="21"/>
        <v>47.699999999999996</v>
      </c>
      <c r="M45" s="262">
        <f t="shared" si="21"/>
        <v>8.9</v>
      </c>
      <c r="N45" s="262">
        <f t="shared" si="21"/>
        <v>53</v>
      </c>
      <c r="O45" s="262">
        <f t="shared" si="21"/>
        <v>51.699999999999996</v>
      </c>
      <c r="P45" s="262">
        <f t="shared" si="21"/>
        <v>52.7</v>
      </c>
      <c r="Q45" s="274">
        <f t="shared" si="19"/>
        <v>260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152.82035561005517</v>
      </c>
      <c r="J46" s="291" t="s">
        <v>20</v>
      </c>
      <c r="K46" s="292">
        <v>156.5</v>
      </c>
      <c r="L46" s="266">
        <v>155</v>
      </c>
      <c r="M46" s="266">
        <v>158</v>
      </c>
      <c r="N46" s="266">
        <v>154.5</v>
      </c>
      <c r="O46" s="266">
        <v>154</v>
      </c>
      <c r="P46" s="266">
        <v>153.5</v>
      </c>
      <c r="Q46" s="293">
        <f>+((Q45/Q47)/7)*1000</f>
        <v>154.76190476190473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578</v>
      </c>
      <c r="C47" s="35">
        <v>592</v>
      </c>
      <c r="D47" s="35">
        <v>121</v>
      </c>
      <c r="E47" s="35">
        <v>657</v>
      </c>
      <c r="F47" s="35">
        <v>658</v>
      </c>
      <c r="G47" s="35">
        <v>656</v>
      </c>
      <c r="H47" s="296">
        <f>SUM(B47:G47)</f>
        <v>3262</v>
      </c>
      <c r="I47" s="52"/>
      <c r="J47" s="295" t="s">
        <v>21</v>
      </c>
      <c r="K47" s="297">
        <v>42</v>
      </c>
      <c r="L47" s="298">
        <v>44</v>
      </c>
      <c r="M47" s="298">
        <v>8</v>
      </c>
      <c r="N47" s="298">
        <v>49</v>
      </c>
      <c r="O47" s="298">
        <v>48</v>
      </c>
      <c r="P47" s="298">
        <v>49</v>
      </c>
      <c r="Q47" s="299">
        <f>SUM(K47:P47)</f>
        <v>240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89.054040000000001</v>
      </c>
      <c r="C48" s="273">
        <f t="shared" si="22"/>
        <v>91.14655999999998</v>
      </c>
      <c r="D48" s="273">
        <f t="shared" si="22"/>
        <v>18.716779999999993</v>
      </c>
      <c r="E48" s="273">
        <f t="shared" si="22"/>
        <v>101.21325999999999</v>
      </c>
      <c r="F48" s="273">
        <f t="shared" si="22"/>
        <v>101.34843999999998</v>
      </c>
      <c r="G48" s="273">
        <f t="shared" si="22"/>
        <v>101.03808000000001</v>
      </c>
      <c r="H48" s="302">
        <f>((H45*1000)/H47)/7</f>
        <v>152.82035561005517</v>
      </c>
      <c r="J48" s="301" t="s">
        <v>22</v>
      </c>
      <c r="K48" s="289">
        <f t="shared" ref="K48:P48" si="23">((K47*K46)*7/1000-K38-K39)/5</f>
        <v>6.5621999999999998</v>
      </c>
      <c r="L48" s="273">
        <f t="shared" si="23"/>
        <v>6.8280000000000012</v>
      </c>
      <c r="M48" s="273">
        <f t="shared" si="23"/>
        <v>1.2496000000000003</v>
      </c>
      <c r="N48" s="273">
        <f t="shared" si="23"/>
        <v>7.5586999999999991</v>
      </c>
      <c r="O48" s="273">
        <f t="shared" si="23"/>
        <v>7.3888000000000007</v>
      </c>
      <c r="P48" s="273">
        <f t="shared" si="23"/>
        <v>7.5301</v>
      </c>
      <c r="Q48" s="303">
        <f>((Q45*1000)/Q47)/7</f>
        <v>154.76190476190476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621.87019999999995</v>
      </c>
      <c r="C49" s="43">
        <f t="shared" si="24"/>
        <v>636.93279999999993</v>
      </c>
      <c r="D49" s="43">
        <f t="shared" si="24"/>
        <v>130.18389999999997</v>
      </c>
      <c r="E49" s="43">
        <f t="shared" si="24"/>
        <v>706.86629999999991</v>
      </c>
      <c r="F49" s="43">
        <f t="shared" si="24"/>
        <v>707.94219999999996</v>
      </c>
      <c r="G49" s="43">
        <f t="shared" si="24"/>
        <v>705.79039999999998</v>
      </c>
      <c r="H49" s="87"/>
      <c r="J49" s="96" t="s">
        <v>23</v>
      </c>
      <c r="K49" s="85">
        <f t="shared" ref="K49:P49" si="25">((K47*K46)*7)/1000</f>
        <v>46.011000000000003</v>
      </c>
      <c r="L49" s="43">
        <f t="shared" si="25"/>
        <v>47.74</v>
      </c>
      <c r="M49" s="43">
        <f t="shared" si="25"/>
        <v>8.8480000000000008</v>
      </c>
      <c r="N49" s="43">
        <f t="shared" si="25"/>
        <v>52.993499999999997</v>
      </c>
      <c r="O49" s="43">
        <f t="shared" si="25"/>
        <v>51.744</v>
      </c>
      <c r="P49" s="43">
        <f t="shared" si="25"/>
        <v>52.650500000000001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152.76816608996538</v>
      </c>
      <c r="C50" s="49">
        <f t="shared" si="26"/>
        <v>153.04054054054055</v>
      </c>
      <c r="D50" s="49">
        <f t="shared" si="26"/>
        <v>151.2396694214876</v>
      </c>
      <c r="E50" s="49">
        <f t="shared" si="26"/>
        <v>152.81582952815828</v>
      </c>
      <c r="F50" s="49">
        <f t="shared" si="26"/>
        <v>152.887537993921</v>
      </c>
      <c r="G50" s="49">
        <f t="shared" si="26"/>
        <v>152.89634146341461</v>
      </c>
      <c r="H50" s="105"/>
      <c r="I50" s="52"/>
      <c r="J50" s="97" t="s">
        <v>24</v>
      </c>
      <c r="K50" s="86">
        <f t="shared" ref="K50:P50" si="27">+(K45/K47)/7*1000</f>
        <v>156.46258503401361</v>
      </c>
      <c r="L50" s="49">
        <f t="shared" si="27"/>
        <v>154.87012987012986</v>
      </c>
      <c r="M50" s="49">
        <f t="shared" si="27"/>
        <v>158.92857142857144</v>
      </c>
      <c r="N50" s="49">
        <f t="shared" si="27"/>
        <v>154.51895043731781</v>
      </c>
      <c r="O50" s="49">
        <f t="shared" si="27"/>
        <v>153.86904761904759</v>
      </c>
      <c r="P50" s="49">
        <f t="shared" si="27"/>
        <v>153.64431486880468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9.6999999999999993</v>
      </c>
      <c r="C57" s="79">
        <v>8.6999999999999993</v>
      </c>
      <c r="D57" s="79">
        <v>1.8</v>
      </c>
      <c r="E57" s="79">
        <v>8.8000000000000007</v>
      </c>
      <c r="F57" s="221">
        <v>8.8000000000000007</v>
      </c>
      <c r="G57" s="23">
        <v>9.6</v>
      </c>
      <c r="H57" s="289">
        <v>8.8000000000000007</v>
      </c>
      <c r="I57" s="79">
        <v>1.6</v>
      </c>
      <c r="J57" s="79">
        <v>8.6</v>
      </c>
      <c r="K57" s="221">
        <v>8.6</v>
      </c>
      <c r="L57" s="23">
        <v>9.9</v>
      </c>
      <c r="M57" s="79">
        <v>9.6</v>
      </c>
      <c r="N57" s="79">
        <v>1.8</v>
      </c>
      <c r="O57" s="221">
        <v>10</v>
      </c>
      <c r="P57" s="23">
        <v>10.4</v>
      </c>
      <c r="Q57" s="79">
        <v>10.5</v>
      </c>
      <c r="R57" s="79">
        <v>1.4</v>
      </c>
      <c r="S57" s="221">
        <v>10.8</v>
      </c>
      <c r="T57" s="259">
        <f t="shared" ref="T57:T64" si="28">SUM(B57:S57)</f>
        <v>139.4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9.6999999999999993</v>
      </c>
      <c r="C58" s="79">
        <v>8.6999999999999993</v>
      </c>
      <c r="D58" s="79">
        <v>1.8</v>
      </c>
      <c r="E58" s="79">
        <v>8.8000000000000007</v>
      </c>
      <c r="F58" s="221">
        <v>8.8000000000000007</v>
      </c>
      <c r="G58" s="23">
        <v>9.6</v>
      </c>
      <c r="H58" s="289">
        <v>8.8000000000000007</v>
      </c>
      <c r="I58" s="79">
        <v>1.6</v>
      </c>
      <c r="J58" s="79">
        <v>8.6</v>
      </c>
      <c r="K58" s="221">
        <v>8.6</v>
      </c>
      <c r="L58" s="23">
        <v>9.9</v>
      </c>
      <c r="M58" s="79">
        <v>9.6</v>
      </c>
      <c r="N58" s="79">
        <v>1.8</v>
      </c>
      <c r="O58" s="221">
        <v>10</v>
      </c>
      <c r="P58" s="23">
        <v>10.4</v>
      </c>
      <c r="Q58" s="79">
        <v>10.5</v>
      </c>
      <c r="R58" s="79">
        <v>1.4</v>
      </c>
      <c r="S58" s="221">
        <v>10.8</v>
      </c>
      <c r="T58" s="259">
        <f t="shared" si="28"/>
        <v>139.4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9.6999999999999993</v>
      </c>
      <c r="C59" s="79">
        <v>8.6999999999999993</v>
      </c>
      <c r="D59" s="79">
        <v>1.7</v>
      </c>
      <c r="E59" s="79">
        <v>8.6999999999999993</v>
      </c>
      <c r="F59" s="221">
        <v>8.6999999999999993</v>
      </c>
      <c r="G59" s="23">
        <v>9.5</v>
      </c>
      <c r="H59" s="289">
        <v>8.8000000000000007</v>
      </c>
      <c r="I59" s="79">
        <v>1.5</v>
      </c>
      <c r="J59" s="79">
        <v>8.6</v>
      </c>
      <c r="K59" s="221">
        <v>8.5</v>
      </c>
      <c r="L59" s="23">
        <v>9.9</v>
      </c>
      <c r="M59" s="79">
        <v>9.6999999999999993</v>
      </c>
      <c r="N59" s="79">
        <v>1.7</v>
      </c>
      <c r="O59" s="221">
        <v>10</v>
      </c>
      <c r="P59" s="23">
        <v>10.4</v>
      </c>
      <c r="Q59" s="79">
        <v>10.5</v>
      </c>
      <c r="R59" s="79">
        <v>1.4</v>
      </c>
      <c r="S59" s="221">
        <v>10.7</v>
      </c>
      <c r="T59" s="259">
        <f t="shared" si="28"/>
        <v>138.69999999999999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9.6999999999999993</v>
      </c>
      <c r="C60" s="79">
        <v>8.6999999999999993</v>
      </c>
      <c r="D60" s="79">
        <v>1.7</v>
      </c>
      <c r="E60" s="79">
        <v>8.8000000000000007</v>
      </c>
      <c r="F60" s="221">
        <v>8.8000000000000007</v>
      </c>
      <c r="G60" s="23">
        <v>9.6</v>
      </c>
      <c r="H60" s="289">
        <v>8.8000000000000007</v>
      </c>
      <c r="I60" s="79">
        <v>1.6</v>
      </c>
      <c r="J60" s="79">
        <v>8.6</v>
      </c>
      <c r="K60" s="221">
        <v>8.5</v>
      </c>
      <c r="L60" s="23">
        <v>9.9</v>
      </c>
      <c r="M60" s="79">
        <v>9.6999999999999993</v>
      </c>
      <c r="N60" s="79">
        <v>1.7</v>
      </c>
      <c r="O60" s="221">
        <v>10</v>
      </c>
      <c r="P60" s="23">
        <v>10.4</v>
      </c>
      <c r="Q60" s="79">
        <v>10.5</v>
      </c>
      <c r="R60" s="79">
        <v>1.4</v>
      </c>
      <c r="S60" s="221">
        <v>10.7</v>
      </c>
      <c r="T60" s="259">
        <f t="shared" si="28"/>
        <v>139.10000000000002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9.6999999999999993</v>
      </c>
      <c r="C61" s="79">
        <v>8.6999999999999993</v>
      </c>
      <c r="D61" s="79">
        <v>1.7</v>
      </c>
      <c r="E61" s="79">
        <v>8.8000000000000007</v>
      </c>
      <c r="F61" s="221">
        <v>8.8000000000000007</v>
      </c>
      <c r="G61" s="23">
        <v>9.6</v>
      </c>
      <c r="H61" s="289">
        <v>8.8000000000000007</v>
      </c>
      <c r="I61" s="79">
        <v>1.6</v>
      </c>
      <c r="J61" s="79">
        <v>8.6</v>
      </c>
      <c r="K61" s="221">
        <v>8.6</v>
      </c>
      <c r="L61" s="23">
        <v>9.9</v>
      </c>
      <c r="M61" s="79">
        <v>9.6999999999999993</v>
      </c>
      <c r="N61" s="79">
        <v>1.7</v>
      </c>
      <c r="O61" s="221">
        <v>10</v>
      </c>
      <c r="P61" s="23">
        <v>10.4</v>
      </c>
      <c r="Q61" s="79">
        <v>10.5</v>
      </c>
      <c r="R61" s="79">
        <v>1.4</v>
      </c>
      <c r="S61" s="221">
        <v>10.8</v>
      </c>
      <c r="T61" s="259">
        <f t="shared" si="28"/>
        <v>139.30000000000004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9.6999999999999993</v>
      </c>
      <c r="C62" s="79">
        <v>8.6999999999999993</v>
      </c>
      <c r="D62" s="79">
        <v>1.7</v>
      </c>
      <c r="E62" s="79">
        <v>8.8000000000000007</v>
      </c>
      <c r="F62" s="221">
        <v>8.8000000000000007</v>
      </c>
      <c r="G62" s="23">
        <v>9.6</v>
      </c>
      <c r="H62" s="289">
        <v>8.8000000000000007</v>
      </c>
      <c r="I62" s="79">
        <v>1.6</v>
      </c>
      <c r="J62" s="79">
        <v>8.6999999999999993</v>
      </c>
      <c r="K62" s="221">
        <v>8.6</v>
      </c>
      <c r="L62" s="23">
        <v>9.9</v>
      </c>
      <c r="M62" s="79">
        <v>9.6999999999999993</v>
      </c>
      <c r="N62" s="79">
        <v>1.8</v>
      </c>
      <c r="O62" s="221">
        <v>10</v>
      </c>
      <c r="P62" s="23">
        <v>10.4</v>
      </c>
      <c r="Q62" s="79">
        <v>10.6</v>
      </c>
      <c r="R62" s="79">
        <v>1.5</v>
      </c>
      <c r="S62" s="221">
        <v>10.8</v>
      </c>
      <c r="T62" s="259">
        <f t="shared" si="28"/>
        <v>139.70000000000002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9.6999999999999993</v>
      </c>
      <c r="C63" s="79">
        <v>8.6999999999999993</v>
      </c>
      <c r="D63" s="79">
        <v>1.8</v>
      </c>
      <c r="E63" s="79">
        <v>8.8000000000000007</v>
      </c>
      <c r="F63" s="221">
        <v>8.8000000000000007</v>
      </c>
      <c r="G63" s="23">
        <v>9.6</v>
      </c>
      <c r="H63" s="289">
        <v>8.8000000000000007</v>
      </c>
      <c r="I63" s="79">
        <v>1.6</v>
      </c>
      <c r="J63" s="79">
        <v>8.6999999999999993</v>
      </c>
      <c r="K63" s="221">
        <v>8.6</v>
      </c>
      <c r="L63" s="23">
        <v>9.9</v>
      </c>
      <c r="M63" s="79">
        <v>9.6999999999999993</v>
      </c>
      <c r="N63" s="79">
        <v>1.8</v>
      </c>
      <c r="O63" s="221">
        <v>10.1</v>
      </c>
      <c r="P63" s="23">
        <v>10.4</v>
      </c>
      <c r="Q63" s="79">
        <v>10.6</v>
      </c>
      <c r="R63" s="79">
        <v>1.5</v>
      </c>
      <c r="S63" s="221">
        <v>10.8</v>
      </c>
      <c r="T63" s="259">
        <f t="shared" si="28"/>
        <v>139.9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67.900000000000006</v>
      </c>
      <c r="C64" s="262">
        <f t="shared" si="29"/>
        <v>60.900000000000006</v>
      </c>
      <c r="D64" s="262">
        <f t="shared" si="29"/>
        <v>12.2</v>
      </c>
      <c r="E64" s="262">
        <f t="shared" si="29"/>
        <v>61.5</v>
      </c>
      <c r="F64" s="263">
        <f t="shared" si="29"/>
        <v>61.5</v>
      </c>
      <c r="G64" s="261">
        <f t="shared" si="29"/>
        <v>67.099999999999994</v>
      </c>
      <c r="H64" s="262">
        <f t="shared" si="29"/>
        <v>61.599999999999994</v>
      </c>
      <c r="I64" s="262">
        <f t="shared" si="29"/>
        <v>11.1</v>
      </c>
      <c r="J64" s="262">
        <f t="shared" si="29"/>
        <v>60.400000000000006</v>
      </c>
      <c r="K64" s="263">
        <f t="shared" si="29"/>
        <v>60.000000000000007</v>
      </c>
      <c r="L64" s="261">
        <f t="shared" si="29"/>
        <v>69.3</v>
      </c>
      <c r="M64" s="262">
        <f t="shared" si="29"/>
        <v>67.7</v>
      </c>
      <c r="N64" s="262">
        <f t="shared" si="29"/>
        <v>12.3</v>
      </c>
      <c r="O64" s="263">
        <f t="shared" si="29"/>
        <v>70.099999999999994</v>
      </c>
      <c r="P64" s="261">
        <f t="shared" si="29"/>
        <v>72.8</v>
      </c>
      <c r="Q64" s="262">
        <f t="shared" si="29"/>
        <v>73.7</v>
      </c>
      <c r="R64" s="262">
        <f t="shared" si="29"/>
        <v>10</v>
      </c>
      <c r="S64" s="263">
        <f t="shared" si="29"/>
        <v>75.399999999999991</v>
      </c>
      <c r="T64" s="259">
        <f t="shared" si="28"/>
        <v>975.5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156.5</v>
      </c>
      <c r="C65" s="266">
        <v>155.5</v>
      </c>
      <c r="D65" s="266">
        <v>158.5</v>
      </c>
      <c r="E65" s="266">
        <v>154</v>
      </c>
      <c r="F65" s="267">
        <v>154</v>
      </c>
      <c r="G65" s="265">
        <v>157</v>
      </c>
      <c r="H65" s="266">
        <v>154.5</v>
      </c>
      <c r="I65" s="266">
        <v>158</v>
      </c>
      <c r="J65" s="266">
        <v>154</v>
      </c>
      <c r="K65" s="267">
        <v>153</v>
      </c>
      <c r="L65" s="265">
        <v>157</v>
      </c>
      <c r="M65" s="266">
        <v>156</v>
      </c>
      <c r="N65" s="266">
        <v>160</v>
      </c>
      <c r="O65" s="267">
        <v>154</v>
      </c>
      <c r="P65" s="265">
        <v>157.5</v>
      </c>
      <c r="Q65" s="266">
        <v>157</v>
      </c>
      <c r="R65" s="266">
        <v>158.5</v>
      </c>
      <c r="S65" s="267">
        <v>156</v>
      </c>
      <c r="T65" s="316">
        <f>+((T64/T66)/7)*1000</f>
        <v>155.70630486831604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56</v>
      </c>
      <c r="L66" s="317">
        <v>63</v>
      </c>
      <c r="M66" s="298">
        <v>62</v>
      </c>
      <c r="N66" s="298">
        <v>11</v>
      </c>
      <c r="O66" s="318">
        <v>65</v>
      </c>
      <c r="P66" s="317">
        <v>66</v>
      </c>
      <c r="Q66" s="298">
        <v>67</v>
      </c>
      <c r="R66" s="298">
        <v>9</v>
      </c>
      <c r="S66" s="318">
        <v>69</v>
      </c>
      <c r="T66" s="319">
        <f>SUM(B66:S66)</f>
        <v>895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9.7042000000000002</v>
      </c>
      <c r="C67" s="273">
        <f t="shared" si="30"/>
        <v>8.7111999999999998</v>
      </c>
      <c r="D67" s="273">
        <f t="shared" si="30"/>
        <v>1.7208999999999997</v>
      </c>
      <c r="E67" s="273">
        <f t="shared" si="30"/>
        <v>8.7692000000000014</v>
      </c>
      <c r="F67" s="274">
        <f t="shared" si="30"/>
        <v>8.7692000000000014</v>
      </c>
      <c r="G67" s="272">
        <f t="shared" si="30"/>
        <v>9.5678000000000001</v>
      </c>
      <c r="H67" s="273">
        <f t="shared" si="30"/>
        <v>8.8091000000000008</v>
      </c>
      <c r="I67" s="273">
        <f t="shared" si="30"/>
        <v>1.5720000000000003</v>
      </c>
      <c r="J67" s="273">
        <f t="shared" si="30"/>
        <v>8.6335999999999995</v>
      </c>
      <c r="K67" s="274">
        <f t="shared" si="30"/>
        <v>8.5551999999999992</v>
      </c>
      <c r="L67" s="272">
        <f t="shared" si="30"/>
        <v>9.8873999999999995</v>
      </c>
      <c r="M67" s="273">
        <f t="shared" si="30"/>
        <v>9.7007999999999974</v>
      </c>
      <c r="N67" s="273">
        <f t="shared" si="30"/>
        <v>1.7439999999999998</v>
      </c>
      <c r="O67" s="274">
        <f t="shared" si="30"/>
        <v>10.013999999999999</v>
      </c>
      <c r="P67" s="272">
        <f t="shared" si="30"/>
        <v>10.393000000000001</v>
      </c>
      <c r="Q67" s="273">
        <f t="shared" si="30"/>
        <v>10.526599999999998</v>
      </c>
      <c r="R67" s="273">
        <f t="shared" si="30"/>
        <v>1.4370999999999998</v>
      </c>
      <c r="S67" s="274">
        <f t="shared" si="30"/>
        <v>10.749600000000001</v>
      </c>
      <c r="T67" s="320">
        <f>((T64*1000)/T66)/7</f>
        <v>155.70630486831604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67.921000000000006</v>
      </c>
      <c r="C68" s="43">
        <f t="shared" si="31"/>
        <v>60.956000000000003</v>
      </c>
      <c r="D68" s="43">
        <f t="shared" si="31"/>
        <v>12.204499999999999</v>
      </c>
      <c r="E68" s="43">
        <f t="shared" si="31"/>
        <v>61.445999999999998</v>
      </c>
      <c r="F68" s="87">
        <f t="shared" si="31"/>
        <v>61.445999999999998</v>
      </c>
      <c r="G68" s="42">
        <f t="shared" si="31"/>
        <v>67.039000000000001</v>
      </c>
      <c r="H68" s="43">
        <f t="shared" si="31"/>
        <v>61.645499999999998</v>
      </c>
      <c r="I68" s="43">
        <f t="shared" si="31"/>
        <v>11.06</v>
      </c>
      <c r="J68" s="43">
        <f t="shared" si="31"/>
        <v>60.368000000000002</v>
      </c>
      <c r="K68" s="87">
        <f t="shared" si="31"/>
        <v>59.975999999999999</v>
      </c>
      <c r="L68" s="42">
        <f t="shared" si="31"/>
        <v>69.236999999999995</v>
      </c>
      <c r="M68" s="43">
        <f t="shared" si="31"/>
        <v>67.703999999999994</v>
      </c>
      <c r="N68" s="43">
        <f t="shared" si="31"/>
        <v>12.32</v>
      </c>
      <c r="O68" s="87">
        <f t="shared" si="31"/>
        <v>70.069999999999993</v>
      </c>
      <c r="P68" s="42">
        <f t="shared" si="31"/>
        <v>72.765000000000001</v>
      </c>
      <c r="Q68" s="43">
        <f t="shared" si="31"/>
        <v>73.632999999999996</v>
      </c>
      <c r="R68" s="43">
        <f t="shared" si="31"/>
        <v>9.9855</v>
      </c>
      <c r="S68" s="87">
        <f t="shared" si="31"/>
        <v>75.347999999999999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156.45161290322582</v>
      </c>
      <c r="C69" s="49">
        <f t="shared" si="32"/>
        <v>155.35714285714289</v>
      </c>
      <c r="D69" s="49">
        <f t="shared" si="32"/>
        <v>158.44155844155844</v>
      </c>
      <c r="E69" s="49">
        <f t="shared" si="32"/>
        <v>154.13533834586465</v>
      </c>
      <c r="F69" s="50">
        <f t="shared" si="32"/>
        <v>154.13533834586465</v>
      </c>
      <c r="G69" s="48">
        <f t="shared" si="32"/>
        <v>157.14285714285711</v>
      </c>
      <c r="H69" s="49">
        <f t="shared" si="32"/>
        <v>154.38596491228068</v>
      </c>
      <c r="I69" s="49">
        <f t="shared" si="32"/>
        <v>158.57142857142856</v>
      </c>
      <c r="J69" s="49">
        <f t="shared" si="32"/>
        <v>154.08163265306123</v>
      </c>
      <c r="K69" s="50">
        <f t="shared" si="32"/>
        <v>153.06122448979596</v>
      </c>
      <c r="L69" s="48">
        <f t="shared" si="32"/>
        <v>157.14285714285711</v>
      </c>
      <c r="M69" s="49">
        <f t="shared" si="32"/>
        <v>155.99078341013825</v>
      </c>
      <c r="N69" s="49">
        <f t="shared" si="32"/>
        <v>159.74025974025975</v>
      </c>
      <c r="O69" s="50">
        <f t="shared" si="32"/>
        <v>154.06593406593404</v>
      </c>
      <c r="P69" s="48">
        <f t="shared" si="32"/>
        <v>157.57575757575756</v>
      </c>
      <c r="Q69" s="49">
        <f t="shared" si="32"/>
        <v>157.14285714285717</v>
      </c>
      <c r="R69" s="49">
        <f t="shared" si="32"/>
        <v>158.73015873015876</v>
      </c>
      <c r="S69" s="50">
        <f t="shared" si="32"/>
        <v>156.10766045548652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40" zoomScale="30" zoomScaleNormal="30" workbookViewId="0">
      <selection activeCell="L72" sqref="L72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  <c r="R3" s="553"/>
      <c r="S3" s="553"/>
      <c r="T3" s="553"/>
      <c r="U3" s="553"/>
      <c r="V3" s="553"/>
      <c r="W3" s="553"/>
      <c r="AC3" s="553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53" t="s">
        <v>1</v>
      </c>
      <c r="B9" s="553"/>
      <c r="C9" s="553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53"/>
      <c r="B10" s="553"/>
      <c r="C10" s="553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53" t="s">
        <v>4</v>
      </c>
      <c r="B11" s="553"/>
      <c r="C11" s="553"/>
      <c r="D11" s="245"/>
      <c r="E11" s="554">
        <v>1</v>
      </c>
      <c r="F11" s="245"/>
      <c r="G11" s="245"/>
      <c r="H11" s="245"/>
      <c r="I11" s="245"/>
      <c r="J11" s="245"/>
      <c r="K11" s="599" t="s">
        <v>132</v>
      </c>
      <c r="L11" s="599"/>
      <c r="M11" s="555"/>
      <c r="N11" s="555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53"/>
      <c r="B12" s="553"/>
      <c r="C12" s="553"/>
      <c r="D12" s="245"/>
      <c r="E12" s="247"/>
      <c r="F12" s="245"/>
      <c r="G12" s="245"/>
      <c r="H12" s="245"/>
      <c r="I12" s="245"/>
      <c r="J12" s="245"/>
      <c r="K12" s="555"/>
      <c r="L12" s="555"/>
      <c r="M12" s="555"/>
      <c r="N12" s="555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53"/>
      <c r="B13" s="553"/>
      <c r="C13" s="553"/>
      <c r="D13" s="553"/>
      <c r="E13" s="553"/>
      <c r="F13" s="553"/>
      <c r="G13" s="553"/>
      <c r="H13" s="553"/>
      <c r="I13" s="553"/>
      <c r="J13" s="553"/>
      <c r="K13" s="553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245"/>
      <c r="W13" s="245"/>
      <c r="X13" s="245"/>
    </row>
    <row r="14" spans="1:29" s="52" customFormat="1" ht="34.5" thickBot="1" x14ac:dyDescent="0.3">
      <c r="A14" s="553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461</v>
      </c>
      <c r="C17" s="226">
        <v>4.3</v>
      </c>
      <c r="D17" s="226">
        <v>4</v>
      </c>
      <c r="E17" s="226">
        <v>0.8</v>
      </c>
      <c r="F17" s="226">
        <v>4</v>
      </c>
      <c r="G17" s="226">
        <v>4</v>
      </c>
      <c r="H17" s="225">
        <v>448</v>
      </c>
      <c r="I17" s="226">
        <v>4.2</v>
      </c>
      <c r="J17" s="226">
        <v>3.9</v>
      </c>
      <c r="K17" s="226">
        <v>0.7</v>
      </c>
      <c r="L17" s="226">
        <v>3.9</v>
      </c>
      <c r="M17" s="402">
        <v>3.9</v>
      </c>
      <c r="N17" s="79">
        <v>247.6</v>
      </c>
      <c r="O17" s="24">
        <v>22.3</v>
      </c>
      <c r="P17" s="24">
        <v>127</v>
      </c>
      <c r="Q17" s="25"/>
      <c r="R17" s="23">
        <v>257.60000000000002</v>
      </c>
      <c r="S17" s="24">
        <v>19.2</v>
      </c>
      <c r="T17" s="24">
        <v>134.4</v>
      </c>
      <c r="U17" s="25"/>
      <c r="V17" s="259">
        <f t="shared" ref="V17:V24" si="0">SUM(B17:U17)</f>
        <v>1750.8</v>
      </c>
      <c r="X17" s="52"/>
      <c r="Y17" s="52"/>
    </row>
    <row r="18" spans="1:41" ht="39.950000000000003" customHeight="1" x14ac:dyDescent="0.25">
      <c r="A18" s="260" t="s">
        <v>16</v>
      </c>
      <c r="B18" s="225">
        <v>461</v>
      </c>
      <c r="C18" s="226">
        <v>4.3</v>
      </c>
      <c r="D18" s="226">
        <v>4</v>
      </c>
      <c r="E18" s="226">
        <v>0.8</v>
      </c>
      <c r="F18" s="226">
        <v>4</v>
      </c>
      <c r="G18" s="226">
        <v>4</v>
      </c>
      <c r="H18" s="225">
        <v>448</v>
      </c>
      <c r="I18" s="226">
        <v>4.2</v>
      </c>
      <c r="J18" s="226">
        <v>3.9</v>
      </c>
      <c r="K18" s="226">
        <v>0.7</v>
      </c>
      <c r="L18" s="226">
        <v>3.9</v>
      </c>
      <c r="M18" s="402">
        <v>3.9</v>
      </c>
      <c r="N18" s="79">
        <v>247.6</v>
      </c>
      <c r="O18" s="24">
        <v>22.3</v>
      </c>
      <c r="P18" s="24">
        <v>127</v>
      </c>
      <c r="Q18" s="25"/>
      <c r="R18" s="23">
        <v>257.60000000000002</v>
      </c>
      <c r="S18" s="24">
        <v>19.2</v>
      </c>
      <c r="T18" s="24">
        <v>134.4</v>
      </c>
      <c r="U18" s="25"/>
      <c r="V18" s="259">
        <f t="shared" si="0"/>
        <v>1750.8</v>
      </c>
      <c r="X18" s="52"/>
      <c r="Y18" s="52"/>
    </row>
    <row r="19" spans="1:41" ht="39.75" customHeight="1" x14ac:dyDescent="0.25">
      <c r="A19" s="258" t="s">
        <v>17</v>
      </c>
      <c r="B19" s="225">
        <v>459</v>
      </c>
      <c r="C19" s="226">
        <v>4.3</v>
      </c>
      <c r="D19" s="226">
        <v>4</v>
      </c>
      <c r="E19" s="226">
        <v>0.8</v>
      </c>
      <c r="F19" s="226">
        <v>4</v>
      </c>
      <c r="G19" s="226">
        <v>4</v>
      </c>
      <c r="H19" s="225">
        <v>445</v>
      </c>
      <c r="I19" s="226">
        <v>4.2</v>
      </c>
      <c r="J19" s="226">
        <v>3.9</v>
      </c>
      <c r="K19" s="226">
        <v>0.7</v>
      </c>
      <c r="L19" s="226">
        <v>3.9</v>
      </c>
      <c r="M19" s="402">
        <v>3.8</v>
      </c>
      <c r="N19" s="79">
        <v>247.5</v>
      </c>
      <c r="O19" s="24">
        <v>22</v>
      </c>
      <c r="P19" s="24">
        <v>126.6</v>
      </c>
      <c r="Q19" s="25"/>
      <c r="R19" s="23">
        <v>256.89999999999998</v>
      </c>
      <c r="S19" s="24">
        <v>19</v>
      </c>
      <c r="T19" s="24">
        <v>134</v>
      </c>
      <c r="U19" s="25"/>
      <c r="V19" s="259">
        <f t="shared" si="0"/>
        <v>1743.6</v>
      </c>
      <c r="X19" s="52"/>
      <c r="Y19" s="52"/>
    </row>
    <row r="20" spans="1:41" ht="39.950000000000003" customHeight="1" x14ac:dyDescent="0.25">
      <c r="A20" s="260" t="s">
        <v>18</v>
      </c>
      <c r="B20" s="225">
        <v>459</v>
      </c>
      <c r="C20" s="226">
        <v>4.3</v>
      </c>
      <c r="D20" s="226">
        <v>4</v>
      </c>
      <c r="E20" s="226">
        <v>0.8</v>
      </c>
      <c r="F20" s="226">
        <v>4</v>
      </c>
      <c r="G20" s="226">
        <v>4</v>
      </c>
      <c r="H20" s="225">
        <v>445</v>
      </c>
      <c r="I20" s="226">
        <v>4.2</v>
      </c>
      <c r="J20" s="226">
        <v>3.9</v>
      </c>
      <c r="K20" s="226">
        <v>0.7</v>
      </c>
      <c r="L20" s="226">
        <v>3.9</v>
      </c>
      <c r="M20" s="402">
        <v>3.8</v>
      </c>
      <c r="N20" s="79">
        <v>247.5</v>
      </c>
      <c r="O20" s="24">
        <v>22</v>
      </c>
      <c r="P20" s="24">
        <v>126.6</v>
      </c>
      <c r="Q20" s="25"/>
      <c r="R20" s="23">
        <v>256.89999999999998</v>
      </c>
      <c r="S20" s="24">
        <v>19</v>
      </c>
      <c r="T20" s="24">
        <v>134</v>
      </c>
      <c r="U20" s="25"/>
      <c r="V20" s="259">
        <f t="shared" si="0"/>
        <v>1743.6</v>
      </c>
      <c r="X20" s="52"/>
      <c r="Y20" s="52"/>
    </row>
    <row r="21" spans="1:41" ht="39.950000000000003" customHeight="1" x14ac:dyDescent="0.25">
      <c r="A21" s="258" t="s">
        <v>19</v>
      </c>
      <c r="B21" s="225">
        <v>459</v>
      </c>
      <c r="C21" s="226">
        <v>4.3</v>
      </c>
      <c r="D21" s="226">
        <v>4</v>
      </c>
      <c r="E21" s="226">
        <v>0.8</v>
      </c>
      <c r="F21" s="226">
        <v>4</v>
      </c>
      <c r="G21" s="226">
        <v>4</v>
      </c>
      <c r="H21" s="225">
        <v>445</v>
      </c>
      <c r="I21" s="226">
        <v>4.2</v>
      </c>
      <c r="J21" s="226">
        <v>3.9</v>
      </c>
      <c r="K21" s="226">
        <v>0.7</v>
      </c>
      <c r="L21" s="226">
        <v>3.9</v>
      </c>
      <c r="M21" s="402">
        <v>3.8</v>
      </c>
      <c r="N21" s="79">
        <v>247.5</v>
      </c>
      <c r="O21" s="24">
        <v>22</v>
      </c>
      <c r="P21" s="24">
        <v>126.6</v>
      </c>
      <c r="Q21" s="25"/>
      <c r="R21" s="23">
        <v>256.89999999999998</v>
      </c>
      <c r="S21" s="24">
        <v>19</v>
      </c>
      <c r="T21" s="24">
        <v>134</v>
      </c>
      <c r="U21" s="25"/>
      <c r="V21" s="259">
        <f t="shared" si="0"/>
        <v>1743.6</v>
      </c>
      <c r="X21" s="52"/>
      <c r="Y21" s="52"/>
    </row>
    <row r="22" spans="1:41" ht="39.950000000000003" customHeight="1" x14ac:dyDescent="0.25">
      <c r="A22" s="260" t="s">
        <v>13</v>
      </c>
      <c r="B22" s="225">
        <v>459</v>
      </c>
      <c r="C22" s="226">
        <v>4.3</v>
      </c>
      <c r="D22" s="226">
        <v>4</v>
      </c>
      <c r="E22" s="226">
        <v>0.8</v>
      </c>
      <c r="F22" s="226">
        <v>4</v>
      </c>
      <c r="G22" s="226">
        <v>4</v>
      </c>
      <c r="H22" s="225">
        <v>445</v>
      </c>
      <c r="I22" s="226">
        <v>4.2</v>
      </c>
      <c r="J22" s="226">
        <v>3.9</v>
      </c>
      <c r="K22" s="226">
        <v>0.7</v>
      </c>
      <c r="L22" s="226">
        <v>3.9</v>
      </c>
      <c r="M22" s="402">
        <v>3.8</v>
      </c>
      <c r="N22" s="79">
        <v>247.5</v>
      </c>
      <c r="O22" s="24">
        <v>22</v>
      </c>
      <c r="P22" s="24">
        <v>126.6</v>
      </c>
      <c r="Q22" s="25"/>
      <c r="R22" s="23">
        <v>256.89999999999998</v>
      </c>
      <c r="S22" s="24">
        <v>19</v>
      </c>
      <c r="T22" s="24">
        <v>134</v>
      </c>
      <c r="U22" s="25"/>
      <c r="V22" s="259">
        <f t="shared" si="0"/>
        <v>1743.6</v>
      </c>
      <c r="X22" s="52"/>
      <c r="Y22" s="52"/>
    </row>
    <row r="23" spans="1:41" ht="39.950000000000003" customHeight="1" x14ac:dyDescent="0.25">
      <c r="A23" s="258" t="s">
        <v>14</v>
      </c>
      <c r="B23" s="225">
        <v>459</v>
      </c>
      <c r="C23" s="226">
        <v>4.3</v>
      </c>
      <c r="D23" s="226">
        <v>4</v>
      </c>
      <c r="E23" s="226">
        <v>0.8</v>
      </c>
      <c r="F23" s="226">
        <v>4</v>
      </c>
      <c r="G23" s="226">
        <v>4</v>
      </c>
      <c r="H23" s="225">
        <v>445</v>
      </c>
      <c r="I23" s="226">
        <v>4.2</v>
      </c>
      <c r="J23" s="226">
        <v>3.9</v>
      </c>
      <c r="K23" s="226">
        <v>0.7</v>
      </c>
      <c r="L23" s="226">
        <v>3.9</v>
      </c>
      <c r="M23" s="402">
        <v>3.8</v>
      </c>
      <c r="N23" s="79">
        <v>247.5</v>
      </c>
      <c r="O23" s="24">
        <v>22</v>
      </c>
      <c r="P23" s="24">
        <v>126.6</v>
      </c>
      <c r="Q23" s="25"/>
      <c r="R23" s="23">
        <v>256.89999999999998</v>
      </c>
      <c r="S23" s="24">
        <v>19</v>
      </c>
      <c r="T23" s="24">
        <v>134</v>
      </c>
      <c r="U23" s="25"/>
      <c r="V23" s="259">
        <f t="shared" si="0"/>
        <v>1743.6</v>
      </c>
      <c r="X23" s="52"/>
    </row>
    <row r="24" spans="1:41" ht="41.45" customHeight="1" thickBot="1" x14ac:dyDescent="0.3">
      <c r="A24" s="260" t="s">
        <v>11</v>
      </c>
      <c r="B24" s="227">
        <f>SUM(B17:B23)</f>
        <v>3217</v>
      </c>
      <c r="C24" s="228">
        <f t="shared" ref="C24:G24" si="1">SUM(C17:C23)</f>
        <v>30.1</v>
      </c>
      <c r="D24" s="228">
        <f t="shared" si="1"/>
        <v>28</v>
      </c>
      <c r="E24" s="228">
        <f t="shared" si="1"/>
        <v>5.6</v>
      </c>
      <c r="F24" s="228">
        <f t="shared" si="1"/>
        <v>28</v>
      </c>
      <c r="G24" s="228">
        <f t="shared" si="1"/>
        <v>28</v>
      </c>
      <c r="H24" s="227">
        <f>SUM(H17:H23)</f>
        <v>3121</v>
      </c>
      <c r="I24" s="228">
        <f t="shared" ref="I24:M24" si="2">SUM(I17:I23)</f>
        <v>29.4</v>
      </c>
      <c r="J24" s="228">
        <f t="shared" si="2"/>
        <v>27.299999999999997</v>
      </c>
      <c r="K24" s="228">
        <f t="shared" si="2"/>
        <v>4.9000000000000004</v>
      </c>
      <c r="L24" s="228">
        <f t="shared" si="2"/>
        <v>27.299999999999997</v>
      </c>
      <c r="M24" s="403">
        <f t="shared" si="2"/>
        <v>26.8</v>
      </c>
      <c r="N24" s="290">
        <f>SUM(N17:N23)</f>
        <v>1732.7</v>
      </c>
      <c r="O24" s="262">
        <f t="shared" ref="O24:Q24" si="3">SUM(O17:O23)</f>
        <v>154.6</v>
      </c>
      <c r="P24" s="262">
        <f t="shared" si="3"/>
        <v>887.00000000000011</v>
      </c>
      <c r="Q24" s="263">
        <f t="shared" si="3"/>
        <v>0</v>
      </c>
      <c r="R24" s="261">
        <f>SUM(R17:R23)</f>
        <v>1799.7000000000003</v>
      </c>
      <c r="S24" s="262">
        <f t="shared" ref="S24:U24" si="4">SUM(S17:S23)</f>
        <v>133.4</v>
      </c>
      <c r="T24" s="262">
        <f t="shared" si="4"/>
        <v>938.8</v>
      </c>
      <c r="U24" s="263">
        <f t="shared" si="4"/>
        <v>0</v>
      </c>
      <c r="V24" s="259">
        <f t="shared" si="0"/>
        <v>12219.6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/>
      <c r="R25" s="265">
        <v>151.4</v>
      </c>
      <c r="S25" s="266">
        <v>151.4</v>
      </c>
      <c r="T25" s="266">
        <v>151.4</v>
      </c>
      <c r="U25" s="267"/>
      <c r="V25" s="268">
        <f>+((V24/V26)/7)*1000</f>
        <v>151.33568642021177</v>
      </c>
    </row>
    <row r="26" spans="1:41" s="52" customFormat="1" ht="33" customHeight="1" x14ac:dyDescent="0.25">
      <c r="A26" s="269" t="s">
        <v>21</v>
      </c>
      <c r="B26" s="231"/>
      <c r="C26" s="232">
        <v>798</v>
      </c>
      <c r="D26" s="232">
        <v>732</v>
      </c>
      <c r="E26" s="232">
        <v>148</v>
      </c>
      <c r="F26" s="232">
        <v>738</v>
      </c>
      <c r="G26" s="232">
        <v>736</v>
      </c>
      <c r="H26" s="231"/>
      <c r="I26" s="232">
        <v>784</v>
      </c>
      <c r="J26" s="232">
        <v>723</v>
      </c>
      <c r="K26" s="232">
        <v>123</v>
      </c>
      <c r="L26" s="232">
        <v>713</v>
      </c>
      <c r="M26" s="405">
        <v>712</v>
      </c>
      <c r="N26" s="83">
        <v>1635</v>
      </c>
      <c r="O26" s="35">
        <v>146</v>
      </c>
      <c r="P26" s="35">
        <v>837</v>
      </c>
      <c r="Q26" s="36">
        <v>0</v>
      </c>
      <c r="R26" s="34">
        <v>1698</v>
      </c>
      <c r="S26" s="35">
        <v>126</v>
      </c>
      <c r="T26" s="35">
        <v>886</v>
      </c>
      <c r="U26" s="36">
        <v>0</v>
      </c>
      <c r="V26" s="270">
        <f>SUM(C26:U26)</f>
        <v>11535</v>
      </c>
      <c r="W26" s="52">
        <f>((V24*1000)/V26)/7</f>
        <v>151.33568642021177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724.90320000000008</v>
      </c>
      <c r="D27" s="226">
        <f t="shared" ref="D27:G27" si="5">(D26*D25/1000)*6</f>
        <v>664.94880000000001</v>
      </c>
      <c r="E27" s="226">
        <f t="shared" si="5"/>
        <v>134.44319999999999</v>
      </c>
      <c r="F27" s="226">
        <f t="shared" si="5"/>
        <v>670.39919999999995</v>
      </c>
      <c r="G27" s="226">
        <f t="shared" si="5"/>
        <v>668.58240000000001</v>
      </c>
      <c r="H27" s="233"/>
      <c r="I27" s="226">
        <f>(I26*I25/1000)*6</f>
        <v>712.18560000000002</v>
      </c>
      <c r="J27" s="226">
        <f t="shared" ref="J27:M27" si="6">(J26*J25/1000)*6</f>
        <v>656.77319999999997</v>
      </c>
      <c r="K27" s="226">
        <f t="shared" si="6"/>
        <v>111.7332</v>
      </c>
      <c r="L27" s="226">
        <f t="shared" si="6"/>
        <v>647.68920000000003</v>
      </c>
      <c r="M27" s="402">
        <f t="shared" si="6"/>
        <v>646.7808</v>
      </c>
      <c r="N27" s="289">
        <f>((N26*N25)*7/1000-N17-N18)/5</f>
        <v>247.51460000000003</v>
      </c>
      <c r="O27" s="273">
        <f t="shared" ref="O27:U27" si="7">((O26*O25)*7/1000-O17-O18)/5</f>
        <v>22.026160000000001</v>
      </c>
      <c r="P27" s="273">
        <f t="shared" si="7"/>
        <v>126.61051999999999</v>
      </c>
      <c r="Q27" s="274">
        <f t="shared" si="7"/>
        <v>0</v>
      </c>
      <c r="R27" s="272">
        <f t="shared" si="7"/>
        <v>256.86808000000002</v>
      </c>
      <c r="S27" s="273">
        <f t="shared" si="7"/>
        <v>19.026960000000003</v>
      </c>
      <c r="T27" s="273">
        <f t="shared" si="7"/>
        <v>134.03655999999998</v>
      </c>
      <c r="U27" s="274">
        <f t="shared" si="7"/>
        <v>0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4.3092000000000041</v>
      </c>
      <c r="D28" s="235">
        <f t="shared" ref="D28:G28" si="8">+(D25-$C$32)*D26/1000</f>
        <v>3.9528000000000043</v>
      </c>
      <c r="E28" s="235">
        <f t="shared" si="8"/>
        <v>0.7992000000000008</v>
      </c>
      <c r="F28" s="235">
        <f t="shared" si="8"/>
        <v>3.9852000000000043</v>
      </c>
      <c r="G28" s="235">
        <f t="shared" si="8"/>
        <v>3.9744000000000042</v>
      </c>
      <c r="H28" s="234"/>
      <c r="I28" s="235">
        <f>+(I25-$I$32)*I26/1000</f>
        <v>4.2336000000000036</v>
      </c>
      <c r="J28" s="235">
        <f t="shared" ref="J28:M28" si="9">+(J25-$I$32)*J26/1000</f>
        <v>3.9042000000000039</v>
      </c>
      <c r="K28" s="235">
        <f t="shared" si="9"/>
        <v>0.66420000000000068</v>
      </c>
      <c r="L28" s="235">
        <f t="shared" si="9"/>
        <v>3.8502000000000041</v>
      </c>
      <c r="M28" s="406">
        <f t="shared" si="9"/>
        <v>3.8448000000000038</v>
      </c>
      <c r="N28" s="85">
        <f>((N26*N25)*7)/1000</f>
        <v>1732.7729999999999</v>
      </c>
      <c r="O28" s="43">
        <f>((O26*O25)*7)/1000</f>
        <v>154.73080000000002</v>
      </c>
      <c r="P28" s="43">
        <f t="shared" ref="P28:U28" si="10">((P26*P25)*7)/1000</f>
        <v>887.05259999999998</v>
      </c>
      <c r="Q28" s="87">
        <f t="shared" si="10"/>
        <v>0</v>
      </c>
      <c r="R28" s="44">
        <f t="shared" si="10"/>
        <v>1799.5404000000001</v>
      </c>
      <c r="S28" s="45">
        <f t="shared" si="10"/>
        <v>133.53480000000002</v>
      </c>
      <c r="T28" s="45">
        <f t="shared" si="10"/>
        <v>938.98279999999988</v>
      </c>
      <c r="U28" s="46">
        <f t="shared" si="10"/>
        <v>0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931.00000000000273</v>
      </c>
      <c r="D29" s="237">
        <f t="shared" si="11"/>
        <v>854.0000000000025</v>
      </c>
      <c r="E29" s="237">
        <f t="shared" si="11"/>
        <v>172.66666666666717</v>
      </c>
      <c r="F29" s="237">
        <f t="shared" si="11"/>
        <v>861.0000000000025</v>
      </c>
      <c r="G29" s="237">
        <f t="shared" si="11"/>
        <v>858.66666666666913</v>
      </c>
      <c r="H29" s="236"/>
      <c r="I29" s="237">
        <f t="shared" ref="I29:M29" si="12">+I26*(1.16666666666667)</f>
        <v>914.66666666666936</v>
      </c>
      <c r="J29" s="237">
        <f t="shared" si="12"/>
        <v>843.5000000000025</v>
      </c>
      <c r="K29" s="237">
        <f t="shared" si="12"/>
        <v>143.50000000000043</v>
      </c>
      <c r="L29" s="237">
        <f t="shared" si="12"/>
        <v>831.83333333333576</v>
      </c>
      <c r="M29" s="407">
        <f t="shared" si="12"/>
        <v>830.66666666666913</v>
      </c>
      <c r="N29" s="86">
        <f>+(N24/N26)/7*1000</f>
        <v>151.39362166885101</v>
      </c>
      <c r="O29" s="49">
        <f t="shared" ref="O29:U29" si="13">+(O24/O26)/7*1000</f>
        <v>151.27201565557729</v>
      </c>
      <c r="P29" s="49">
        <f t="shared" si="13"/>
        <v>151.3910223587643</v>
      </c>
      <c r="Q29" s="50" t="e">
        <f t="shared" si="13"/>
        <v>#DIV/0!</v>
      </c>
      <c r="R29" s="48">
        <f t="shared" si="13"/>
        <v>151.41342756183749</v>
      </c>
      <c r="S29" s="49">
        <f t="shared" si="13"/>
        <v>151.24716553287982</v>
      </c>
      <c r="T29" s="49">
        <f t="shared" si="13"/>
        <v>151.37052563689133</v>
      </c>
      <c r="U29" s="50" t="e">
        <f t="shared" si="13"/>
        <v>#DIV/0!</v>
      </c>
      <c r="V29" s="276"/>
    </row>
    <row r="30" spans="1:41" ht="33.75" customHeight="1" x14ac:dyDescent="0.25">
      <c r="A30" s="52"/>
      <c r="B30" s="233"/>
      <c r="C30" s="238">
        <f>(C27/6)</f>
        <v>120.81720000000001</v>
      </c>
      <c r="D30" s="238">
        <f t="shared" ref="D30:G30" si="14">+(D27/6)</f>
        <v>110.8248</v>
      </c>
      <c r="E30" s="238">
        <f t="shared" si="14"/>
        <v>22.4072</v>
      </c>
      <c r="F30" s="238">
        <f t="shared" si="14"/>
        <v>111.7332</v>
      </c>
      <c r="G30" s="238">
        <f t="shared" si="14"/>
        <v>111.43040000000001</v>
      </c>
      <c r="H30" s="233"/>
      <c r="I30" s="238">
        <f>(I27/6)</f>
        <v>118.69760000000001</v>
      </c>
      <c r="J30" s="238">
        <f t="shared" ref="J30:M30" si="15">+(J27/6)</f>
        <v>109.4622</v>
      </c>
      <c r="K30" s="238">
        <f t="shared" si="15"/>
        <v>18.622199999999999</v>
      </c>
      <c r="L30" s="238">
        <f t="shared" si="15"/>
        <v>107.9482</v>
      </c>
      <c r="M30" s="408">
        <f t="shared" si="15"/>
        <v>107.7968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294.51800000000003</v>
      </c>
      <c r="D31" s="238">
        <f t="shared" ref="D31:G31" si="16">+((D27-D24)/4)+D30</f>
        <v>270.06200000000001</v>
      </c>
      <c r="E31" s="238">
        <f t="shared" si="16"/>
        <v>54.617999999999995</v>
      </c>
      <c r="F31" s="238">
        <f t="shared" si="16"/>
        <v>272.33299999999997</v>
      </c>
      <c r="G31" s="238">
        <f t="shared" si="16"/>
        <v>271.57600000000002</v>
      </c>
      <c r="H31" s="233"/>
      <c r="I31" s="238">
        <f>+((I27-I24)/4)+I30</f>
        <v>289.39400000000001</v>
      </c>
      <c r="J31" s="238">
        <f t="shared" ref="J31:M31" si="17">+((J27-J24)/4)+J30</f>
        <v>266.83050000000003</v>
      </c>
      <c r="K31" s="238">
        <f t="shared" si="17"/>
        <v>45.330500000000001</v>
      </c>
      <c r="L31" s="238">
        <f t="shared" si="17"/>
        <v>263.0455</v>
      </c>
      <c r="M31" s="408">
        <f t="shared" si="17"/>
        <v>262.79200000000003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460.19200000000001</v>
      </c>
      <c r="E32" s="242">
        <f>+SUM(C26:G26)</f>
        <v>3152</v>
      </c>
      <c r="F32" s="243"/>
      <c r="G32" s="243"/>
      <c r="H32" s="239"/>
      <c r="I32" s="240">
        <v>146</v>
      </c>
      <c r="J32" s="241">
        <f>+I32*K32/1000</f>
        <v>446.03</v>
      </c>
      <c r="K32" s="242">
        <f>+SUM(I26:M26)</f>
        <v>3055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177.7</v>
      </c>
      <c r="C38" s="79">
        <v>17.2</v>
      </c>
      <c r="D38" s="79">
        <v>300.10000000000002</v>
      </c>
      <c r="E38" s="79"/>
      <c r="F38" s="79"/>
      <c r="G38" s="79"/>
      <c r="H38" s="274">
        <f t="shared" ref="H38:H45" si="18">SUM(B38:G38)</f>
        <v>495</v>
      </c>
      <c r="I38" s="52"/>
      <c r="J38" s="287" t="s">
        <v>15</v>
      </c>
      <c r="K38" s="79">
        <v>13.5</v>
      </c>
      <c r="L38" s="79">
        <v>1.3</v>
      </c>
      <c r="M38" s="79">
        <v>22.6</v>
      </c>
      <c r="N38" s="79"/>
      <c r="O38" s="79"/>
      <c r="P38" s="79"/>
      <c r="Q38" s="274">
        <f t="shared" ref="Q38:Q45" si="19">SUM(K38:P38)</f>
        <v>37.400000000000006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177.7</v>
      </c>
      <c r="C39" s="79">
        <v>17.2</v>
      </c>
      <c r="D39" s="79">
        <v>300.10000000000002</v>
      </c>
      <c r="E39" s="79"/>
      <c r="F39" s="79"/>
      <c r="G39" s="79"/>
      <c r="H39" s="274">
        <f t="shared" si="18"/>
        <v>495</v>
      </c>
      <c r="I39" s="52"/>
      <c r="J39" s="288" t="s">
        <v>16</v>
      </c>
      <c r="K39" s="79">
        <v>13.5</v>
      </c>
      <c r="L39" s="79">
        <v>1.3</v>
      </c>
      <c r="M39" s="79">
        <v>22.6</v>
      </c>
      <c r="N39" s="79"/>
      <c r="O39" s="79"/>
      <c r="P39" s="79"/>
      <c r="Q39" s="274">
        <f t="shared" si="19"/>
        <v>37.400000000000006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178.5</v>
      </c>
      <c r="C40" s="79">
        <v>17.5</v>
      </c>
      <c r="D40" s="79">
        <v>300.10000000000002</v>
      </c>
      <c r="E40" s="79"/>
      <c r="F40" s="79"/>
      <c r="G40" s="79"/>
      <c r="H40" s="274">
        <f t="shared" si="18"/>
        <v>496.1</v>
      </c>
      <c r="I40" s="52"/>
      <c r="J40" s="287" t="s">
        <v>17</v>
      </c>
      <c r="K40" s="79">
        <v>13.4</v>
      </c>
      <c r="L40" s="79">
        <v>1.2</v>
      </c>
      <c r="M40" s="79">
        <v>22.4</v>
      </c>
      <c r="N40" s="79"/>
      <c r="O40" s="79"/>
      <c r="P40" s="79"/>
      <c r="Q40" s="274">
        <f t="shared" si="19"/>
        <v>37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177.7</v>
      </c>
      <c r="C41" s="79">
        <v>17.2</v>
      </c>
      <c r="D41" s="79">
        <v>300.10000000000002</v>
      </c>
      <c r="E41" s="79"/>
      <c r="F41" s="79"/>
      <c r="G41" s="79"/>
      <c r="H41" s="274">
        <f t="shared" si="18"/>
        <v>495</v>
      </c>
      <c r="I41" s="52"/>
      <c r="J41" s="288" t="s">
        <v>18</v>
      </c>
      <c r="K41" s="79">
        <v>13.4</v>
      </c>
      <c r="L41" s="79">
        <v>1.2</v>
      </c>
      <c r="M41" s="79">
        <v>22.4</v>
      </c>
      <c r="N41" s="79"/>
      <c r="O41" s="79"/>
      <c r="P41" s="79"/>
      <c r="Q41" s="274">
        <f t="shared" si="19"/>
        <v>37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177.7</v>
      </c>
      <c r="C42" s="79">
        <v>17.2</v>
      </c>
      <c r="D42" s="79">
        <v>300.10000000000002</v>
      </c>
      <c r="E42" s="79"/>
      <c r="F42" s="79"/>
      <c r="G42" s="79"/>
      <c r="H42" s="274">
        <f t="shared" si="18"/>
        <v>495</v>
      </c>
      <c r="I42" s="52"/>
      <c r="J42" s="287" t="s">
        <v>19</v>
      </c>
      <c r="K42" s="79">
        <v>13.4</v>
      </c>
      <c r="L42" s="79">
        <v>1.3</v>
      </c>
      <c r="M42" s="79">
        <v>22.4</v>
      </c>
      <c r="N42" s="79"/>
      <c r="O42" s="79"/>
      <c r="P42" s="79"/>
      <c r="Q42" s="274">
        <f t="shared" si="19"/>
        <v>37.1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177.7</v>
      </c>
      <c r="C43" s="79">
        <v>17.2</v>
      </c>
      <c r="D43" s="79">
        <v>300.10000000000002</v>
      </c>
      <c r="E43" s="79"/>
      <c r="F43" s="79"/>
      <c r="G43" s="79"/>
      <c r="H43" s="274">
        <f t="shared" si="18"/>
        <v>495</v>
      </c>
      <c r="I43" s="52"/>
      <c r="J43" s="288" t="s">
        <v>13</v>
      </c>
      <c r="K43" s="79">
        <v>13.4</v>
      </c>
      <c r="L43" s="79">
        <v>1.3</v>
      </c>
      <c r="M43" s="79">
        <v>22.5</v>
      </c>
      <c r="N43" s="79"/>
      <c r="O43" s="79"/>
      <c r="P43" s="79"/>
      <c r="Q43" s="274">
        <f t="shared" si="19"/>
        <v>37.200000000000003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177.7</v>
      </c>
      <c r="C44" s="79">
        <v>17.2</v>
      </c>
      <c r="D44" s="79">
        <v>300.10000000000002</v>
      </c>
      <c r="E44" s="79"/>
      <c r="F44" s="79"/>
      <c r="G44" s="79"/>
      <c r="H44" s="274">
        <f t="shared" si="18"/>
        <v>495</v>
      </c>
      <c r="I44" s="52"/>
      <c r="J44" s="287" t="s">
        <v>14</v>
      </c>
      <c r="K44" s="79">
        <v>13.4</v>
      </c>
      <c r="L44" s="79">
        <v>1.3</v>
      </c>
      <c r="M44" s="79">
        <v>22.5</v>
      </c>
      <c r="N44" s="79"/>
      <c r="O44" s="79"/>
      <c r="P44" s="79"/>
      <c r="Q44" s="274">
        <f t="shared" si="19"/>
        <v>37.200000000000003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1244.7</v>
      </c>
      <c r="C45" s="262">
        <f t="shared" si="20"/>
        <v>120.7</v>
      </c>
      <c r="D45" s="262">
        <f t="shared" si="20"/>
        <v>2100.6999999999998</v>
      </c>
      <c r="E45" s="262">
        <f t="shared" si="20"/>
        <v>0</v>
      </c>
      <c r="F45" s="262">
        <f t="shared" si="20"/>
        <v>0</v>
      </c>
      <c r="G45" s="262">
        <f t="shared" si="20"/>
        <v>0</v>
      </c>
      <c r="H45" s="274">
        <f t="shared" si="18"/>
        <v>3466.1</v>
      </c>
      <c r="J45" s="288" t="s">
        <v>11</v>
      </c>
      <c r="K45" s="290">
        <f t="shared" ref="K45:P45" si="21">SUM(K38:K44)</f>
        <v>94.000000000000014</v>
      </c>
      <c r="L45" s="262">
        <f t="shared" si="21"/>
        <v>8.9</v>
      </c>
      <c r="M45" s="262">
        <f t="shared" si="21"/>
        <v>157.4</v>
      </c>
      <c r="N45" s="262">
        <f t="shared" si="21"/>
        <v>0</v>
      </c>
      <c r="O45" s="262">
        <f t="shared" si="21"/>
        <v>0</v>
      </c>
      <c r="P45" s="262">
        <f t="shared" si="21"/>
        <v>0</v>
      </c>
      <c r="Q45" s="274">
        <f t="shared" si="19"/>
        <v>260.3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152.73199964748392</v>
      </c>
      <c r="J46" s="291" t="s">
        <v>20</v>
      </c>
      <c r="K46" s="292">
        <v>156</v>
      </c>
      <c r="L46" s="266">
        <v>158</v>
      </c>
      <c r="M46" s="266">
        <v>154</v>
      </c>
      <c r="N46" s="266"/>
      <c r="O46" s="266"/>
      <c r="P46" s="266"/>
      <c r="Q46" s="293">
        <f>+((Q45/Q47)/7)*1000</f>
        <v>154.9404761904762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1162</v>
      </c>
      <c r="C47" s="35">
        <v>115</v>
      </c>
      <c r="D47" s="35">
        <v>1965</v>
      </c>
      <c r="E47" s="35"/>
      <c r="F47" s="35"/>
      <c r="G47" s="35"/>
      <c r="H47" s="296">
        <f>SUM(B47:G47)</f>
        <v>3242</v>
      </c>
      <c r="I47" s="52"/>
      <c r="J47" s="295" t="s">
        <v>21</v>
      </c>
      <c r="K47" s="297">
        <v>86</v>
      </c>
      <c r="L47" s="298">
        <v>8</v>
      </c>
      <c r="M47" s="298">
        <v>146</v>
      </c>
      <c r="N47" s="298"/>
      <c r="O47" s="298"/>
      <c r="P47" s="298"/>
      <c r="Q47" s="299">
        <f>SUM(K47:P47)</f>
        <v>240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178.95915999999997</v>
      </c>
      <c r="C48" s="273">
        <f t="shared" si="22"/>
        <v>17.865699999999997</v>
      </c>
      <c r="D48" s="273">
        <f t="shared" si="22"/>
        <v>302.78870000000006</v>
      </c>
      <c r="E48" s="273">
        <f t="shared" si="22"/>
        <v>0</v>
      </c>
      <c r="F48" s="273">
        <f t="shared" si="22"/>
        <v>0</v>
      </c>
      <c r="G48" s="273">
        <f t="shared" si="22"/>
        <v>0</v>
      </c>
      <c r="H48" s="302">
        <f>((H45*1000)/H47)/7</f>
        <v>152.73199964748392</v>
      </c>
      <c r="J48" s="301" t="s">
        <v>22</v>
      </c>
      <c r="K48" s="289">
        <f t="shared" ref="K48:P48" si="23">((K47*K46)*7/1000-K38-K39)/5</f>
        <v>13.382400000000001</v>
      </c>
      <c r="L48" s="273">
        <f t="shared" si="23"/>
        <v>1.2496000000000003</v>
      </c>
      <c r="M48" s="273">
        <f t="shared" si="23"/>
        <v>22.437600000000003</v>
      </c>
      <c r="N48" s="273">
        <f t="shared" si="23"/>
        <v>0</v>
      </c>
      <c r="O48" s="273">
        <f t="shared" si="23"/>
        <v>0</v>
      </c>
      <c r="P48" s="273">
        <f t="shared" si="23"/>
        <v>0</v>
      </c>
      <c r="Q48" s="303">
        <f>((Q45*1000)/Q47)/7</f>
        <v>154.94047619047618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1250.1958</v>
      </c>
      <c r="C49" s="43">
        <f t="shared" si="24"/>
        <v>123.7285</v>
      </c>
      <c r="D49" s="43">
        <f t="shared" si="24"/>
        <v>2114.1435000000001</v>
      </c>
      <c r="E49" s="43">
        <f t="shared" si="24"/>
        <v>0</v>
      </c>
      <c r="F49" s="43">
        <f t="shared" si="24"/>
        <v>0</v>
      </c>
      <c r="G49" s="43">
        <f t="shared" si="24"/>
        <v>0</v>
      </c>
      <c r="H49" s="87"/>
      <c r="J49" s="96" t="s">
        <v>23</v>
      </c>
      <c r="K49" s="85">
        <f t="shared" ref="K49:P49" si="25">((K47*K46)*7)/1000</f>
        <v>93.912000000000006</v>
      </c>
      <c r="L49" s="43">
        <f t="shared" si="25"/>
        <v>8.8480000000000008</v>
      </c>
      <c r="M49" s="43">
        <f t="shared" si="25"/>
        <v>157.38800000000001</v>
      </c>
      <c r="N49" s="43">
        <f t="shared" si="25"/>
        <v>0</v>
      </c>
      <c r="O49" s="43">
        <f t="shared" si="25"/>
        <v>0</v>
      </c>
      <c r="P49" s="43">
        <f t="shared" si="25"/>
        <v>0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153.02434226702729</v>
      </c>
      <c r="C50" s="49">
        <f t="shared" si="26"/>
        <v>149.93788819875778</v>
      </c>
      <c r="D50" s="49">
        <f t="shared" si="26"/>
        <v>152.72264631043257</v>
      </c>
      <c r="E50" s="49" t="e">
        <f t="shared" si="26"/>
        <v>#DIV/0!</v>
      </c>
      <c r="F50" s="49" t="e">
        <f t="shared" si="26"/>
        <v>#DIV/0!</v>
      </c>
      <c r="G50" s="49" t="e">
        <f t="shared" si="26"/>
        <v>#DIV/0!</v>
      </c>
      <c r="H50" s="105"/>
      <c r="I50" s="52"/>
      <c r="J50" s="97" t="s">
        <v>24</v>
      </c>
      <c r="K50" s="86">
        <f t="shared" ref="K50:P50" si="27">+(K45/K47)/7*1000</f>
        <v>156.14617940199338</v>
      </c>
      <c r="L50" s="49">
        <f t="shared" si="27"/>
        <v>158.92857142857144</v>
      </c>
      <c r="M50" s="49">
        <f t="shared" si="27"/>
        <v>154.01174168297456</v>
      </c>
      <c r="N50" s="49" t="e">
        <f t="shared" si="27"/>
        <v>#DIV/0!</v>
      </c>
      <c r="O50" s="49" t="e">
        <f t="shared" si="27"/>
        <v>#DIV/0!</v>
      </c>
      <c r="P50" s="49" t="e">
        <f t="shared" si="27"/>
        <v>#DIV/0!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9.6999999999999993</v>
      </c>
      <c r="C57" s="79">
        <v>8.6999999999999993</v>
      </c>
      <c r="D57" s="79">
        <v>1.8</v>
      </c>
      <c r="E57" s="79">
        <v>8.8000000000000007</v>
      </c>
      <c r="F57" s="221">
        <v>8.8000000000000007</v>
      </c>
      <c r="G57" s="23">
        <v>9.6</v>
      </c>
      <c r="H57" s="289">
        <v>8.8000000000000007</v>
      </c>
      <c r="I57" s="79">
        <v>1.6</v>
      </c>
      <c r="J57" s="79">
        <v>8.6999999999999993</v>
      </c>
      <c r="K57" s="221">
        <v>8.4</v>
      </c>
      <c r="L57" s="23">
        <v>19.600000000000001</v>
      </c>
      <c r="M57" s="79">
        <v>1.8</v>
      </c>
      <c r="N57" s="79">
        <v>10.1</v>
      </c>
      <c r="O57" s="221"/>
      <c r="P57" s="23">
        <v>20.8</v>
      </c>
      <c r="Q57" s="79">
        <v>1.5</v>
      </c>
      <c r="R57" s="79">
        <v>10.8</v>
      </c>
      <c r="S57" s="221"/>
      <c r="T57" s="259">
        <f t="shared" ref="T57:T64" si="28">SUM(B57:S57)</f>
        <v>139.5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9.6999999999999993</v>
      </c>
      <c r="C58" s="79">
        <v>8.6999999999999993</v>
      </c>
      <c r="D58" s="79">
        <v>1.8</v>
      </c>
      <c r="E58" s="79">
        <v>8.8000000000000007</v>
      </c>
      <c r="F58" s="221">
        <v>8.8000000000000007</v>
      </c>
      <c r="G58" s="23">
        <v>9.6</v>
      </c>
      <c r="H58" s="289">
        <v>8.8000000000000007</v>
      </c>
      <c r="I58" s="79">
        <v>1.6</v>
      </c>
      <c r="J58" s="79">
        <v>8.6999999999999993</v>
      </c>
      <c r="K58" s="221">
        <v>8.4</v>
      </c>
      <c r="L58" s="23">
        <v>19.600000000000001</v>
      </c>
      <c r="M58" s="79">
        <v>1.8</v>
      </c>
      <c r="N58" s="79">
        <v>10.1</v>
      </c>
      <c r="O58" s="221"/>
      <c r="P58" s="23">
        <v>20.8</v>
      </c>
      <c r="Q58" s="79">
        <v>1.5</v>
      </c>
      <c r="R58" s="79">
        <v>10.8</v>
      </c>
      <c r="S58" s="221"/>
      <c r="T58" s="259">
        <f t="shared" si="28"/>
        <v>139.5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9.6999999999999993</v>
      </c>
      <c r="C59" s="79">
        <v>8.6999999999999993</v>
      </c>
      <c r="D59" s="79">
        <v>1.7</v>
      </c>
      <c r="E59" s="79">
        <v>8.6999999999999993</v>
      </c>
      <c r="F59" s="221">
        <v>8.6999999999999993</v>
      </c>
      <c r="G59" s="23">
        <v>9.5</v>
      </c>
      <c r="H59" s="289">
        <v>8.8000000000000007</v>
      </c>
      <c r="I59" s="79">
        <v>1.5</v>
      </c>
      <c r="J59" s="79">
        <v>8.6</v>
      </c>
      <c r="K59" s="221">
        <v>8.6</v>
      </c>
      <c r="L59" s="23">
        <v>19.600000000000001</v>
      </c>
      <c r="M59" s="79">
        <v>1.7</v>
      </c>
      <c r="N59" s="79">
        <v>9.9</v>
      </c>
      <c r="O59" s="221"/>
      <c r="P59" s="23">
        <v>21</v>
      </c>
      <c r="Q59" s="79">
        <v>1.4</v>
      </c>
      <c r="R59" s="79">
        <v>10.7</v>
      </c>
      <c r="S59" s="221"/>
      <c r="T59" s="259">
        <f t="shared" si="28"/>
        <v>138.79999999999998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9.6999999999999993</v>
      </c>
      <c r="C60" s="79">
        <v>8.6999999999999993</v>
      </c>
      <c r="D60" s="79">
        <v>1.7</v>
      </c>
      <c r="E60" s="79">
        <v>8.8000000000000007</v>
      </c>
      <c r="F60" s="221">
        <v>8.8000000000000007</v>
      </c>
      <c r="G60" s="23">
        <v>9.6</v>
      </c>
      <c r="H60" s="289">
        <v>8.8000000000000007</v>
      </c>
      <c r="I60" s="79">
        <v>1.6</v>
      </c>
      <c r="J60" s="79">
        <v>8.6</v>
      </c>
      <c r="K60" s="221">
        <v>8.6</v>
      </c>
      <c r="L60" s="23">
        <v>19.600000000000001</v>
      </c>
      <c r="M60" s="79">
        <v>1.7</v>
      </c>
      <c r="N60" s="79">
        <v>10</v>
      </c>
      <c r="O60" s="221"/>
      <c r="P60" s="23">
        <v>21</v>
      </c>
      <c r="Q60" s="79">
        <v>1.4</v>
      </c>
      <c r="R60" s="79">
        <v>10.7</v>
      </c>
      <c r="S60" s="221"/>
      <c r="T60" s="259">
        <f t="shared" si="28"/>
        <v>139.29999999999998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9.6999999999999993</v>
      </c>
      <c r="C61" s="79">
        <v>8.6999999999999993</v>
      </c>
      <c r="D61" s="79">
        <v>1.7</v>
      </c>
      <c r="E61" s="79">
        <v>8.8000000000000007</v>
      </c>
      <c r="F61" s="221">
        <v>8.8000000000000007</v>
      </c>
      <c r="G61" s="23">
        <v>9.6</v>
      </c>
      <c r="H61" s="289">
        <v>8.8000000000000007</v>
      </c>
      <c r="I61" s="79">
        <v>1.6</v>
      </c>
      <c r="J61" s="79">
        <v>8.6</v>
      </c>
      <c r="K61" s="221">
        <v>8.6</v>
      </c>
      <c r="L61" s="23">
        <v>19.600000000000001</v>
      </c>
      <c r="M61" s="79">
        <v>1.7</v>
      </c>
      <c r="N61" s="79">
        <v>10</v>
      </c>
      <c r="O61" s="221"/>
      <c r="P61" s="23">
        <v>21</v>
      </c>
      <c r="Q61" s="79">
        <v>1.4</v>
      </c>
      <c r="R61" s="79">
        <v>10.8</v>
      </c>
      <c r="S61" s="221"/>
      <c r="T61" s="259">
        <f t="shared" si="28"/>
        <v>139.4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9.6999999999999993</v>
      </c>
      <c r="C62" s="79">
        <v>8.6999999999999993</v>
      </c>
      <c r="D62" s="79">
        <v>1.7</v>
      </c>
      <c r="E62" s="79">
        <v>8.8000000000000007</v>
      </c>
      <c r="F62" s="221">
        <v>8.8000000000000007</v>
      </c>
      <c r="G62" s="23">
        <v>9.6</v>
      </c>
      <c r="H62" s="289">
        <v>8.8000000000000007</v>
      </c>
      <c r="I62" s="79">
        <v>1.6</v>
      </c>
      <c r="J62" s="79">
        <v>8.6</v>
      </c>
      <c r="K62" s="221">
        <v>8.6999999999999993</v>
      </c>
      <c r="L62" s="23">
        <v>19.7</v>
      </c>
      <c r="M62" s="79">
        <v>1.8</v>
      </c>
      <c r="N62" s="79">
        <v>10</v>
      </c>
      <c r="O62" s="221"/>
      <c r="P62" s="23">
        <v>21</v>
      </c>
      <c r="Q62" s="79">
        <v>1.4</v>
      </c>
      <c r="R62" s="79">
        <v>10.8</v>
      </c>
      <c r="S62" s="221"/>
      <c r="T62" s="259">
        <f t="shared" si="28"/>
        <v>139.70000000000002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9.6999999999999993</v>
      </c>
      <c r="C63" s="79">
        <v>8.6999999999999993</v>
      </c>
      <c r="D63" s="79">
        <v>1.8</v>
      </c>
      <c r="E63" s="79">
        <v>8.8000000000000007</v>
      </c>
      <c r="F63" s="221">
        <v>8.8000000000000007</v>
      </c>
      <c r="G63" s="23">
        <v>9.6</v>
      </c>
      <c r="H63" s="289">
        <v>8.8000000000000007</v>
      </c>
      <c r="I63" s="79">
        <v>1.6</v>
      </c>
      <c r="J63" s="79">
        <v>8.6</v>
      </c>
      <c r="K63" s="221">
        <v>8.6999999999999993</v>
      </c>
      <c r="L63" s="23">
        <v>19.7</v>
      </c>
      <c r="M63" s="79">
        <v>1.8</v>
      </c>
      <c r="N63" s="79">
        <v>10</v>
      </c>
      <c r="O63" s="221"/>
      <c r="P63" s="23">
        <v>21</v>
      </c>
      <c r="Q63" s="79">
        <v>1.4</v>
      </c>
      <c r="R63" s="79">
        <v>10.8</v>
      </c>
      <c r="S63" s="221"/>
      <c r="T63" s="259">
        <f t="shared" si="28"/>
        <v>139.80000000000001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67.900000000000006</v>
      </c>
      <c r="C64" s="262">
        <f t="shared" si="29"/>
        <v>60.900000000000006</v>
      </c>
      <c r="D64" s="262">
        <f t="shared" si="29"/>
        <v>12.2</v>
      </c>
      <c r="E64" s="262">
        <f t="shared" si="29"/>
        <v>61.5</v>
      </c>
      <c r="F64" s="263">
        <f t="shared" si="29"/>
        <v>61.5</v>
      </c>
      <c r="G64" s="261">
        <f t="shared" si="29"/>
        <v>67.099999999999994</v>
      </c>
      <c r="H64" s="262">
        <f t="shared" si="29"/>
        <v>61.599999999999994</v>
      </c>
      <c r="I64" s="262">
        <f t="shared" si="29"/>
        <v>11.1</v>
      </c>
      <c r="J64" s="262">
        <f t="shared" si="29"/>
        <v>60.400000000000006</v>
      </c>
      <c r="K64" s="263">
        <f t="shared" si="29"/>
        <v>60</v>
      </c>
      <c r="L64" s="261">
        <f t="shared" si="29"/>
        <v>137.4</v>
      </c>
      <c r="M64" s="262">
        <f t="shared" si="29"/>
        <v>12.3</v>
      </c>
      <c r="N64" s="262">
        <f t="shared" si="29"/>
        <v>70.099999999999994</v>
      </c>
      <c r="O64" s="263">
        <f t="shared" si="29"/>
        <v>0</v>
      </c>
      <c r="P64" s="261">
        <f t="shared" si="29"/>
        <v>146.6</v>
      </c>
      <c r="Q64" s="262">
        <f t="shared" si="29"/>
        <v>10.000000000000002</v>
      </c>
      <c r="R64" s="262">
        <f t="shared" si="29"/>
        <v>75.399999999999991</v>
      </c>
      <c r="S64" s="263">
        <f t="shared" si="29"/>
        <v>0</v>
      </c>
      <c r="T64" s="259">
        <f t="shared" si="28"/>
        <v>976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156.5</v>
      </c>
      <c r="C65" s="266">
        <v>155.5</v>
      </c>
      <c r="D65" s="266">
        <v>158.5</v>
      </c>
      <c r="E65" s="266">
        <v>154</v>
      </c>
      <c r="F65" s="267">
        <v>154</v>
      </c>
      <c r="G65" s="265">
        <v>157</v>
      </c>
      <c r="H65" s="266">
        <v>154.5</v>
      </c>
      <c r="I65" s="266">
        <v>158</v>
      </c>
      <c r="J65" s="266">
        <v>154</v>
      </c>
      <c r="K65" s="267">
        <v>153</v>
      </c>
      <c r="L65" s="265">
        <v>157</v>
      </c>
      <c r="M65" s="266">
        <v>160</v>
      </c>
      <c r="N65" s="266">
        <v>154</v>
      </c>
      <c r="O65" s="267"/>
      <c r="P65" s="265">
        <v>157.5</v>
      </c>
      <c r="Q65" s="266">
        <v>158.5</v>
      </c>
      <c r="R65" s="266">
        <v>156</v>
      </c>
      <c r="S65" s="267"/>
      <c r="T65" s="316">
        <f>+((T64/T66)/7)*1000</f>
        <v>155.78611332801276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56</v>
      </c>
      <c r="L66" s="317">
        <v>125</v>
      </c>
      <c r="M66" s="298">
        <v>11</v>
      </c>
      <c r="N66" s="298">
        <v>65</v>
      </c>
      <c r="O66" s="318"/>
      <c r="P66" s="317">
        <v>133</v>
      </c>
      <c r="Q66" s="298">
        <v>9</v>
      </c>
      <c r="R66" s="298">
        <v>69</v>
      </c>
      <c r="S66" s="318"/>
      <c r="T66" s="319">
        <f>SUM(B66:S66)</f>
        <v>895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9.7042000000000002</v>
      </c>
      <c r="C67" s="273">
        <f t="shared" si="30"/>
        <v>8.7111999999999998</v>
      </c>
      <c r="D67" s="273">
        <f t="shared" si="30"/>
        <v>1.7208999999999997</v>
      </c>
      <c r="E67" s="273">
        <f t="shared" si="30"/>
        <v>8.7692000000000014</v>
      </c>
      <c r="F67" s="274">
        <f t="shared" si="30"/>
        <v>8.7692000000000014</v>
      </c>
      <c r="G67" s="272">
        <f t="shared" si="30"/>
        <v>9.5678000000000001</v>
      </c>
      <c r="H67" s="273">
        <f t="shared" si="30"/>
        <v>8.8091000000000008</v>
      </c>
      <c r="I67" s="273">
        <f t="shared" si="30"/>
        <v>1.5720000000000003</v>
      </c>
      <c r="J67" s="273">
        <f t="shared" si="30"/>
        <v>8.5936000000000003</v>
      </c>
      <c r="K67" s="274">
        <f t="shared" si="30"/>
        <v>8.6352000000000011</v>
      </c>
      <c r="L67" s="272">
        <f t="shared" si="30"/>
        <v>19.635000000000002</v>
      </c>
      <c r="M67" s="273">
        <f t="shared" si="30"/>
        <v>1.7439999999999998</v>
      </c>
      <c r="N67" s="273">
        <f t="shared" si="30"/>
        <v>9.9739999999999984</v>
      </c>
      <c r="O67" s="274">
        <f t="shared" si="30"/>
        <v>0</v>
      </c>
      <c r="P67" s="272">
        <f t="shared" si="30"/>
        <v>21.006499999999999</v>
      </c>
      <c r="Q67" s="273">
        <f t="shared" si="30"/>
        <v>1.3971</v>
      </c>
      <c r="R67" s="273">
        <f t="shared" si="30"/>
        <v>10.749600000000001</v>
      </c>
      <c r="S67" s="274">
        <f t="shared" si="30"/>
        <v>0</v>
      </c>
      <c r="T67" s="320">
        <f>((T64*1000)/T66)/7</f>
        <v>155.78611332801276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67.921000000000006</v>
      </c>
      <c r="C68" s="43">
        <f t="shared" si="31"/>
        <v>60.956000000000003</v>
      </c>
      <c r="D68" s="43">
        <f t="shared" si="31"/>
        <v>12.204499999999999</v>
      </c>
      <c r="E68" s="43">
        <f t="shared" si="31"/>
        <v>61.445999999999998</v>
      </c>
      <c r="F68" s="87">
        <f t="shared" si="31"/>
        <v>61.445999999999998</v>
      </c>
      <c r="G68" s="42">
        <f t="shared" si="31"/>
        <v>67.039000000000001</v>
      </c>
      <c r="H68" s="43">
        <f t="shared" si="31"/>
        <v>61.645499999999998</v>
      </c>
      <c r="I68" s="43">
        <f t="shared" si="31"/>
        <v>11.06</v>
      </c>
      <c r="J68" s="43">
        <f t="shared" si="31"/>
        <v>60.368000000000002</v>
      </c>
      <c r="K68" s="87">
        <f t="shared" si="31"/>
        <v>59.975999999999999</v>
      </c>
      <c r="L68" s="42">
        <f t="shared" si="31"/>
        <v>137.375</v>
      </c>
      <c r="M68" s="43">
        <f t="shared" si="31"/>
        <v>12.32</v>
      </c>
      <c r="N68" s="43">
        <f t="shared" si="31"/>
        <v>70.069999999999993</v>
      </c>
      <c r="O68" s="87">
        <f t="shared" si="31"/>
        <v>0</v>
      </c>
      <c r="P68" s="42">
        <f t="shared" si="31"/>
        <v>146.63249999999999</v>
      </c>
      <c r="Q68" s="43">
        <f t="shared" si="31"/>
        <v>9.9855</v>
      </c>
      <c r="R68" s="43">
        <f t="shared" si="31"/>
        <v>75.347999999999999</v>
      </c>
      <c r="S68" s="87">
        <f t="shared" si="31"/>
        <v>0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156.45161290322582</v>
      </c>
      <c r="C69" s="49">
        <f t="shared" si="32"/>
        <v>155.35714285714289</v>
      </c>
      <c r="D69" s="49">
        <f t="shared" si="32"/>
        <v>158.44155844155844</v>
      </c>
      <c r="E69" s="49">
        <f t="shared" si="32"/>
        <v>154.13533834586465</v>
      </c>
      <c r="F69" s="50">
        <f t="shared" si="32"/>
        <v>154.13533834586465</v>
      </c>
      <c r="G69" s="48">
        <f t="shared" si="32"/>
        <v>157.14285714285711</v>
      </c>
      <c r="H69" s="49">
        <f t="shared" si="32"/>
        <v>154.38596491228068</v>
      </c>
      <c r="I69" s="49">
        <f t="shared" si="32"/>
        <v>158.57142857142856</v>
      </c>
      <c r="J69" s="49">
        <f t="shared" si="32"/>
        <v>154.08163265306123</v>
      </c>
      <c r="K69" s="50">
        <f t="shared" si="32"/>
        <v>153.06122448979593</v>
      </c>
      <c r="L69" s="48">
        <f t="shared" si="32"/>
        <v>157.02857142857144</v>
      </c>
      <c r="M69" s="49">
        <f t="shared" si="32"/>
        <v>159.74025974025975</v>
      </c>
      <c r="N69" s="49">
        <f t="shared" si="32"/>
        <v>154.06593406593404</v>
      </c>
      <c r="O69" s="50" t="e">
        <f t="shared" si="32"/>
        <v>#DIV/0!</v>
      </c>
      <c r="P69" s="48">
        <f t="shared" si="32"/>
        <v>157.46509129967777</v>
      </c>
      <c r="Q69" s="49">
        <f t="shared" si="32"/>
        <v>158.73015873015876</v>
      </c>
      <c r="R69" s="49">
        <f t="shared" si="32"/>
        <v>156.10766045548652</v>
      </c>
      <c r="S69" s="50" t="e">
        <f t="shared" si="32"/>
        <v>#DIV/0!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20" zoomScale="30" zoomScaleNormal="30" workbookViewId="0">
      <selection activeCell="D60" sqref="D60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AC3" s="556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56" t="s">
        <v>1</v>
      </c>
      <c r="B9" s="556"/>
      <c r="C9" s="556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56"/>
      <c r="B10" s="556"/>
      <c r="C10" s="556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56" t="s">
        <v>4</v>
      </c>
      <c r="B11" s="556"/>
      <c r="C11" s="556"/>
      <c r="D11" s="245"/>
      <c r="E11" s="557">
        <v>1</v>
      </c>
      <c r="F11" s="245"/>
      <c r="G11" s="245"/>
      <c r="H11" s="245"/>
      <c r="I11" s="245"/>
      <c r="J11" s="245"/>
      <c r="K11" s="599" t="s">
        <v>134</v>
      </c>
      <c r="L11" s="599"/>
      <c r="M11" s="558"/>
      <c r="N11" s="558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56"/>
      <c r="B12" s="556"/>
      <c r="C12" s="556"/>
      <c r="D12" s="245"/>
      <c r="E12" s="247"/>
      <c r="F12" s="245"/>
      <c r="G12" s="245"/>
      <c r="H12" s="245"/>
      <c r="I12" s="245"/>
      <c r="J12" s="245"/>
      <c r="K12" s="558"/>
      <c r="L12" s="558"/>
      <c r="M12" s="558"/>
      <c r="N12" s="558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8"/>
      <c r="M13" s="558"/>
      <c r="N13" s="558"/>
      <c r="O13" s="558"/>
      <c r="P13" s="558"/>
      <c r="Q13" s="558"/>
      <c r="R13" s="558"/>
      <c r="S13" s="558"/>
      <c r="T13" s="558"/>
      <c r="U13" s="558"/>
      <c r="V13" s="245"/>
      <c r="W13" s="245"/>
      <c r="X13" s="245"/>
    </row>
    <row r="14" spans="1:29" s="52" customFormat="1" ht="34.5" thickBot="1" x14ac:dyDescent="0.3">
      <c r="A14" s="556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459</v>
      </c>
      <c r="C17" s="226">
        <v>4.3</v>
      </c>
      <c r="D17" s="226">
        <v>4</v>
      </c>
      <c r="E17" s="226">
        <v>0.8</v>
      </c>
      <c r="F17" s="226">
        <v>4</v>
      </c>
      <c r="G17" s="226">
        <v>4</v>
      </c>
      <c r="H17" s="225">
        <v>445</v>
      </c>
      <c r="I17" s="226">
        <v>4.2</v>
      </c>
      <c r="J17" s="226">
        <v>3.9</v>
      </c>
      <c r="K17" s="226">
        <v>0.7</v>
      </c>
      <c r="L17" s="226">
        <v>3.9</v>
      </c>
      <c r="M17" s="402">
        <v>3.8</v>
      </c>
      <c r="N17" s="79">
        <v>247.5</v>
      </c>
      <c r="O17" s="24">
        <v>22</v>
      </c>
      <c r="P17" s="24">
        <v>126.6</v>
      </c>
      <c r="Q17" s="25"/>
      <c r="R17" s="23">
        <v>256.89999999999998</v>
      </c>
      <c r="S17" s="24">
        <v>19</v>
      </c>
      <c r="T17" s="24">
        <v>134</v>
      </c>
      <c r="U17" s="25"/>
      <c r="V17" s="259">
        <f t="shared" ref="V17:V24" si="0">SUM(B17:U17)</f>
        <v>1743.6</v>
      </c>
      <c r="X17" s="52"/>
      <c r="Y17" s="52"/>
    </row>
    <row r="18" spans="1:41" ht="39.950000000000003" customHeight="1" x14ac:dyDescent="0.25">
      <c r="A18" s="260" t="s">
        <v>16</v>
      </c>
      <c r="B18" s="225">
        <v>459</v>
      </c>
      <c r="C18" s="226">
        <v>4.3</v>
      </c>
      <c r="D18" s="226">
        <v>4</v>
      </c>
      <c r="E18" s="226">
        <v>0.8</v>
      </c>
      <c r="F18" s="226">
        <v>4</v>
      </c>
      <c r="G18" s="226">
        <v>4</v>
      </c>
      <c r="H18" s="225">
        <v>445</v>
      </c>
      <c r="I18" s="226">
        <v>4.2</v>
      </c>
      <c r="J18" s="226">
        <v>3.9</v>
      </c>
      <c r="K18" s="226">
        <v>0.7</v>
      </c>
      <c r="L18" s="226">
        <v>3.9</v>
      </c>
      <c r="M18" s="402">
        <v>3.8</v>
      </c>
      <c r="N18" s="79">
        <v>247.5</v>
      </c>
      <c r="O18" s="24">
        <v>22</v>
      </c>
      <c r="P18" s="24">
        <v>126.6</v>
      </c>
      <c r="Q18" s="25"/>
      <c r="R18" s="23">
        <v>256.89999999999998</v>
      </c>
      <c r="S18" s="24">
        <v>19</v>
      </c>
      <c r="T18" s="24">
        <v>134</v>
      </c>
      <c r="U18" s="25"/>
      <c r="V18" s="259">
        <f t="shared" si="0"/>
        <v>1743.6</v>
      </c>
      <c r="X18" s="52"/>
      <c r="Y18" s="52"/>
    </row>
    <row r="19" spans="1:41" ht="39.75" customHeight="1" x14ac:dyDescent="0.25">
      <c r="A19" s="258" t="s">
        <v>17</v>
      </c>
      <c r="B19" s="225">
        <v>458</v>
      </c>
      <c r="C19" s="226">
        <v>4.3</v>
      </c>
      <c r="D19" s="226">
        <v>3.9</v>
      </c>
      <c r="E19" s="226">
        <v>0.8</v>
      </c>
      <c r="F19" s="226">
        <v>4</v>
      </c>
      <c r="G19" s="226">
        <v>4</v>
      </c>
      <c r="H19" s="225">
        <v>444</v>
      </c>
      <c r="I19" s="226">
        <v>4.2</v>
      </c>
      <c r="J19" s="226">
        <v>3.9</v>
      </c>
      <c r="K19" s="226">
        <v>0.7</v>
      </c>
      <c r="L19" s="226">
        <v>3.8</v>
      </c>
      <c r="M19" s="402">
        <v>3.8</v>
      </c>
      <c r="N19" s="79">
        <v>246.5</v>
      </c>
      <c r="O19" s="24">
        <v>21.1</v>
      </c>
      <c r="P19" s="24">
        <v>126.3</v>
      </c>
      <c r="Q19" s="25"/>
      <c r="R19" s="23">
        <v>255.9</v>
      </c>
      <c r="S19" s="24">
        <v>18.899999999999999</v>
      </c>
      <c r="T19" s="24">
        <v>134</v>
      </c>
      <c r="U19" s="25"/>
      <c r="V19" s="259">
        <f t="shared" si="0"/>
        <v>1738.1000000000001</v>
      </c>
      <c r="X19" s="52"/>
      <c r="Y19" s="52"/>
    </row>
    <row r="20" spans="1:41" ht="39.950000000000003" customHeight="1" x14ac:dyDescent="0.25">
      <c r="A20" s="260" t="s">
        <v>18</v>
      </c>
      <c r="B20" s="225">
        <v>458</v>
      </c>
      <c r="C20" s="226">
        <v>4.3</v>
      </c>
      <c r="D20" s="226">
        <v>3.9</v>
      </c>
      <c r="E20" s="226">
        <v>0.8</v>
      </c>
      <c r="F20" s="226">
        <v>4</v>
      </c>
      <c r="G20" s="226">
        <v>4</v>
      </c>
      <c r="H20" s="225">
        <v>444</v>
      </c>
      <c r="I20" s="226">
        <v>4.2</v>
      </c>
      <c r="J20" s="226">
        <v>3.9</v>
      </c>
      <c r="K20" s="226">
        <v>0.7</v>
      </c>
      <c r="L20" s="226">
        <v>3.8</v>
      </c>
      <c r="M20" s="402">
        <v>3.8</v>
      </c>
      <c r="N20" s="79">
        <v>246.5</v>
      </c>
      <c r="O20" s="24">
        <v>21.1</v>
      </c>
      <c r="P20" s="24">
        <v>126.3</v>
      </c>
      <c r="Q20" s="25"/>
      <c r="R20" s="23">
        <v>255.9</v>
      </c>
      <c r="S20" s="24">
        <v>18.899999999999999</v>
      </c>
      <c r="T20" s="24">
        <v>134</v>
      </c>
      <c r="U20" s="25"/>
      <c r="V20" s="259">
        <f t="shared" si="0"/>
        <v>1738.1000000000001</v>
      </c>
      <c r="X20" s="52"/>
      <c r="Y20" s="52"/>
    </row>
    <row r="21" spans="1:41" ht="39.950000000000003" customHeight="1" x14ac:dyDescent="0.25">
      <c r="A21" s="258" t="s">
        <v>19</v>
      </c>
      <c r="B21" s="225">
        <v>458</v>
      </c>
      <c r="C21" s="226">
        <v>4.3</v>
      </c>
      <c r="D21" s="226">
        <v>3.9</v>
      </c>
      <c r="E21" s="226">
        <v>0.8</v>
      </c>
      <c r="F21" s="226">
        <v>4</v>
      </c>
      <c r="G21" s="226">
        <v>4</v>
      </c>
      <c r="H21" s="225">
        <v>444</v>
      </c>
      <c r="I21" s="226">
        <v>4.2</v>
      </c>
      <c r="J21" s="226">
        <v>3.9</v>
      </c>
      <c r="K21" s="226">
        <v>0.7</v>
      </c>
      <c r="L21" s="226">
        <v>3.8</v>
      </c>
      <c r="M21" s="402">
        <v>3.8</v>
      </c>
      <c r="N21" s="79">
        <v>246.5</v>
      </c>
      <c r="O21" s="24">
        <v>21.1</v>
      </c>
      <c r="P21" s="24">
        <v>126.3</v>
      </c>
      <c r="Q21" s="25"/>
      <c r="R21" s="23">
        <v>255.9</v>
      </c>
      <c r="S21" s="24">
        <v>18.899999999999999</v>
      </c>
      <c r="T21" s="24">
        <v>134</v>
      </c>
      <c r="U21" s="25"/>
      <c r="V21" s="259">
        <f t="shared" si="0"/>
        <v>1738.1000000000001</v>
      </c>
      <c r="X21" s="52"/>
      <c r="Y21" s="52"/>
    </row>
    <row r="22" spans="1:41" ht="39.950000000000003" customHeight="1" x14ac:dyDescent="0.25">
      <c r="A22" s="260" t="s">
        <v>13</v>
      </c>
      <c r="B22" s="225">
        <v>458</v>
      </c>
      <c r="C22" s="226">
        <v>4.3</v>
      </c>
      <c r="D22" s="226">
        <v>3.9</v>
      </c>
      <c r="E22" s="226">
        <v>0.8</v>
      </c>
      <c r="F22" s="226">
        <v>4</v>
      </c>
      <c r="G22" s="226">
        <v>4</v>
      </c>
      <c r="H22" s="225">
        <v>444</v>
      </c>
      <c r="I22" s="226">
        <v>4.2</v>
      </c>
      <c r="J22" s="226">
        <v>3.9</v>
      </c>
      <c r="K22" s="226">
        <v>0.7</v>
      </c>
      <c r="L22" s="226">
        <v>3.8</v>
      </c>
      <c r="M22" s="402">
        <v>3.8</v>
      </c>
      <c r="N22" s="79">
        <v>246.5</v>
      </c>
      <c r="O22" s="24">
        <v>21.1</v>
      </c>
      <c r="P22" s="24">
        <v>126.3</v>
      </c>
      <c r="Q22" s="25"/>
      <c r="R22" s="23">
        <v>255.9</v>
      </c>
      <c r="S22" s="24">
        <v>18.899999999999999</v>
      </c>
      <c r="T22" s="24">
        <v>134</v>
      </c>
      <c r="U22" s="25"/>
      <c r="V22" s="259">
        <f t="shared" si="0"/>
        <v>1738.1000000000001</v>
      </c>
      <c r="X22" s="52"/>
      <c r="Y22" s="52"/>
    </row>
    <row r="23" spans="1:41" ht="39.950000000000003" customHeight="1" x14ac:dyDescent="0.25">
      <c r="A23" s="258" t="s">
        <v>14</v>
      </c>
      <c r="B23" s="225">
        <v>458</v>
      </c>
      <c r="C23" s="226">
        <v>4.3</v>
      </c>
      <c r="D23" s="226">
        <v>3.9</v>
      </c>
      <c r="E23" s="226">
        <v>0.8</v>
      </c>
      <c r="F23" s="226">
        <v>4</v>
      </c>
      <c r="G23" s="226">
        <v>4</v>
      </c>
      <c r="H23" s="225">
        <v>444</v>
      </c>
      <c r="I23" s="226">
        <v>4.2</v>
      </c>
      <c r="J23" s="226">
        <v>3.9</v>
      </c>
      <c r="K23" s="226">
        <v>0.7</v>
      </c>
      <c r="L23" s="226">
        <v>3.8</v>
      </c>
      <c r="M23" s="402">
        <v>3.8</v>
      </c>
      <c r="N23" s="79">
        <v>246.5</v>
      </c>
      <c r="O23" s="24">
        <v>21.1</v>
      </c>
      <c r="P23" s="24">
        <v>126.3</v>
      </c>
      <c r="Q23" s="25"/>
      <c r="R23" s="23">
        <v>255.9</v>
      </c>
      <c r="S23" s="24">
        <v>18.899999999999999</v>
      </c>
      <c r="T23" s="24">
        <v>134</v>
      </c>
      <c r="U23" s="25"/>
      <c r="V23" s="259">
        <f t="shared" si="0"/>
        <v>1738.1000000000001</v>
      </c>
      <c r="X23" s="52"/>
    </row>
    <row r="24" spans="1:41" ht="41.45" customHeight="1" thickBot="1" x14ac:dyDescent="0.3">
      <c r="A24" s="260" t="s">
        <v>11</v>
      </c>
      <c r="B24" s="227">
        <f>SUM(B17:B23)</f>
        <v>3208</v>
      </c>
      <c r="C24" s="228">
        <f t="shared" ref="C24:G24" si="1">SUM(C17:C23)</f>
        <v>30.1</v>
      </c>
      <c r="D24" s="228">
        <f t="shared" si="1"/>
        <v>27.499999999999996</v>
      </c>
      <c r="E24" s="228">
        <f t="shared" si="1"/>
        <v>5.6</v>
      </c>
      <c r="F24" s="228">
        <f t="shared" si="1"/>
        <v>28</v>
      </c>
      <c r="G24" s="228">
        <f t="shared" si="1"/>
        <v>28</v>
      </c>
      <c r="H24" s="227">
        <f>SUM(H17:H23)</f>
        <v>3110</v>
      </c>
      <c r="I24" s="228">
        <f t="shared" ref="I24:M24" si="2">SUM(I17:I23)</f>
        <v>29.4</v>
      </c>
      <c r="J24" s="228">
        <f t="shared" si="2"/>
        <v>27.299999999999997</v>
      </c>
      <c r="K24" s="228">
        <f t="shared" si="2"/>
        <v>4.9000000000000004</v>
      </c>
      <c r="L24" s="228">
        <f t="shared" si="2"/>
        <v>26.8</v>
      </c>
      <c r="M24" s="403">
        <f t="shared" si="2"/>
        <v>26.6</v>
      </c>
      <c r="N24" s="290">
        <f>SUM(N17:N23)</f>
        <v>1727.5</v>
      </c>
      <c r="O24" s="262">
        <f t="shared" ref="O24:Q24" si="3">SUM(O17:O23)</f>
        <v>149.49999999999997</v>
      </c>
      <c r="P24" s="262">
        <f t="shared" si="3"/>
        <v>884.69999999999993</v>
      </c>
      <c r="Q24" s="263">
        <f t="shared" si="3"/>
        <v>0</v>
      </c>
      <c r="R24" s="261">
        <f>SUM(R17:R23)</f>
        <v>1793.3000000000002</v>
      </c>
      <c r="S24" s="262">
        <f t="shared" ref="S24:U24" si="4">SUM(S17:S23)</f>
        <v>132.5</v>
      </c>
      <c r="T24" s="262">
        <f t="shared" si="4"/>
        <v>938</v>
      </c>
      <c r="U24" s="263">
        <f t="shared" si="4"/>
        <v>0</v>
      </c>
      <c r="V24" s="259">
        <f t="shared" si="0"/>
        <v>12177.7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/>
      <c r="R25" s="265">
        <v>151.4</v>
      </c>
      <c r="S25" s="266">
        <v>151.4</v>
      </c>
      <c r="T25" s="266">
        <v>151.4</v>
      </c>
      <c r="U25" s="267"/>
      <c r="V25" s="268">
        <f>+((V24/V26)/7)*1000</f>
        <v>151.3415770832039</v>
      </c>
    </row>
    <row r="26" spans="1:41" s="52" customFormat="1" ht="33" customHeight="1" x14ac:dyDescent="0.25">
      <c r="A26" s="269" t="s">
        <v>21</v>
      </c>
      <c r="B26" s="231"/>
      <c r="C26" s="232">
        <v>796</v>
      </c>
      <c r="D26" s="232">
        <v>729</v>
      </c>
      <c r="E26" s="232">
        <v>147</v>
      </c>
      <c r="F26" s="232">
        <v>736</v>
      </c>
      <c r="G26" s="232">
        <v>733</v>
      </c>
      <c r="H26" s="231"/>
      <c r="I26" s="232">
        <v>782</v>
      </c>
      <c r="J26" s="232">
        <v>720</v>
      </c>
      <c r="K26" s="232">
        <v>121</v>
      </c>
      <c r="L26" s="232">
        <v>711</v>
      </c>
      <c r="M26" s="405">
        <v>712</v>
      </c>
      <c r="N26" s="83">
        <v>1630</v>
      </c>
      <c r="O26" s="35">
        <v>141</v>
      </c>
      <c r="P26" s="35">
        <v>835</v>
      </c>
      <c r="Q26" s="36"/>
      <c r="R26" s="34">
        <v>1692</v>
      </c>
      <c r="S26" s="35">
        <v>125</v>
      </c>
      <c r="T26" s="35">
        <v>885</v>
      </c>
      <c r="U26" s="36"/>
      <c r="V26" s="270">
        <f>SUM(C26:U26)</f>
        <v>11495</v>
      </c>
      <c r="W26" s="52">
        <f>((V24*1000)/V26)/7</f>
        <v>151.34157708320387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723.08640000000003</v>
      </c>
      <c r="D27" s="226">
        <f t="shared" ref="D27:G27" si="5">(D26*D25/1000)*6</f>
        <v>662.22360000000003</v>
      </c>
      <c r="E27" s="226">
        <f t="shared" si="5"/>
        <v>133.53480000000002</v>
      </c>
      <c r="F27" s="226">
        <f t="shared" si="5"/>
        <v>668.58240000000001</v>
      </c>
      <c r="G27" s="226">
        <f t="shared" si="5"/>
        <v>665.85719999999992</v>
      </c>
      <c r="H27" s="233"/>
      <c r="I27" s="226">
        <f>(I26*I25/1000)*6</f>
        <v>710.36879999999996</v>
      </c>
      <c r="J27" s="226">
        <f t="shared" ref="J27:M27" si="6">(J26*J25/1000)*6</f>
        <v>654.048</v>
      </c>
      <c r="K27" s="226">
        <f t="shared" si="6"/>
        <v>109.91640000000001</v>
      </c>
      <c r="L27" s="226">
        <f t="shared" si="6"/>
        <v>645.87240000000008</v>
      </c>
      <c r="M27" s="402">
        <f t="shared" si="6"/>
        <v>646.7808</v>
      </c>
      <c r="N27" s="289">
        <f>((N26*N25)*7/1000-N17-N18)/5</f>
        <v>246.4948</v>
      </c>
      <c r="O27" s="273">
        <f t="shared" ref="O27:U27" si="7">((O26*O25)*7/1000-O17-O18)/5</f>
        <v>21.086360000000003</v>
      </c>
      <c r="P27" s="273">
        <f t="shared" si="7"/>
        <v>126.3466</v>
      </c>
      <c r="Q27" s="274">
        <f t="shared" si="7"/>
        <v>0</v>
      </c>
      <c r="R27" s="272">
        <f t="shared" si="7"/>
        <v>255.87632000000002</v>
      </c>
      <c r="S27" s="273">
        <f t="shared" si="7"/>
        <v>18.895</v>
      </c>
      <c r="T27" s="273">
        <f t="shared" si="7"/>
        <v>133.9846</v>
      </c>
      <c r="U27" s="274">
        <f t="shared" si="7"/>
        <v>0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4.2984000000000044</v>
      </c>
      <c r="D28" s="235">
        <f t="shared" ref="D28:G28" si="8">+(D25-$C$32)*D26/1000</f>
        <v>3.9366000000000039</v>
      </c>
      <c r="E28" s="235">
        <f t="shared" si="8"/>
        <v>0.79380000000000084</v>
      </c>
      <c r="F28" s="235">
        <f t="shared" si="8"/>
        <v>3.9744000000000042</v>
      </c>
      <c r="G28" s="235">
        <f t="shared" si="8"/>
        <v>3.9582000000000042</v>
      </c>
      <c r="H28" s="234"/>
      <c r="I28" s="235">
        <f>+(I25-$I$32)*I26/1000</f>
        <v>4.2228000000000048</v>
      </c>
      <c r="J28" s="235">
        <f t="shared" ref="J28:M28" si="9">+(J25-$I$32)*J26/1000</f>
        <v>3.8880000000000039</v>
      </c>
      <c r="K28" s="235">
        <f t="shared" si="9"/>
        <v>0.65340000000000065</v>
      </c>
      <c r="L28" s="235">
        <f t="shared" si="9"/>
        <v>3.8394000000000044</v>
      </c>
      <c r="M28" s="406">
        <f t="shared" si="9"/>
        <v>3.8448000000000038</v>
      </c>
      <c r="N28" s="85">
        <f>((N26*N25)*7)/1000</f>
        <v>1727.4739999999999</v>
      </c>
      <c r="O28" s="43">
        <f>((O26*O25)*7)/1000</f>
        <v>149.43180000000001</v>
      </c>
      <c r="P28" s="43">
        <f t="shared" ref="P28:U28" si="10">((P26*P25)*7)/1000</f>
        <v>884.93299999999999</v>
      </c>
      <c r="Q28" s="87">
        <f t="shared" si="10"/>
        <v>0</v>
      </c>
      <c r="R28" s="44">
        <f t="shared" si="10"/>
        <v>1793.1816000000001</v>
      </c>
      <c r="S28" s="45">
        <f t="shared" si="10"/>
        <v>132.47499999999999</v>
      </c>
      <c r="T28" s="45">
        <f t="shared" si="10"/>
        <v>937.923</v>
      </c>
      <c r="U28" s="46">
        <f t="shared" si="10"/>
        <v>0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928.66666666666936</v>
      </c>
      <c r="D29" s="237">
        <f t="shared" si="11"/>
        <v>850.5000000000025</v>
      </c>
      <c r="E29" s="237">
        <f t="shared" si="11"/>
        <v>171.50000000000051</v>
      </c>
      <c r="F29" s="237">
        <f t="shared" si="11"/>
        <v>858.66666666666913</v>
      </c>
      <c r="G29" s="237">
        <f t="shared" si="11"/>
        <v>855.16666666666913</v>
      </c>
      <c r="H29" s="236"/>
      <c r="I29" s="237">
        <f t="shared" ref="I29:M29" si="12">+I26*(1.16666666666667)</f>
        <v>912.33333333333599</v>
      </c>
      <c r="J29" s="237">
        <f t="shared" si="12"/>
        <v>840.0000000000025</v>
      </c>
      <c r="K29" s="237">
        <f t="shared" si="12"/>
        <v>141.16666666666708</v>
      </c>
      <c r="L29" s="237">
        <f t="shared" si="12"/>
        <v>829.50000000000239</v>
      </c>
      <c r="M29" s="407">
        <f t="shared" si="12"/>
        <v>830.66666666666913</v>
      </c>
      <c r="N29" s="86">
        <f>+(N24/N26)/7*1000</f>
        <v>151.4022787028922</v>
      </c>
      <c r="O29" s="49">
        <f t="shared" ref="O29:U29" si="13">+(O24/O26)/7*1000</f>
        <v>151.46909827760888</v>
      </c>
      <c r="P29" s="49">
        <f t="shared" si="13"/>
        <v>151.36013686911889</v>
      </c>
      <c r="Q29" s="50" t="e">
        <f t="shared" si="13"/>
        <v>#DIV/0!</v>
      </c>
      <c r="R29" s="48">
        <f t="shared" si="13"/>
        <v>151.40999662276261</v>
      </c>
      <c r="S29" s="49">
        <f t="shared" si="13"/>
        <v>151.42857142857144</v>
      </c>
      <c r="T29" s="49">
        <f t="shared" si="13"/>
        <v>151.41242937853107</v>
      </c>
      <c r="U29" s="50" t="e">
        <f t="shared" si="13"/>
        <v>#DIV/0!</v>
      </c>
      <c r="V29" s="276"/>
    </row>
    <row r="30" spans="1:41" ht="33.75" customHeight="1" x14ac:dyDescent="0.25">
      <c r="A30" s="52"/>
      <c r="B30" s="233"/>
      <c r="C30" s="238">
        <f>(C27/6)</f>
        <v>120.51440000000001</v>
      </c>
      <c r="D30" s="238">
        <f t="shared" ref="D30:G30" si="14">+(D27/6)</f>
        <v>110.37060000000001</v>
      </c>
      <c r="E30" s="238">
        <f t="shared" si="14"/>
        <v>22.255800000000004</v>
      </c>
      <c r="F30" s="238">
        <f t="shared" si="14"/>
        <v>111.43040000000001</v>
      </c>
      <c r="G30" s="238">
        <f t="shared" si="14"/>
        <v>110.97619999999999</v>
      </c>
      <c r="H30" s="233"/>
      <c r="I30" s="238">
        <f>(I27/6)</f>
        <v>118.39479999999999</v>
      </c>
      <c r="J30" s="238">
        <f t="shared" ref="J30:M30" si="15">+(J27/6)</f>
        <v>109.008</v>
      </c>
      <c r="K30" s="238">
        <f t="shared" si="15"/>
        <v>18.319400000000002</v>
      </c>
      <c r="L30" s="238">
        <f t="shared" si="15"/>
        <v>107.64540000000001</v>
      </c>
      <c r="M30" s="408">
        <f t="shared" si="15"/>
        <v>107.7968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293.76100000000002</v>
      </c>
      <c r="D31" s="238">
        <f t="shared" ref="D31:G31" si="16">+((D27-D24)/4)+D30</f>
        <v>269.05150000000003</v>
      </c>
      <c r="E31" s="238">
        <f t="shared" si="16"/>
        <v>54.239500000000007</v>
      </c>
      <c r="F31" s="238">
        <f t="shared" si="16"/>
        <v>271.57600000000002</v>
      </c>
      <c r="G31" s="238">
        <f t="shared" si="16"/>
        <v>270.44049999999999</v>
      </c>
      <c r="H31" s="233"/>
      <c r="I31" s="238">
        <f>+((I27-I24)/4)+I30</f>
        <v>288.637</v>
      </c>
      <c r="J31" s="238">
        <f t="shared" ref="J31:M31" si="17">+((J27-J24)/4)+J30</f>
        <v>265.69499999999999</v>
      </c>
      <c r="K31" s="238">
        <f t="shared" si="17"/>
        <v>44.573500000000003</v>
      </c>
      <c r="L31" s="238">
        <f t="shared" si="17"/>
        <v>262.41350000000006</v>
      </c>
      <c r="M31" s="408">
        <f t="shared" si="17"/>
        <v>262.84199999999998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458.58600000000001</v>
      </c>
      <c r="E32" s="242">
        <f>+SUM(C26:G26)</f>
        <v>3141</v>
      </c>
      <c r="F32" s="243"/>
      <c r="G32" s="243"/>
      <c r="H32" s="239"/>
      <c r="I32" s="240">
        <v>146</v>
      </c>
      <c r="J32" s="241">
        <f>+I32*K32/1000</f>
        <v>444.71600000000001</v>
      </c>
      <c r="K32" s="242">
        <f>+SUM(I26:M26)</f>
        <v>3046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177.9</v>
      </c>
      <c r="C38" s="79">
        <v>17.100000000000001</v>
      </c>
      <c r="D38" s="79">
        <v>299.2</v>
      </c>
      <c r="E38" s="79"/>
      <c r="F38" s="79"/>
      <c r="G38" s="79"/>
      <c r="H38" s="274">
        <f t="shared" ref="H38:H45" si="18">SUM(B38:G38)</f>
        <v>494.2</v>
      </c>
      <c r="I38" s="52"/>
      <c r="J38" s="287" t="s">
        <v>15</v>
      </c>
      <c r="K38" s="79">
        <v>13.4</v>
      </c>
      <c r="L38" s="79">
        <v>1.3</v>
      </c>
      <c r="M38" s="79">
        <v>22.5</v>
      </c>
      <c r="N38" s="79"/>
      <c r="O38" s="79"/>
      <c r="P38" s="79"/>
      <c r="Q38" s="274">
        <f t="shared" ref="Q38:Q45" si="19">SUM(K38:P38)</f>
        <v>37.200000000000003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177.9</v>
      </c>
      <c r="C39" s="79">
        <v>17.100000000000001</v>
      </c>
      <c r="D39" s="79">
        <v>299.2</v>
      </c>
      <c r="E39" s="79"/>
      <c r="F39" s="79"/>
      <c r="G39" s="79"/>
      <c r="H39" s="274">
        <f t="shared" si="18"/>
        <v>494.2</v>
      </c>
      <c r="I39" s="52"/>
      <c r="J39" s="288" t="s">
        <v>16</v>
      </c>
      <c r="K39" s="79">
        <v>13.4</v>
      </c>
      <c r="L39" s="79">
        <v>1.3</v>
      </c>
      <c r="M39" s="79">
        <v>22.5</v>
      </c>
      <c r="N39" s="79"/>
      <c r="O39" s="79"/>
      <c r="P39" s="79"/>
      <c r="Q39" s="274">
        <f t="shared" si="19"/>
        <v>37.200000000000003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>
        <v>177.9</v>
      </c>
      <c r="C40" s="79">
        <v>17.100000000000001</v>
      </c>
      <c r="D40" s="79">
        <v>299.2</v>
      </c>
      <c r="E40" s="79"/>
      <c r="F40" s="79"/>
      <c r="G40" s="79"/>
      <c r="H40" s="274">
        <f t="shared" si="18"/>
        <v>494.2</v>
      </c>
      <c r="I40" s="52"/>
      <c r="J40" s="287" t="s">
        <v>17</v>
      </c>
      <c r="K40" s="79">
        <v>13.5</v>
      </c>
      <c r="L40" s="79">
        <v>1.2</v>
      </c>
      <c r="M40" s="79">
        <v>22.9</v>
      </c>
      <c r="N40" s="79"/>
      <c r="O40" s="79"/>
      <c r="P40" s="79"/>
      <c r="Q40" s="274">
        <f t="shared" si="19"/>
        <v>37.599999999999994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>
        <v>177.9</v>
      </c>
      <c r="C41" s="79">
        <v>16.899999999999999</v>
      </c>
      <c r="D41" s="79">
        <v>298.7</v>
      </c>
      <c r="E41" s="79"/>
      <c r="F41" s="79"/>
      <c r="G41" s="79"/>
      <c r="H41" s="274">
        <f t="shared" si="18"/>
        <v>493.5</v>
      </c>
      <c r="I41" s="52"/>
      <c r="J41" s="288" t="s">
        <v>18</v>
      </c>
      <c r="K41" s="79">
        <v>13.5</v>
      </c>
      <c r="L41" s="79">
        <v>1.3</v>
      </c>
      <c r="M41" s="79">
        <v>22.9</v>
      </c>
      <c r="N41" s="79"/>
      <c r="O41" s="79"/>
      <c r="P41" s="79"/>
      <c r="Q41" s="274">
        <f t="shared" si="19"/>
        <v>37.700000000000003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>
        <v>177.9</v>
      </c>
      <c r="C42" s="79">
        <v>16.600000000000001</v>
      </c>
      <c r="D42" s="79">
        <v>298.7</v>
      </c>
      <c r="E42" s="79"/>
      <c r="F42" s="79"/>
      <c r="G42" s="79"/>
      <c r="H42" s="274">
        <f t="shared" si="18"/>
        <v>493.2</v>
      </c>
      <c r="I42" s="52"/>
      <c r="J42" s="287" t="s">
        <v>19</v>
      </c>
      <c r="K42" s="79">
        <v>13.5</v>
      </c>
      <c r="L42" s="79">
        <v>1.3</v>
      </c>
      <c r="M42" s="79">
        <v>22.9</v>
      </c>
      <c r="N42" s="79"/>
      <c r="O42" s="79"/>
      <c r="P42" s="79"/>
      <c r="Q42" s="274">
        <f t="shared" si="19"/>
        <v>37.700000000000003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>
        <v>177.9</v>
      </c>
      <c r="C43" s="79">
        <v>16.600000000000001</v>
      </c>
      <c r="D43" s="79">
        <v>298.5</v>
      </c>
      <c r="E43" s="79"/>
      <c r="F43" s="79"/>
      <c r="G43" s="79"/>
      <c r="H43" s="274">
        <f t="shared" si="18"/>
        <v>493</v>
      </c>
      <c r="I43" s="52"/>
      <c r="J43" s="288" t="s">
        <v>13</v>
      </c>
      <c r="K43" s="79">
        <v>13.6</v>
      </c>
      <c r="L43" s="79">
        <v>1.3</v>
      </c>
      <c r="M43" s="79">
        <v>22.9</v>
      </c>
      <c r="N43" s="79"/>
      <c r="O43" s="79"/>
      <c r="P43" s="79"/>
      <c r="Q43" s="274">
        <f t="shared" si="19"/>
        <v>37.799999999999997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>
        <v>177.7</v>
      </c>
      <c r="C44" s="79">
        <v>16.3</v>
      </c>
      <c r="D44" s="79">
        <v>298.2</v>
      </c>
      <c r="E44" s="79"/>
      <c r="F44" s="79"/>
      <c r="G44" s="79"/>
      <c r="H44" s="274">
        <f t="shared" si="18"/>
        <v>492.2</v>
      </c>
      <c r="I44" s="52"/>
      <c r="J44" s="287" t="s">
        <v>14</v>
      </c>
      <c r="K44" s="79">
        <v>13.6</v>
      </c>
      <c r="L44" s="79">
        <v>1.3</v>
      </c>
      <c r="M44" s="79">
        <v>22.9</v>
      </c>
      <c r="N44" s="79"/>
      <c r="O44" s="79"/>
      <c r="P44" s="79"/>
      <c r="Q44" s="274">
        <f t="shared" si="19"/>
        <v>37.799999999999997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1245.1000000000001</v>
      </c>
      <c r="C45" s="262">
        <f t="shared" si="20"/>
        <v>117.7</v>
      </c>
      <c r="D45" s="262">
        <f t="shared" si="20"/>
        <v>2091.6999999999998</v>
      </c>
      <c r="E45" s="262">
        <f t="shared" si="20"/>
        <v>0</v>
      </c>
      <c r="F45" s="262">
        <f t="shared" si="20"/>
        <v>0</v>
      </c>
      <c r="G45" s="262">
        <f t="shared" si="20"/>
        <v>0</v>
      </c>
      <c r="H45" s="274">
        <f t="shared" si="18"/>
        <v>3454.5</v>
      </c>
      <c r="J45" s="288" t="s">
        <v>11</v>
      </c>
      <c r="K45" s="290">
        <f t="shared" ref="K45:P45" si="21">SUM(K38:K44)</f>
        <v>94.499999999999986</v>
      </c>
      <c r="L45" s="262">
        <f t="shared" si="21"/>
        <v>9</v>
      </c>
      <c r="M45" s="262">
        <f t="shared" si="21"/>
        <v>159.50000000000003</v>
      </c>
      <c r="N45" s="262">
        <f t="shared" si="21"/>
        <v>0</v>
      </c>
      <c r="O45" s="262">
        <f t="shared" si="21"/>
        <v>0</v>
      </c>
      <c r="P45" s="262">
        <f t="shared" si="21"/>
        <v>0</v>
      </c>
      <c r="Q45" s="274">
        <f t="shared" si="19"/>
        <v>263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152.78637770897834</v>
      </c>
      <c r="J46" s="291" t="s">
        <v>20</v>
      </c>
      <c r="K46" s="292">
        <v>157</v>
      </c>
      <c r="L46" s="266">
        <v>160</v>
      </c>
      <c r="M46" s="266">
        <v>156</v>
      </c>
      <c r="N46" s="266"/>
      <c r="O46" s="266"/>
      <c r="P46" s="266"/>
      <c r="Q46" s="293">
        <f>+((Q45/Q47)/7)*1000</f>
        <v>156.54761904761907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1159</v>
      </c>
      <c r="C47" s="35">
        <v>112</v>
      </c>
      <c r="D47" s="35">
        <v>1959</v>
      </c>
      <c r="E47" s="35"/>
      <c r="F47" s="35"/>
      <c r="G47" s="35"/>
      <c r="H47" s="296">
        <f>SUM(B47:G47)</f>
        <v>3230</v>
      </c>
      <c r="I47" s="52"/>
      <c r="J47" s="295" t="s">
        <v>21</v>
      </c>
      <c r="K47" s="297">
        <v>86</v>
      </c>
      <c r="L47" s="298">
        <v>8</v>
      </c>
      <c r="M47" s="298">
        <v>146</v>
      </c>
      <c r="N47" s="298"/>
      <c r="O47" s="298"/>
      <c r="P47" s="298"/>
      <c r="Q47" s="299">
        <f>SUM(K47:P47)</f>
        <v>240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178.23361999999995</v>
      </c>
      <c r="C48" s="273">
        <f t="shared" si="22"/>
        <v>17.260159999999996</v>
      </c>
      <c r="D48" s="273">
        <f t="shared" si="22"/>
        <v>301.85762000000005</v>
      </c>
      <c r="E48" s="273">
        <f t="shared" si="22"/>
        <v>0</v>
      </c>
      <c r="F48" s="273">
        <f t="shared" si="22"/>
        <v>0</v>
      </c>
      <c r="G48" s="273">
        <f t="shared" si="22"/>
        <v>0</v>
      </c>
      <c r="H48" s="302">
        <f>((H45*1000)/H47)/7</f>
        <v>152.78637770897834</v>
      </c>
      <c r="J48" s="301" t="s">
        <v>22</v>
      </c>
      <c r="K48" s="289">
        <f t="shared" ref="K48:P48" si="23">((K47*K46)*7/1000-K38-K39)/5</f>
        <v>13.542799999999996</v>
      </c>
      <c r="L48" s="273">
        <f t="shared" si="23"/>
        <v>1.2720000000000002</v>
      </c>
      <c r="M48" s="273">
        <f t="shared" si="23"/>
        <v>22.886399999999998</v>
      </c>
      <c r="N48" s="273">
        <f t="shared" si="23"/>
        <v>0</v>
      </c>
      <c r="O48" s="273">
        <f t="shared" si="23"/>
        <v>0</v>
      </c>
      <c r="P48" s="273">
        <f t="shared" si="23"/>
        <v>0</v>
      </c>
      <c r="Q48" s="303">
        <f>((Q45*1000)/Q47)/7</f>
        <v>156.54761904761904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1246.9680999999998</v>
      </c>
      <c r="C49" s="43">
        <f t="shared" si="24"/>
        <v>120.50079999999998</v>
      </c>
      <c r="D49" s="43">
        <f t="shared" si="24"/>
        <v>2107.6881000000003</v>
      </c>
      <c r="E49" s="43">
        <f t="shared" si="24"/>
        <v>0</v>
      </c>
      <c r="F49" s="43">
        <f t="shared" si="24"/>
        <v>0</v>
      </c>
      <c r="G49" s="43">
        <f t="shared" si="24"/>
        <v>0</v>
      </c>
      <c r="H49" s="87"/>
      <c r="J49" s="96" t="s">
        <v>23</v>
      </c>
      <c r="K49" s="85">
        <f t="shared" ref="K49:P49" si="25">((K47*K46)*7)/1000</f>
        <v>94.513999999999996</v>
      </c>
      <c r="L49" s="43">
        <f t="shared" si="25"/>
        <v>8.9600000000000009</v>
      </c>
      <c r="M49" s="43">
        <f t="shared" si="25"/>
        <v>159.43199999999999</v>
      </c>
      <c r="N49" s="43">
        <f t="shared" si="25"/>
        <v>0</v>
      </c>
      <c r="O49" s="43">
        <f t="shared" si="25"/>
        <v>0</v>
      </c>
      <c r="P49" s="43">
        <f t="shared" si="25"/>
        <v>0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153.46973992357945</v>
      </c>
      <c r="C50" s="49">
        <f t="shared" si="26"/>
        <v>150.12755102040813</v>
      </c>
      <c r="D50" s="49">
        <f t="shared" si="26"/>
        <v>152.53409173776708</v>
      </c>
      <c r="E50" s="49" t="e">
        <f t="shared" si="26"/>
        <v>#DIV/0!</v>
      </c>
      <c r="F50" s="49" t="e">
        <f t="shared" si="26"/>
        <v>#DIV/0!</v>
      </c>
      <c r="G50" s="49" t="e">
        <f t="shared" si="26"/>
        <v>#DIV/0!</v>
      </c>
      <c r="H50" s="105"/>
      <c r="I50" s="52"/>
      <c r="J50" s="97" t="s">
        <v>24</v>
      </c>
      <c r="K50" s="86">
        <f t="shared" ref="K50:P50" si="27">+(K45/K47)/7*1000</f>
        <v>156.97674418604649</v>
      </c>
      <c r="L50" s="49">
        <f t="shared" si="27"/>
        <v>160.71428571428572</v>
      </c>
      <c r="M50" s="49">
        <f t="shared" si="27"/>
        <v>156.06653620352253</v>
      </c>
      <c r="N50" s="49" t="e">
        <f t="shared" si="27"/>
        <v>#DIV/0!</v>
      </c>
      <c r="O50" s="49" t="e">
        <f t="shared" si="27"/>
        <v>#DIV/0!</v>
      </c>
      <c r="P50" s="49" t="e">
        <f t="shared" si="27"/>
        <v>#DIV/0!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9.6999999999999993</v>
      </c>
      <c r="C57" s="79">
        <v>8.6999999999999993</v>
      </c>
      <c r="D57" s="79">
        <v>1.8</v>
      </c>
      <c r="E57" s="79">
        <v>8.8000000000000007</v>
      </c>
      <c r="F57" s="221">
        <v>8.8000000000000007</v>
      </c>
      <c r="G57" s="23">
        <v>9.6</v>
      </c>
      <c r="H57" s="289">
        <v>8.8000000000000007</v>
      </c>
      <c r="I57" s="79">
        <v>1.6</v>
      </c>
      <c r="J57" s="79">
        <v>8.6</v>
      </c>
      <c r="K57" s="221">
        <v>8.6999999999999993</v>
      </c>
      <c r="L57" s="23">
        <v>19.7</v>
      </c>
      <c r="M57" s="79">
        <v>1.8</v>
      </c>
      <c r="N57" s="79">
        <v>9.8000000000000007</v>
      </c>
      <c r="O57" s="221"/>
      <c r="P57" s="23">
        <v>21</v>
      </c>
      <c r="Q57" s="79">
        <v>1.4</v>
      </c>
      <c r="R57" s="79">
        <v>10.8</v>
      </c>
      <c r="S57" s="221"/>
      <c r="T57" s="259">
        <f t="shared" ref="T57:T64" si="28">SUM(B57:S57)</f>
        <v>139.60000000000002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9.6999999999999993</v>
      </c>
      <c r="C58" s="79">
        <v>8.6999999999999993</v>
      </c>
      <c r="D58" s="79">
        <v>1.8</v>
      </c>
      <c r="E58" s="79">
        <v>8.8000000000000007</v>
      </c>
      <c r="F58" s="221">
        <v>8.8000000000000007</v>
      </c>
      <c r="G58" s="23">
        <v>9.6</v>
      </c>
      <c r="H58" s="289">
        <v>8.8000000000000007</v>
      </c>
      <c r="I58" s="79">
        <v>1.6</v>
      </c>
      <c r="J58" s="79">
        <v>8.6</v>
      </c>
      <c r="K58" s="221">
        <v>8.6999999999999993</v>
      </c>
      <c r="L58" s="23">
        <v>19.7</v>
      </c>
      <c r="M58" s="79">
        <v>1.8</v>
      </c>
      <c r="N58" s="79">
        <v>9.8000000000000007</v>
      </c>
      <c r="O58" s="221"/>
      <c r="P58" s="23">
        <v>21</v>
      </c>
      <c r="Q58" s="79">
        <v>1.4</v>
      </c>
      <c r="R58" s="79">
        <v>10.8</v>
      </c>
      <c r="S58" s="221"/>
      <c r="T58" s="259">
        <f t="shared" si="28"/>
        <v>139.60000000000002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>
        <v>9.8000000000000007</v>
      </c>
      <c r="C59" s="79">
        <v>8.6999999999999993</v>
      </c>
      <c r="D59" s="79">
        <v>1.7</v>
      </c>
      <c r="E59" s="79">
        <v>8.6999999999999993</v>
      </c>
      <c r="F59" s="221">
        <v>8.6999999999999993</v>
      </c>
      <c r="G59" s="23">
        <v>9.6</v>
      </c>
      <c r="H59" s="289">
        <v>8.8000000000000007</v>
      </c>
      <c r="I59" s="79">
        <v>1.6</v>
      </c>
      <c r="J59" s="79">
        <v>8.6999999999999993</v>
      </c>
      <c r="K59" s="221">
        <v>8.3000000000000007</v>
      </c>
      <c r="L59" s="23">
        <v>19.600000000000001</v>
      </c>
      <c r="M59" s="79">
        <v>1.7</v>
      </c>
      <c r="N59" s="79">
        <v>9.9</v>
      </c>
      <c r="O59" s="221"/>
      <c r="P59" s="23">
        <v>20.7</v>
      </c>
      <c r="Q59" s="79">
        <v>1.4</v>
      </c>
      <c r="R59" s="79">
        <v>10.7</v>
      </c>
      <c r="S59" s="221"/>
      <c r="T59" s="259">
        <f t="shared" si="28"/>
        <v>138.6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>
        <v>9.8000000000000007</v>
      </c>
      <c r="C60" s="79">
        <v>8.6999999999999993</v>
      </c>
      <c r="D60" s="79">
        <v>1.7</v>
      </c>
      <c r="E60" s="79">
        <v>8.8000000000000007</v>
      </c>
      <c r="F60" s="221">
        <v>8.8000000000000007</v>
      </c>
      <c r="G60" s="23">
        <v>9.6</v>
      </c>
      <c r="H60" s="289">
        <v>8.8000000000000007</v>
      </c>
      <c r="I60" s="79">
        <v>1.6</v>
      </c>
      <c r="J60" s="79">
        <v>8.6999999999999993</v>
      </c>
      <c r="K60" s="221">
        <v>8.3000000000000007</v>
      </c>
      <c r="L60" s="23">
        <v>19.600000000000001</v>
      </c>
      <c r="M60" s="79">
        <v>1.7</v>
      </c>
      <c r="N60" s="79">
        <v>10</v>
      </c>
      <c r="O60" s="221"/>
      <c r="P60" s="23">
        <v>20.7</v>
      </c>
      <c r="Q60" s="79">
        <v>1.4</v>
      </c>
      <c r="R60" s="79">
        <v>10.7</v>
      </c>
      <c r="S60" s="221"/>
      <c r="T60" s="259">
        <f t="shared" si="28"/>
        <v>138.9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>
        <v>9.8000000000000007</v>
      </c>
      <c r="C61" s="79">
        <v>8.8000000000000007</v>
      </c>
      <c r="D61" s="79">
        <v>1.7</v>
      </c>
      <c r="E61" s="79">
        <v>8.8000000000000007</v>
      </c>
      <c r="F61" s="221">
        <v>8.8000000000000007</v>
      </c>
      <c r="G61" s="23">
        <v>9.6999999999999993</v>
      </c>
      <c r="H61" s="289">
        <v>8.9</v>
      </c>
      <c r="I61" s="79">
        <v>1.6</v>
      </c>
      <c r="J61" s="79">
        <v>8.6999999999999993</v>
      </c>
      <c r="K61" s="221">
        <v>8.3000000000000007</v>
      </c>
      <c r="L61" s="23">
        <v>19.600000000000001</v>
      </c>
      <c r="M61" s="79">
        <v>1.8</v>
      </c>
      <c r="N61" s="79">
        <v>10</v>
      </c>
      <c r="O61" s="221"/>
      <c r="P61" s="23">
        <v>20.7</v>
      </c>
      <c r="Q61" s="79">
        <v>1.5</v>
      </c>
      <c r="R61" s="79">
        <v>10.5</v>
      </c>
      <c r="S61" s="221"/>
      <c r="T61" s="259">
        <f t="shared" si="28"/>
        <v>139.20000000000002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>
        <v>9.8000000000000007</v>
      </c>
      <c r="C62" s="79">
        <v>8.8000000000000007</v>
      </c>
      <c r="D62" s="79">
        <v>1.7</v>
      </c>
      <c r="E62" s="79">
        <v>8.8000000000000007</v>
      </c>
      <c r="F62" s="221">
        <v>8.8000000000000007</v>
      </c>
      <c r="G62" s="23">
        <v>9.6999999999999993</v>
      </c>
      <c r="H62" s="289">
        <v>8.9</v>
      </c>
      <c r="I62" s="79">
        <v>1.6</v>
      </c>
      <c r="J62" s="79">
        <v>8.6999999999999993</v>
      </c>
      <c r="K62" s="221">
        <v>8.4</v>
      </c>
      <c r="L62" s="23">
        <v>19.600000000000001</v>
      </c>
      <c r="M62" s="79">
        <v>1.8</v>
      </c>
      <c r="N62" s="79">
        <v>10</v>
      </c>
      <c r="O62" s="221"/>
      <c r="P62" s="23">
        <v>20.7</v>
      </c>
      <c r="Q62" s="79">
        <v>1.5</v>
      </c>
      <c r="R62" s="79">
        <v>10.6</v>
      </c>
      <c r="S62" s="221"/>
      <c r="T62" s="259">
        <f t="shared" si="28"/>
        <v>139.4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>
        <v>9.8000000000000007</v>
      </c>
      <c r="C63" s="79">
        <v>8.8000000000000007</v>
      </c>
      <c r="D63" s="79">
        <v>1.8</v>
      </c>
      <c r="E63" s="79">
        <v>8.8000000000000007</v>
      </c>
      <c r="F63" s="221">
        <v>8.8000000000000007</v>
      </c>
      <c r="G63" s="23">
        <v>9.6999999999999993</v>
      </c>
      <c r="H63" s="289">
        <v>8.9</v>
      </c>
      <c r="I63" s="79">
        <v>1.6</v>
      </c>
      <c r="J63" s="79">
        <v>8.8000000000000007</v>
      </c>
      <c r="K63" s="221">
        <v>8.4</v>
      </c>
      <c r="L63" s="23">
        <v>19.600000000000001</v>
      </c>
      <c r="M63" s="79">
        <v>1.8</v>
      </c>
      <c r="N63" s="79">
        <v>10</v>
      </c>
      <c r="O63" s="221"/>
      <c r="P63" s="23">
        <v>20.7</v>
      </c>
      <c r="Q63" s="79">
        <v>1.5</v>
      </c>
      <c r="R63" s="79">
        <v>10.6</v>
      </c>
      <c r="S63" s="221"/>
      <c r="T63" s="259">
        <f t="shared" si="28"/>
        <v>139.6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68.399999999999991</v>
      </c>
      <c r="C64" s="262">
        <f t="shared" si="29"/>
        <v>61.199999999999989</v>
      </c>
      <c r="D64" s="262">
        <f t="shared" si="29"/>
        <v>12.2</v>
      </c>
      <c r="E64" s="262">
        <f t="shared" si="29"/>
        <v>61.5</v>
      </c>
      <c r="F64" s="263">
        <f t="shared" si="29"/>
        <v>61.5</v>
      </c>
      <c r="G64" s="261">
        <f t="shared" si="29"/>
        <v>67.5</v>
      </c>
      <c r="H64" s="262">
        <f t="shared" si="29"/>
        <v>61.9</v>
      </c>
      <c r="I64" s="262">
        <f t="shared" si="29"/>
        <v>11.2</v>
      </c>
      <c r="J64" s="262">
        <f t="shared" si="29"/>
        <v>60.8</v>
      </c>
      <c r="K64" s="263">
        <f t="shared" si="29"/>
        <v>59.099999999999994</v>
      </c>
      <c r="L64" s="261">
        <f t="shared" si="29"/>
        <v>137.39999999999998</v>
      </c>
      <c r="M64" s="262">
        <f t="shared" si="29"/>
        <v>12.400000000000002</v>
      </c>
      <c r="N64" s="262">
        <f t="shared" si="29"/>
        <v>69.5</v>
      </c>
      <c r="O64" s="263">
        <f t="shared" si="29"/>
        <v>0</v>
      </c>
      <c r="P64" s="261">
        <f t="shared" si="29"/>
        <v>145.5</v>
      </c>
      <c r="Q64" s="262">
        <f t="shared" si="29"/>
        <v>10.1</v>
      </c>
      <c r="R64" s="262">
        <f t="shared" si="29"/>
        <v>74.699999999999989</v>
      </c>
      <c r="S64" s="263">
        <f t="shared" si="29"/>
        <v>0</v>
      </c>
      <c r="T64" s="259">
        <f t="shared" si="28"/>
        <v>974.89999999999986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157.5</v>
      </c>
      <c r="C65" s="266">
        <v>156</v>
      </c>
      <c r="D65" s="266">
        <v>158.5</v>
      </c>
      <c r="E65" s="266">
        <v>154</v>
      </c>
      <c r="F65" s="267">
        <v>154</v>
      </c>
      <c r="G65" s="265">
        <v>158</v>
      </c>
      <c r="H65" s="266">
        <v>156</v>
      </c>
      <c r="I65" s="266">
        <v>159</v>
      </c>
      <c r="J65" s="266">
        <v>155</v>
      </c>
      <c r="K65" s="267">
        <v>153.5</v>
      </c>
      <c r="L65" s="265">
        <v>157</v>
      </c>
      <c r="M65" s="266">
        <v>160</v>
      </c>
      <c r="N65" s="266">
        <v>155</v>
      </c>
      <c r="O65" s="267"/>
      <c r="P65" s="265">
        <v>157.5</v>
      </c>
      <c r="Q65" s="266">
        <v>160</v>
      </c>
      <c r="R65" s="266">
        <v>156</v>
      </c>
      <c r="S65" s="267"/>
      <c r="T65" s="316">
        <f>+((T64/T66)/7)*1000</f>
        <v>156.13388853299165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55</v>
      </c>
      <c r="L66" s="317">
        <v>125</v>
      </c>
      <c r="M66" s="298">
        <v>11</v>
      </c>
      <c r="N66" s="298">
        <v>64</v>
      </c>
      <c r="O66" s="318"/>
      <c r="P66" s="317">
        <v>132</v>
      </c>
      <c r="Q66" s="298">
        <v>9</v>
      </c>
      <c r="R66" s="298">
        <v>69</v>
      </c>
      <c r="S66" s="318"/>
      <c r="T66" s="319">
        <f>SUM(B66:S66)</f>
        <v>892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9.7910000000000004</v>
      </c>
      <c r="C67" s="273">
        <f t="shared" si="30"/>
        <v>8.7503999999999991</v>
      </c>
      <c r="D67" s="273">
        <f t="shared" si="30"/>
        <v>1.7208999999999997</v>
      </c>
      <c r="E67" s="273">
        <f t="shared" si="30"/>
        <v>8.7692000000000014</v>
      </c>
      <c r="F67" s="274">
        <f t="shared" si="30"/>
        <v>8.7692000000000014</v>
      </c>
      <c r="G67" s="272">
        <f t="shared" si="30"/>
        <v>9.6531999999999982</v>
      </c>
      <c r="H67" s="273">
        <f t="shared" si="30"/>
        <v>8.9288000000000007</v>
      </c>
      <c r="I67" s="273">
        <f t="shared" si="30"/>
        <v>1.5860000000000003</v>
      </c>
      <c r="J67" s="273">
        <f t="shared" si="30"/>
        <v>8.7119999999999997</v>
      </c>
      <c r="K67" s="274">
        <f t="shared" si="30"/>
        <v>8.3394999999999975</v>
      </c>
      <c r="L67" s="272">
        <f t="shared" si="30"/>
        <v>19.594999999999999</v>
      </c>
      <c r="M67" s="273">
        <f t="shared" si="30"/>
        <v>1.7439999999999998</v>
      </c>
      <c r="N67" s="273">
        <f t="shared" si="30"/>
        <v>9.968</v>
      </c>
      <c r="O67" s="274">
        <f t="shared" si="30"/>
        <v>0</v>
      </c>
      <c r="P67" s="272">
        <f t="shared" si="30"/>
        <v>20.706</v>
      </c>
      <c r="Q67" s="273">
        <f t="shared" si="30"/>
        <v>1.456</v>
      </c>
      <c r="R67" s="273">
        <f t="shared" si="30"/>
        <v>10.749600000000001</v>
      </c>
      <c r="S67" s="274">
        <f t="shared" si="30"/>
        <v>0</v>
      </c>
      <c r="T67" s="320">
        <f>((T64*1000)/T66)/7</f>
        <v>156.13388853299165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68.355000000000004</v>
      </c>
      <c r="C68" s="43">
        <f t="shared" si="31"/>
        <v>61.152000000000001</v>
      </c>
      <c r="D68" s="43">
        <f t="shared" si="31"/>
        <v>12.204499999999999</v>
      </c>
      <c r="E68" s="43">
        <f t="shared" si="31"/>
        <v>61.445999999999998</v>
      </c>
      <c r="F68" s="87">
        <f t="shared" si="31"/>
        <v>61.445999999999998</v>
      </c>
      <c r="G68" s="42">
        <f t="shared" si="31"/>
        <v>67.465999999999994</v>
      </c>
      <c r="H68" s="43">
        <f t="shared" si="31"/>
        <v>62.244</v>
      </c>
      <c r="I68" s="43">
        <f t="shared" si="31"/>
        <v>11.13</v>
      </c>
      <c r="J68" s="43">
        <f t="shared" si="31"/>
        <v>60.76</v>
      </c>
      <c r="K68" s="87">
        <f t="shared" si="31"/>
        <v>59.097499999999997</v>
      </c>
      <c r="L68" s="42">
        <f t="shared" si="31"/>
        <v>137.375</v>
      </c>
      <c r="M68" s="43">
        <f t="shared" si="31"/>
        <v>12.32</v>
      </c>
      <c r="N68" s="43">
        <f t="shared" si="31"/>
        <v>69.44</v>
      </c>
      <c r="O68" s="87">
        <f t="shared" si="31"/>
        <v>0</v>
      </c>
      <c r="P68" s="42">
        <f t="shared" si="31"/>
        <v>145.53</v>
      </c>
      <c r="Q68" s="43">
        <f t="shared" si="31"/>
        <v>10.08</v>
      </c>
      <c r="R68" s="43">
        <f t="shared" si="31"/>
        <v>75.347999999999999</v>
      </c>
      <c r="S68" s="87">
        <f t="shared" si="31"/>
        <v>0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157.60368663594468</v>
      </c>
      <c r="C69" s="49">
        <f t="shared" si="32"/>
        <v>156.12244897959181</v>
      </c>
      <c r="D69" s="49">
        <f t="shared" si="32"/>
        <v>158.44155844155844</v>
      </c>
      <c r="E69" s="49">
        <f t="shared" si="32"/>
        <v>154.13533834586465</v>
      </c>
      <c r="F69" s="50">
        <f t="shared" si="32"/>
        <v>154.13533834586465</v>
      </c>
      <c r="G69" s="48">
        <f t="shared" si="32"/>
        <v>158.07962529274005</v>
      </c>
      <c r="H69" s="49">
        <f t="shared" si="32"/>
        <v>155.13784461152883</v>
      </c>
      <c r="I69" s="49">
        <f t="shared" si="32"/>
        <v>159.99999999999997</v>
      </c>
      <c r="J69" s="49">
        <f t="shared" si="32"/>
        <v>155.10204081632654</v>
      </c>
      <c r="K69" s="50">
        <f t="shared" si="32"/>
        <v>153.50649350649351</v>
      </c>
      <c r="L69" s="48">
        <f t="shared" si="32"/>
        <v>157.02857142857138</v>
      </c>
      <c r="M69" s="49">
        <f t="shared" si="32"/>
        <v>161.03896103896108</v>
      </c>
      <c r="N69" s="49">
        <f t="shared" si="32"/>
        <v>155.13392857142858</v>
      </c>
      <c r="O69" s="50" t="e">
        <f t="shared" si="32"/>
        <v>#DIV/0!</v>
      </c>
      <c r="P69" s="48">
        <f t="shared" si="32"/>
        <v>157.46753246753246</v>
      </c>
      <c r="Q69" s="49">
        <f t="shared" si="32"/>
        <v>160.31746031746033</v>
      </c>
      <c r="R69" s="49">
        <f t="shared" si="32"/>
        <v>154.65838509316768</v>
      </c>
      <c r="S69" s="50" t="e">
        <f t="shared" si="32"/>
        <v>#DIV/0!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B35:G35"/>
    <mergeCell ref="K35:P35"/>
    <mergeCell ref="J53:K53"/>
    <mergeCell ref="B54:F54"/>
    <mergeCell ref="G54:K54"/>
    <mergeCell ref="L54:O54"/>
    <mergeCell ref="P54:S54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8"/>
  <sheetViews>
    <sheetView showGridLines="0" topLeftCell="A16" zoomScale="30" zoomScaleNormal="30" workbookViewId="0">
      <selection activeCell="B57" sqref="B57:R58"/>
    </sheetView>
  </sheetViews>
  <sheetFormatPr baseColWidth="10" defaultRowHeight="33.75" x14ac:dyDescent="0.25"/>
  <cols>
    <col min="1" max="1" width="45.7109375" style="257" customWidth="1"/>
    <col min="2" max="2" width="23" style="257" bestFit="1" customWidth="1"/>
    <col min="3" max="9" width="21.5703125" style="257" customWidth="1"/>
    <col min="10" max="10" width="39.140625" style="257" bestFit="1" customWidth="1"/>
    <col min="11" max="11" width="33.42578125" style="257" bestFit="1" customWidth="1"/>
    <col min="12" max="12" width="37.7109375" style="257" customWidth="1"/>
    <col min="13" max="13" width="21.5703125" style="257" customWidth="1"/>
    <col min="14" max="14" width="25.42578125" style="257" bestFit="1" customWidth="1"/>
    <col min="15" max="16" width="21.5703125" style="257" customWidth="1"/>
    <col min="17" max="17" width="22.5703125" style="257" bestFit="1" customWidth="1"/>
    <col min="18" max="24" width="21.5703125" style="257" customWidth="1"/>
    <col min="25" max="28" width="21.28515625" style="257" customWidth="1"/>
    <col min="29" max="29" width="22.28515625" style="257" customWidth="1"/>
    <col min="30" max="31" width="11.42578125" style="257"/>
    <col min="32" max="32" width="14.85546875" style="257" bestFit="1" customWidth="1"/>
    <col min="33" max="257" width="11.42578125" style="257"/>
    <col min="258" max="258" width="34.42578125" style="257" customWidth="1"/>
    <col min="259" max="260" width="19.42578125" style="257" bestFit="1" customWidth="1"/>
    <col min="261" max="261" width="19.7109375" style="257" customWidth="1"/>
    <col min="262" max="263" width="20.42578125" style="257" customWidth="1"/>
    <col min="264" max="265" width="19.7109375" style="257" customWidth="1"/>
    <col min="266" max="266" width="25.28515625" style="257" customWidth="1"/>
    <col min="267" max="267" width="26" style="257" customWidth="1"/>
    <col min="268" max="268" width="22.28515625" style="257" customWidth="1"/>
    <col min="269" max="269" width="24.85546875" style="257" customWidth="1"/>
    <col min="270" max="270" width="21.140625" style="257" customWidth="1"/>
    <col min="271" max="271" width="21.42578125" style="257" customWidth="1"/>
    <col min="272" max="272" width="27.85546875" style="257" customWidth="1"/>
    <col min="273" max="273" width="23.42578125" style="257" customWidth="1"/>
    <col min="274" max="274" width="21.42578125" style="257" customWidth="1"/>
    <col min="275" max="277" width="20.7109375" style="257" customWidth="1"/>
    <col min="278" max="278" width="32.28515625" style="257" bestFit="1" customWidth="1"/>
    <col min="279" max="279" width="20.7109375" style="257" customWidth="1"/>
    <col min="280" max="280" width="22" style="257" customWidth="1"/>
    <col min="281" max="284" width="21.28515625" style="257" customWidth="1"/>
    <col min="285" max="285" width="22.28515625" style="257" customWidth="1"/>
    <col min="286" max="287" width="11.42578125" style="257"/>
    <col min="288" max="288" width="14.85546875" style="257" bestFit="1" customWidth="1"/>
    <col min="289" max="513" width="11.42578125" style="257"/>
    <col min="514" max="514" width="34.42578125" style="257" customWidth="1"/>
    <col min="515" max="516" width="19.42578125" style="257" bestFit="1" customWidth="1"/>
    <col min="517" max="517" width="19.7109375" style="257" customWidth="1"/>
    <col min="518" max="519" width="20.42578125" style="257" customWidth="1"/>
    <col min="520" max="521" width="19.7109375" style="257" customWidth="1"/>
    <col min="522" max="522" width="25.28515625" style="257" customWidth="1"/>
    <col min="523" max="523" width="26" style="257" customWidth="1"/>
    <col min="524" max="524" width="22.28515625" style="257" customWidth="1"/>
    <col min="525" max="525" width="24.85546875" style="257" customWidth="1"/>
    <col min="526" max="526" width="21.140625" style="257" customWidth="1"/>
    <col min="527" max="527" width="21.42578125" style="257" customWidth="1"/>
    <col min="528" max="528" width="27.85546875" style="257" customWidth="1"/>
    <col min="529" max="529" width="23.42578125" style="257" customWidth="1"/>
    <col min="530" max="530" width="21.42578125" style="257" customWidth="1"/>
    <col min="531" max="533" width="20.7109375" style="257" customWidth="1"/>
    <col min="534" max="534" width="32.28515625" style="257" bestFit="1" customWidth="1"/>
    <col min="535" max="535" width="20.7109375" style="257" customWidth="1"/>
    <col min="536" max="536" width="22" style="257" customWidth="1"/>
    <col min="537" max="540" width="21.28515625" style="257" customWidth="1"/>
    <col min="541" max="541" width="22.28515625" style="257" customWidth="1"/>
    <col min="542" max="543" width="11.42578125" style="257"/>
    <col min="544" max="544" width="14.85546875" style="257" bestFit="1" customWidth="1"/>
    <col min="545" max="769" width="11.42578125" style="257"/>
    <col min="770" max="770" width="34.42578125" style="257" customWidth="1"/>
    <col min="771" max="772" width="19.42578125" style="257" bestFit="1" customWidth="1"/>
    <col min="773" max="773" width="19.7109375" style="257" customWidth="1"/>
    <col min="774" max="775" width="20.42578125" style="257" customWidth="1"/>
    <col min="776" max="777" width="19.7109375" style="257" customWidth="1"/>
    <col min="778" max="778" width="25.28515625" style="257" customWidth="1"/>
    <col min="779" max="779" width="26" style="257" customWidth="1"/>
    <col min="780" max="780" width="22.28515625" style="257" customWidth="1"/>
    <col min="781" max="781" width="24.85546875" style="257" customWidth="1"/>
    <col min="782" max="782" width="21.140625" style="257" customWidth="1"/>
    <col min="783" max="783" width="21.42578125" style="257" customWidth="1"/>
    <col min="784" max="784" width="27.85546875" style="257" customWidth="1"/>
    <col min="785" max="785" width="23.42578125" style="257" customWidth="1"/>
    <col min="786" max="786" width="21.42578125" style="257" customWidth="1"/>
    <col min="787" max="789" width="20.7109375" style="257" customWidth="1"/>
    <col min="790" max="790" width="32.28515625" style="257" bestFit="1" customWidth="1"/>
    <col min="791" max="791" width="20.7109375" style="257" customWidth="1"/>
    <col min="792" max="792" width="22" style="257" customWidth="1"/>
    <col min="793" max="796" width="21.28515625" style="257" customWidth="1"/>
    <col min="797" max="797" width="22.28515625" style="257" customWidth="1"/>
    <col min="798" max="799" width="11.42578125" style="257"/>
    <col min="800" max="800" width="14.85546875" style="257" bestFit="1" customWidth="1"/>
    <col min="801" max="1025" width="11.42578125" style="257"/>
    <col min="1026" max="1026" width="34.42578125" style="257" customWidth="1"/>
    <col min="1027" max="1028" width="19.42578125" style="257" bestFit="1" customWidth="1"/>
    <col min="1029" max="1029" width="19.7109375" style="257" customWidth="1"/>
    <col min="1030" max="1031" width="20.42578125" style="257" customWidth="1"/>
    <col min="1032" max="1033" width="19.7109375" style="257" customWidth="1"/>
    <col min="1034" max="1034" width="25.28515625" style="257" customWidth="1"/>
    <col min="1035" max="1035" width="26" style="257" customWidth="1"/>
    <col min="1036" max="1036" width="22.28515625" style="257" customWidth="1"/>
    <col min="1037" max="1037" width="24.85546875" style="257" customWidth="1"/>
    <col min="1038" max="1038" width="21.140625" style="257" customWidth="1"/>
    <col min="1039" max="1039" width="21.42578125" style="257" customWidth="1"/>
    <col min="1040" max="1040" width="27.85546875" style="257" customWidth="1"/>
    <col min="1041" max="1041" width="23.42578125" style="257" customWidth="1"/>
    <col min="1042" max="1042" width="21.42578125" style="257" customWidth="1"/>
    <col min="1043" max="1045" width="20.7109375" style="257" customWidth="1"/>
    <col min="1046" max="1046" width="32.28515625" style="257" bestFit="1" customWidth="1"/>
    <col min="1047" max="1047" width="20.7109375" style="257" customWidth="1"/>
    <col min="1048" max="1048" width="22" style="257" customWidth="1"/>
    <col min="1049" max="1052" width="21.28515625" style="257" customWidth="1"/>
    <col min="1053" max="1053" width="22.28515625" style="257" customWidth="1"/>
    <col min="1054" max="1055" width="11.42578125" style="257"/>
    <col min="1056" max="1056" width="14.85546875" style="257" bestFit="1" customWidth="1"/>
    <col min="1057" max="1281" width="11.42578125" style="257"/>
    <col min="1282" max="1282" width="34.42578125" style="257" customWidth="1"/>
    <col min="1283" max="1284" width="19.42578125" style="257" bestFit="1" customWidth="1"/>
    <col min="1285" max="1285" width="19.7109375" style="257" customWidth="1"/>
    <col min="1286" max="1287" width="20.42578125" style="257" customWidth="1"/>
    <col min="1288" max="1289" width="19.7109375" style="257" customWidth="1"/>
    <col min="1290" max="1290" width="25.28515625" style="257" customWidth="1"/>
    <col min="1291" max="1291" width="26" style="257" customWidth="1"/>
    <col min="1292" max="1292" width="22.28515625" style="257" customWidth="1"/>
    <col min="1293" max="1293" width="24.85546875" style="257" customWidth="1"/>
    <col min="1294" max="1294" width="21.140625" style="257" customWidth="1"/>
    <col min="1295" max="1295" width="21.42578125" style="257" customWidth="1"/>
    <col min="1296" max="1296" width="27.85546875" style="257" customWidth="1"/>
    <col min="1297" max="1297" width="23.42578125" style="257" customWidth="1"/>
    <col min="1298" max="1298" width="21.42578125" style="257" customWidth="1"/>
    <col min="1299" max="1301" width="20.7109375" style="257" customWidth="1"/>
    <col min="1302" max="1302" width="32.28515625" style="257" bestFit="1" customWidth="1"/>
    <col min="1303" max="1303" width="20.7109375" style="257" customWidth="1"/>
    <col min="1304" max="1304" width="22" style="257" customWidth="1"/>
    <col min="1305" max="1308" width="21.28515625" style="257" customWidth="1"/>
    <col min="1309" max="1309" width="22.28515625" style="257" customWidth="1"/>
    <col min="1310" max="1311" width="11.42578125" style="257"/>
    <col min="1312" max="1312" width="14.85546875" style="257" bestFit="1" customWidth="1"/>
    <col min="1313" max="1537" width="11.42578125" style="257"/>
    <col min="1538" max="1538" width="34.42578125" style="257" customWidth="1"/>
    <col min="1539" max="1540" width="19.42578125" style="257" bestFit="1" customWidth="1"/>
    <col min="1541" max="1541" width="19.7109375" style="257" customWidth="1"/>
    <col min="1542" max="1543" width="20.42578125" style="257" customWidth="1"/>
    <col min="1544" max="1545" width="19.7109375" style="257" customWidth="1"/>
    <col min="1546" max="1546" width="25.28515625" style="257" customWidth="1"/>
    <col min="1547" max="1547" width="26" style="257" customWidth="1"/>
    <col min="1548" max="1548" width="22.28515625" style="257" customWidth="1"/>
    <col min="1549" max="1549" width="24.85546875" style="257" customWidth="1"/>
    <col min="1550" max="1550" width="21.140625" style="257" customWidth="1"/>
    <col min="1551" max="1551" width="21.42578125" style="257" customWidth="1"/>
    <col min="1552" max="1552" width="27.85546875" style="257" customWidth="1"/>
    <col min="1553" max="1553" width="23.42578125" style="257" customWidth="1"/>
    <col min="1554" max="1554" width="21.42578125" style="257" customWidth="1"/>
    <col min="1555" max="1557" width="20.7109375" style="257" customWidth="1"/>
    <col min="1558" max="1558" width="32.28515625" style="257" bestFit="1" customWidth="1"/>
    <col min="1559" max="1559" width="20.7109375" style="257" customWidth="1"/>
    <col min="1560" max="1560" width="22" style="257" customWidth="1"/>
    <col min="1561" max="1564" width="21.28515625" style="257" customWidth="1"/>
    <col min="1565" max="1565" width="22.28515625" style="257" customWidth="1"/>
    <col min="1566" max="1567" width="11.42578125" style="257"/>
    <col min="1568" max="1568" width="14.85546875" style="257" bestFit="1" customWidth="1"/>
    <col min="1569" max="1793" width="11.42578125" style="257"/>
    <col min="1794" max="1794" width="34.42578125" style="257" customWidth="1"/>
    <col min="1795" max="1796" width="19.42578125" style="257" bestFit="1" customWidth="1"/>
    <col min="1797" max="1797" width="19.7109375" style="257" customWidth="1"/>
    <col min="1798" max="1799" width="20.42578125" style="257" customWidth="1"/>
    <col min="1800" max="1801" width="19.7109375" style="257" customWidth="1"/>
    <col min="1802" max="1802" width="25.28515625" style="257" customWidth="1"/>
    <col min="1803" max="1803" width="26" style="257" customWidth="1"/>
    <col min="1804" max="1804" width="22.28515625" style="257" customWidth="1"/>
    <col min="1805" max="1805" width="24.85546875" style="257" customWidth="1"/>
    <col min="1806" max="1806" width="21.140625" style="257" customWidth="1"/>
    <col min="1807" max="1807" width="21.42578125" style="257" customWidth="1"/>
    <col min="1808" max="1808" width="27.85546875" style="257" customWidth="1"/>
    <col min="1809" max="1809" width="23.42578125" style="257" customWidth="1"/>
    <col min="1810" max="1810" width="21.42578125" style="257" customWidth="1"/>
    <col min="1811" max="1813" width="20.7109375" style="257" customWidth="1"/>
    <col min="1814" max="1814" width="32.28515625" style="257" bestFit="1" customWidth="1"/>
    <col min="1815" max="1815" width="20.7109375" style="257" customWidth="1"/>
    <col min="1816" max="1816" width="22" style="257" customWidth="1"/>
    <col min="1817" max="1820" width="21.28515625" style="257" customWidth="1"/>
    <col min="1821" max="1821" width="22.28515625" style="257" customWidth="1"/>
    <col min="1822" max="1823" width="11.42578125" style="257"/>
    <col min="1824" max="1824" width="14.85546875" style="257" bestFit="1" customWidth="1"/>
    <col min="1825" max="2049" width="11.42578125" style="257"/>
    <col min="2050" max="2050" width="34.42578125" style="257" customWidth="1"/>
    <col min="2051" max="2052" width="19.42578125" style="257" bestFit="1" customWidth="1"/>
    <col min="2053" max="2053" width="19.7109375" style="257" customWidth="1"/>
    <col min="2054" max="2055" width="20.42578125" style="257" customWidth="1"/>
    <col min="2056" max="2057" width="19.7109375" style="257" customWidth="1"/>
    <col min="2058" max="2058" width="25.28515625" style="257" customWidth="1"/>
    <col min="2059" max="2059" width="26" style="257" customWidth="1"/>
    <col min="2060" max="2060" width="22.28515625" style="257" customWidth="1"/>
    <col min="2061" max="2061" width="24.85546875" style="257" customWidth="1"/>
    <col min="2062" max="2062" width="21.140625" style="257" customWidth="1"/>
    <col min="2063" max="2063" width="21.42578125" style="257" customWidth="1"/>
    <col min="2064" max="2064" width="27.85546875" style="257" customWidth="1"/>
    <col min="2065" max="2065" width="23.42578125" style="257" customWidth="1"/>
    <col min="2066" max="2066" width="21.42578125" style="257" customWidth="1"/>
    <col min="2067" max="2069" width="20.7109375" style="257" customWidth="1"/>
    <col min="2070" max="2070" width="32.28515625" style="257" bestFit="1" customWidth="1"/>
    <col min="2071" max="2071" width="20.7109375" style="257" customWidth="1"/>
    <col min="2072" max="2072" width="22" style="257" customWidth="1"/>
    <col min="2073" max="2076" width="21.28515625" style="257" customWidth="1"/>
    <col min="2077" max="2077" width="22.28515625" style="257" customWidth="1"/>
    <col min="2078" max="2079" width="11.42578125" style="257"/>
    <col min="2080" max="2080" width="14.85546875" style="257" bestFit="1" customWidth="1"/>
    <col min="2081" max="2305" width="11.42578125" style="257"/>
    <col min="2306" max="2306" width="34.42578125" style="257" customWidth="1"/>
    <col min="2307" max="2308" width="19.42578125" style="257" bestFit="1" customWidth="1"/>
    <col min="2309" max="2309" width="19.7109375" style="257" customWidth="1"/>
    <col min="2310" max="2311" width="20.42578125" style="257" customWidth="1"/>
    <col min="2312" max="2313" width="19.7109375" style="257" customWidth="1"/>
    <col min="2314" max="2314" width="25.28515625" style="257" customWidth="1"/>
    <col min="2315" max="2315" width="26" style="257" customWidth="1"/>
    <col min="2316" max="2316" width="22.28515625" style="257" customWidth="1"/>
    <col min="2317" max="2317" width="24.85546875" style="257" customWidth="1"/>
    <col min="2318" max="2318" width="21.140625" style="257" customWidth="1"/>
    <col min="2319" max="2319" width="21.42578125" style="257" customWidth="1"/>
    <col min="2320" max="2320" width="27.85546875" style="257" customWidth="1"/>
    <col min="2321" max="2321" width="23.42578125" style="257" customWidth="1"/>
    <col min="2322" max="2322" width="21.42578125" style="257" customWidth="1"/>
    <col min="2323" max="2325" width="20.7109375" style="257" customWidth="1"/>
    <col min="2326" max="2326" width="32.28515625" style="257" bestFit="1" customWidth="1"/>
    <col min="2327" max="2327" width="20.7109375" style="257" customWidth="1"/>
    <col min="2328" max="2328" width="22" style="257" customWidth="1"/>
    <col min="2329" max="2332" width="21.28515625" style="257" customWidth="1"/>
    <col min="2333" max="2333" width="22.28515625" style="257" customWidth="1"/>
    <col min="2334" max="2335" width="11.42578125" style="257"/>
    <col min="2336" max="2336" width="14.85546875" style="257" bestFit="1" customWidth="1"/>
    <col min="2337" max="2561" width="11.42578125" style="257"/>
    <col min="2562" max="2562" width="34.42578125" style="257" customWidth="1"/>
    <col min="2563" max="2564" width="19.42578125" style="257" bestFit="1" customWidth="1"/>
    <col min="2565" max="2565" width="19.7109375" style="257" customWidth="1"/>
    <col min="2566" max="2567" width="20.42578125" style="257" customWidth="1"/>
    <col min="2568" max="2569" width="19.7109375" style="257" customWidth="1"/>
    <col min="2570" max="2570" width="25.28515625" style="257" customWidth="1"/>
    <col min="2571" max="2571" width="26" style="257" customWidth="1"/>
    <col min="2572" max="2572" width="22.28515625" style="257" customWidth="1"/>
    <col min="2573" max="2573" width="24.85546875" style="257" customWidth="1"/>
    <col min="2574" max="2574" width="21.140625" style="257" customWidth="1"/>
    <col min="2575" max="2575" width="21.42578125" style="257" customWidth="1"/>
    <col min="2576" max="2576" width="27.85546875" style="257" customWidth="1"/>
    <col min="2577" max="2577" width="23.42578125" style="257" customWidth="1"/>
    <col min="2578" max="2578" width="21.42578125" style="257" customWidth="1"/>
    <col min="2579" max="2581" width="20.7109375" style="257" customWidth="1"/>
    <col min="2582" max="2582" width="32.28515625" style="257" bestFit="1" customWidth="1"/>
    <col min="2583" max="2583" width="20.7109375" style="257" customWidth="1"/>
    <col min="2584" max="2584" width="22" style="257" customWidth="1"/>
    <col min="2585" max="2588" width="21.28515625" style="257" customWidth="1"/>
    <col min="2589" max="2589" width="22.28515625" style="257" customWidth="1"/>
    <col min="2590" max="2591" width="11.42578125" style="257"/>
    <col min="2592" max="2592" width="14.85546875" style="257" bestFit="1" customWidth="1"/>
    <col min="2593" max="2817" width="11.42578125" style="257"/>
    <col min="2818" max="2818" width="34.42578125" style="257" customWidth="1"/>
    <col min="2819" max="2820" width="19.42578125" style="257" bestFit="1" customWidth="1"/>
    <col min="2821" max="2821" width="19.7109375" style="257" customWidth="1"/>
    <col min="2822" max="2823" width="20.42578125" style="257" customWidth="1"/>
    <col min="2824" max="2825" width="19.7109375" style="257" customWidth="1"/>
    <col min="2826" max="2826" width="25.28515625" style="257" customWidth="1"/>
    <col min="2827" max="2827" width="26" style="257" customWidth="1"/>
    <col min="2828" max="2828" width="22.28515625" style="257" customWidth="1"/>
    <col min="2829" max="2829" width="24.85546875" style="257" customWidth="1"/>
    <col min="2830" max="2830" width="21.140625" style="257" customWidth="1"/>
    <col min="2831" max="2831" width="21.42578125" style="257" customWidth="1"/>
    <col min="2832" max="2832" width="27.85546875" style="257" customWidth="1"/>
    <col min="2833" max="2833" width="23.42578125" style="257" customWidth="1"/>
    <col min="2834" max="2834" width="21.42578125" style="257" customWidth="1"/>
    <col min="2835" max="2837" width="20.7109375" style="257" customWidth="1"/>
    <col min="2838" max="2838" width="32.28515625" style="257" bestFit="1" customWidth="1"/>
    <col min="2839" max="2839" width="20.7109375" style="257" customWidth="1"/>
    <col min="2840" max="2840" width="22" style="257" customWidth="1"/>
    <col min="2841" max="2844" width="21.28515625" style="257" customWidth="1"/>
    <col min="2845" max="2845" width="22.28515625" style="257" customWidth="1"/>
    <col min="2846" max="2847" width="11.42578125" style="257"/>
    <col min="2848" max="2848" width="14.85546875" style="257" bestFit="1" customWidth="1"/>
    <col min="2849" max="3073" width="11.42578125" style="257"/>
    <col min="3074" max="3074" width="34.42578125" style="257" customWidth="1"/>
    <col min="3075" max="3076" width="19.42578125" style="257" bestFit="1" customWidth="1"/>
    <col min="3077" max="3077" width="19.7109375" style="257" customWidth="1"/>
    <col min="3078" max="3079" width="20.42578125" style="257" customWidth="1"/>
    <col min="3080" max="3081" width="19.7109375" style="257" customWidth="1"/>
    <col min="3082" max="3082" width="25.28515625" style="257" customWidth="1"/>
    <col min="3083" max="3083" width="26" style="257" customWidth="1"/>
    <col min="3084" max="3084" width="22.28515625" style="257" customWidth="1"/>
    <col min="3085" max="3085" width="24.85546875" style="257" customWidth="1"/>
    <col min="3086" max="3086" width="21.140625" style="257" customWidth="1"/>
    <col min="3087" max="3087" width="21.42578125" style="257" customWidth="1"/>
    <col min="3088" max="3088" width="27.85546875" style="257" customWidth="1"/>
    <col min="3089" max="3089" width="23.42578125" style="257" customWidth="1"/>
    <col min="3090" max="3090" width="21.42578125" style="257" customWidth="1"/>
    <col min="3091" max="3093" width="20.7109375" style="257" customWidth="1"/>
    <col min="3094" max="3094" width="32.28515625" style="257" bestFit="1" customWidth="1"/>
    <col min="3095" max="3095" width="20.7109375" style="257" customWidth="1"/>
    <col min="3096" max="3096" width="22" style="257" customWidth="1"/>
    <col min="3097" max="3100" width="21.28515625" style="257" customWidth="1"/>
    <col min="3101" max="3101" width="22.28515625" style="257" customWidth="1"/>
    <col min="3102" max="3103" width="11.42578125" style="257"/>
    <col min="3104" max="3104" width="14.85546875" style="257" bestFit="1" customWidth="1"/>
    <col min="3105" max="3329" width="11.42578125" style="257"/>
    <col min="3330" max="3330" width="34.42578125" style="257" customWidth="1"/>
    <col min="3331" max="3332" width="19.42578125" style="257" bestFit="1" customWidth="1"/>
    <col min="3333" max="3333" width="19.7109375" style="257" customWidth="1"/>
    <col min="3334" max="3335" width="20.42578125" style="257" customWidth="1"/>
    <col min="3336" max="3337" width="19.7109375" style="257" customWidth="1"/>
    <col min="3338" max="3338" width="25.28515625" style="257" customWidth="1"/>
    <col min="3339" max="3339" width="26" style="257" customWidth="1"/>
    <col min="3340" max="3340" width="22.28515625" style="257" customWidth="1"/>
    <col min="3341" max="3341" width="24.85546875" style="257" customWidth="1"/>
    <col min="3342" max="3342" width="21.140625" style="257" customWidth="1"/>
    <col min="3343" max="3343" width="21.42578125" style="257" customWidth="1"/>
    <col min="3344" max="3344" width="27.85546875" style="257" customWidth="1"/>
    <col min="3345" max="3345" width="23.42578125" style="257" customWidth="1"/>
    <col min="3346" max="3346" width="21.42578125" style="257" customWidth="1"/>
    <col min="3347" max="3349" width="20.7109375" style="257" customWidth="1"/>
    <col min="3350" max="3350" width="32.28515625" style="257" bestFit="1" customWidth="1"/>
    <col min="3351" max="3351" width="20.7109375" style="257" customWidth="1"/>
    <col min="3352" max="3352" width="22" style="257" customWidth="1"/>
    <col min="3353" max="3356" width="21.28515625" style="257" customWidth="1"/>
    <col min="3357" max="3357" width="22.28515625" style="257" customWidth="1"/>
    <col min="3358" max="3359" width="11.42578125" style="257"/>
    <col min="3360" max="3360" width="14.85546875" style="257" bestFit="1" customWidth="1"/>
    <col min="3361" max="3585" width="11.42578125" style="257"/>
    <col min="3586" max="3586" width="34.42578125" style="257" customWidth="1"/>
    <col min="3587" max="3588" width="19.42578125" style="257" bestFit="1" customWidth="1"/>
    <col min="3589" max="3589" width="19.7109375" style="257" customWidth="1"/>
    <col min="3590" max="3591" width="20.42578125" style="257" customWidth="1"/>
    <col min="3592" max="3593" width="19.7109375" style="257" customWidth="1"/>
    <col min="3594" max="3594" width="25.28515625" style="257" customWidth="1"/>
    <col min="3595" max="3595" width="26" style="257" customWidth="1"/>
    <col min="3596" max="3596" width="22.28515625" style="257" customWidth="1"/>
    <col min="3597" max="3597" width="24.85546875" style="257" customWidth="1"/>
    <col min="3598" max="3598" width="21.140625" style="257" customWidth="1"/>
    <col min="3599" max="3599" width="21.42578125" style="257" customWidth="1"/>
    <col min="3600" max="3600" width="27.85546875" style="257" customWidth="1"/>
    <col min="3601" max="3601" width="23.42578125" style="257" customWidth="1"/>
    <col min="3602" max="3602" width="21.42578125" style="257" customWidth="1"/>
    <col min="3603" max="3605" width="20.7109375" style="257" customWidth="1"/>
    <col min="3606" max="3606" width="32.28515625" style="257" bestFit="1" customWidth="1"/>
    <col min="3607" max="3607" width="20.7109375" style="257" customWidth="1"/>
    <col min="3608" max="3608" width="22" style="257" customWidth="1"/>
    <col min="3609" max="3612" width="21.28515625" style="257" customWidth="1"/>
    <col min="3613" max="3613" width="22.28515625" style="257" customWidth="1"/>
    <col min="3614" max="3615" width="11.42578125" style="257"/>
    <col min="3616" max="3616" width="14.85546875" style="257" bestFit="1" customWidth="1"/>
    <col min="3617" max="3841" width="11.42578125" style="257"/>
    <col min="3842" max="3842" width="34.42578125" style="257" customWidth="1"/>
    <col min="3843" max="3844" width="19.42578125" style="257" bestFit="1" customWidth="1"/>
    <col min="3845" max="3845" width="19.7109375" style="257" customWidth="1"/>
    <col min="3846" max="3847" width="20.42578125" style="257" customWidth="1"/>
    <col min="3848" max="3849" width="19.7109375" style="257" customWidth="1"/>
    <col min="3850" max="3850" width="25.28515625" style="257" customWidth="1"/>
    <col min="3851" max="3851" width="26" style="257" customWidth="1"/>
    <col min="3852" max="3852" width="22.28515625" style="257" customWidth="1"/>
    <col min="3853" max="3853" width="24.85546875" style="257" customWidth="1"/>
    <col min="3854" max="3854" width="21.140625" style="257" customWidth="1"/>
    <col min="3855" max="3855" width="21.42578125" style="257" customWidth="1"/>
    <col min="3856" max="3856" width="27.85546875" style="257" customWidth="1"/>
    <col min="3857" max="3857" width="23.42578125" style="257" customWidth="1"/>
    <col min="3858" max="3858" width="21.42578125" style="257" customWidth="1"/>
    <col min="3859" max="3861" width="20.7109375" style="257" customWidth="1"/>
    <col min="3862" max="3862" width="32.28515625" style="257" bestFit="1" customWidth="1"/>
    <col min="3863" max="3863" width="20.7109375" style="257" customWidth="1"/>
    <col min="3864" max="3864" width="22" style="257" customWidth="1"/>
    <col min="3865" max="3868" width="21.28515625" style="257" customWidth="1"/>
    <col min="3869" max="3869" width="22.28515625" style="257" customWidth="1"/>
    <col min="3870" max="3871" width="11.42578125" style="257"/>
    <col min="3872" max="3872" width="14.85546875" style="257" bestFit="1" customWidth="1"/>
    <col min="3873" max="4097" width="11.42578125" style="257"/>
    <col min="4098" max="4098" width="34.42578125" style="257" customWidth="1"/>
    <col min="4099" max="4100" width="19.42578125" style="257" bestFit="1" customWidth="1"/>
    <col min="4101" max="4101" width="19.7109375" style="257" customWidth="1"/>
    <col min="4102" max="4103" width="20.42578125" style="257" customWidth="1"/>
    <col min="4104" max="4105" width="19.7109375" style="257" customWidth="1"/>
    <col min="4106" max="4106" width="25.28515625" style="257" customWidth="1"/>
    <col min="4107" max="4107" width="26" style="257" customWidth="1"/>
    <col min="4108" max="4108" width="22.28515625" style="257" customWidth="1"/>
    <col min="4109" max="4109" width="24.85546875" style="257" customWidth="1"/>
    <col min="4110" max="4110" width="21.140625" style="257" customWidth="1"/>
    <col min="4111" max="4111" width="21.42578125" style="257" customWidth="1"/>
    <col min="4112" max="4112" width="27.85546875" style="257" customWidth="1"/>
    <col min="4113" max="4113" width="23.42578125" style="257" customWidth="1"/>
    <col min="4114" max="4114" width="21.42578125" style="257" customWidth="1"/>
    <col min="4115" max="4117" width="20.7109375" style="257" customWidth="1"/>
    <col min="4118" max="4118" width="32.28515625" style="257" bestFit="1" customWidth="1"/>
    <col min="4119" max="4119" width="20.7109375" style="257" customWidth="1"/>
    <col min="4120" max="4120" width="22" style="257" customWidth="1"/>
    <col min="4121" max="4124" width="21.28515625" style="257" customWidth="1"/>
    <col min="4125" max="4125" width="22.28515625" style="257" customWidth="1"/>
    <col min="4126" max="4127" width="11.42578125" style="257"/>
    <col min="4128" max="4128" width="14.85546875" style="257" bestFit="1" customWidth="1"/>
    <col min="4129" max="4353" width="11.42578125" style="257"/>
    <col min="4354" max="4354" width="34.42578125" style="257" customWidth="1"/>
    <col min="4355" max="4356" width="19.42578125" style="257" bestFit="1" customWidth="1"/>
    <col min="4357" max="4357" width="19.7109375" style="257" customWidth="1"/>
    <col min="4358" max="4359" width="20.42578125" style="257" customWidth="1"/>
    <col min="4360" max="4361" width="19.7109375" style="257" customWidth="1"/>
    <col min="4362" max="4362" width="25.28515625" style="257" customWidth="1"/>
    <col min="4363" max="4363" width="26" style="257" customWidth="1"/>
    <col min="4364" max="4364" width="22.28515625" style="257" customWidth="1"/>
    <col min="4365" max="4365" width="24.85546875" style="257" customWidth="1"/>
    <col min="4366" max="4366" width="21.140625" style="257" customWidth="1"/>
    <col min="4367" max="4367" width="21.42578125" style="257" customWidth="1"/>
    <col min="4368" max="4368" width="27.85546875" style="257" customWidth="1"/>
    <col min="4369" max="4369" width="23.42578125" style="257" customWidth="1"/>
    <col min="4370" max="4370" width="21.42578125" style="257" customWidth="1"/>
    <col min="4371" max="4373" width="20.7109375" style="257" customWidth="1"/>
    <col min="4374" max="4374" width="32.28515625" style="257" bestFit="1" customWidth="1"/>
    <col min="4375" max="4375" width="20.7109375" style="257" customWidth="1"/>
    <col min="4376" max="4376" width="22" style="257" customWidth="1"/>
    <col min="4377" max="4380" width="21.28515625" style="257" customWidth="1"/>
    <col min="4381" max="4381" width="22.28515625" style="257" customWidth="1"/>
    <col min="4382" max="4383" width="11.42578125" style="257"/>
    <col min="4384" max="4384" width="14.85546875" style="257" bestFit="1" customWidth="1"/>
    <col min="4385" max="4609" width="11.42578125" style="257"/>
    <col min="4610" max="4610" width="34.42578125" style="257" customWidth="1"/>
    <col min="4611" max="4612" width="19.42578125" style="257" bestFit="1" customWidth="1"/>
    <col min="4613" max="4613" width="19.7109375" style="257" customWidth="1"/>
    <col min="4614" max="4615" width="20.42578125" style="257" customWidth="1"/>
    <col min="4616" max="4617" width="19.7109375" style="257" customWidth="1"/>
    <col min="4618" max="4618" width="25.28515625" style="257" customWidth="1"/>
    <col min="4619" max="4619" width="26" style="257" customWidth="1"/>
    <col min="4620" max="4620" width="22.28515625" style="257" customWidth="1"/>
    <col min="4621" max="4621" width="24.85546875" style="257" customWidth="1"/>
    <col min="4622" max="4622" width="21.140625" style="257" customWidth="1"/>
    <col min="4623" max="4623" width="21.42578125" style="257" customWidth="1"/>
    <col min="4624" max="4624" width="27.85546875" style="257" customWidth="1"/>
    <col min="4625" max="4625" width="23.42578125" style="257" customWidth="1"/>
    <col min="4626" max="4626" width="21.42578125" style="257" customWidth="1"/>
    <col min="4627" max="4629" width="20.7109375" style="257" customWidth="1"/>
    <col min="4630" max="4630" width="32.28515625" style="257" bestFit="1" customWidth="1"/>
    <col min="4631" max="4631" width="20.7109375" style="257" customWidth="1"/>
    <col min="4632" max="4632" width="22" style="257" customWidth="1"/>
    <col min="4633" max="4636" width="21.28515625" style="257" customWidth="1"/>
    <col min="4637" max="4637" width="22.28515625" style="257" customWidth="1"/>
    <col min="4638" max="4639" width="11.42578125" style="257"/>
    <col min="4640" max="4640" width="14.85546875" style="257" bestFit="1" customWidth="1"/>
    <col min="4641" max="4865" width="11.42578125" style="257"/>
    <col min="4866" max="4866" width="34.42578125" style="257" customWidth="1"/>
    <col min="4867" max="4868" width="19.42578125" style="257" bestFit="1" customWidth="1"/>
    <col min="4869" max="4869" width="19.7109375" style="257" customWidth="1"/>
    <col min="4870" max="4871" width="20.42578125" style="257" customWidth="1"/>
    <col min="4872" max="4873" width="19.7109375" style="257" customWidth="1"/>
    <col min="4874" max="4874" width="25.28515625" style="257" customWidth="1"/>
    <col min="4875" max="4875" width="26" style="257" customWidth="1"/>
    <col min="4876" max="4876" width="22.28515625" style="257" customWidth="1"/>
    <col min="4877" max="4877" width="24.85546875" style="257" customWidth="1"/>
    <col min="4878" max="4878" width="21.140625" style="257" customWidth="1"/>
    <col min="4879" max="4879" width="21.42578125" style="257" customWidth="1"/>
    <col min="4880" max="4880" width="27.85546875" style="257" customWidth="1"/>
    <col min="4881" max="4881" width="23.42578125" style="257" customWidth="1"/>
    <col min="4882" max="4882" width="21.42578125" style="257" customWidth="1"/>
    <col min="4883" max="4885" width="20.7109375" style="257" customWidth="1"/>
    <col min="4886" max="4886" width="32.28515625" style="257" bestFit="1" customWidth="1"/>
    <col min="4887" max="4887" width="20.7109375" style="257" customWidth="1"/>
    <col min="4888" max="4888" width="22" style="257" customWidth="1"/>
    <col min="4889" max="4892" width="21.28515625" style="257" customWidth="1"/>
    <col min="4893" max="4893" width="22.28515625" style="257" customWidth="1"/>
    <col min="4894" max="4895" width="11.42578125" style="257"/>
    <col min="4896" max="4896" width="14.85546875" style="257" bestFit="1" customWidth="1"/>
    <col min="4897" max="5121" width="11.42578125" style="257"/>
    <col min="5122" max="5122" width="34.42578125" style="257" customWidth="1"/>
    <col min="5123" max="5124" width="19.42578125" style="257" bestFit="1" customWidth="1"/>
    <col min="5125" max="5125" width="19.7109375" style="257" customWidth="1"/>
    <col min="5126" max="5127" width="20.42578125" style="257" customWidth="1"/>
    <col min="5128" max="5129" width="19.7109375" style="257" customWidth="1"/>
    <col min="5130" max="5130" width="25.28515625" style="257" customWidth="1"/>
    <col min="5131" max="5131" width="26" style="257" customWidth="1"/>
    <col min="5132" max="5132" width="22.28515625" style="257" customWidth="1"/>
    <col min="5133" max="5133" width="24.85546875" style="257" customWidth="1"/>
    <col min="5134" max="5134" width="21.140625" style="257" customWidth="1"/>
    <col min="5135" max="5135" width="21.42578125" style="257" customWidth="1"/>
    <col min="5136" max="5136" width="27.85546875" style="257" customWidth="1"/>
    <col min="5137" max="5137" width="23.42578125" style="257" customWidth="1"/>
    <col min="5138" max="5138" width="21.42578125" style="257" customWidth="1"/>
    <col min="5139" max="5141" width="20.7109375" style="257" customWidth="1"/>
    <col min="5142" max="5142" width="32.28515625" style="257" bestFit="1" customWidth="1"/>
    <col min="5143" max="5143" width="20.7109375" style="257" customWidth="1"/>
    <col min="5144" max="5144" width="22" style="257" customWidth="1"/>
    <col min="5145" max="5148" width="21.28515625" style="257" customWidth="1"/>
    <col min="5149" max="5149" width="22.28515625" style="257" customWidth="1"/>
    <col min="5150" max="5151" width="11.42578125" style="257"/>
    <col min="5152" max="5152" width="14.85546875" style="257" bestFit="1" customWidth="1"/>
    <col min="5153" max="5377" width="11.42578125" style="257"/>
    <col min="5378" max="5378" width="34.42578125" style="257" customWidth="1"/>
    <col min="5379" max="5380" width="19.42578125" style="257" bestFit="1" customWidth="1"/>
    <col min="5381" max="5381" width="19.7109375" style="257" customWidth="1"/>
    <col min="5382" max="5383" width="20.42578125" style="257" customWidth="1"/>
    <col min="5384" max="5385" width="19.7109375" style="257" customWidth="1"/>
    <col min="5386" max="5386" width="25.28515625" style="257" customWidth="1"/>
    <col min="5387" max="5387" width="26" style="257" customWidth="1"/>
    <col min="5388" max="5388" width="22.28515625" style="257" customWidth="1"/>
    <col min="5389" max="5389" width="24.85546875" style="257" customWidth="1"/>
    <col min="5390" max="5390" width="21.140625" style="257" customWidth="1"/>
    <col min="5391" max="5391" width="21.42578125" style="257" customWidth="1"/>
    <col min="5392" max="5392" width="27.85546875" style="257" customWidth="1"/>
    <col min="5393" max="5393" width="23.42578125" style="257" customWidth="1"/>
    <col min="5394" max="5394" width="21.42578125" style="257" customWidth="1"/>
    <col min="5395" max="5397" width="20.7109375" style="257" customWidth="1"/>
    <col min="5398" max="5398" width="32.28515625" style="257" bestFit="1" customWidth="1"/>
    <col min="5399" max="5399" width="20.7109375" style="257" customWidth="1"/>
    <col min="5400" max="5400" width="22" style="257" customWidth="1"/>
    <col min="5401" max="5404" width="21.28515625" style="257" customWidth="1"/>
    <col min="5405" max="5405" width="22.28515625" style="257" customWidth="1"/>
    <col min="5406" max="5407" width="11.42578125" style="257"/>
    <col min="5408" max="5408" width="14.85546875" style="257" bestFit="1" customWidth="1"/>
    <col min="5409" max="5633" width="11.42578125" style="257"/>
    <col min="5634" max="5634" width="34.42578125" style="257" customWidth="1"/>
    <col min="5635" max="5636" width="19.42578125" style="257" bestFit="1" customWidth="1"/>
    <col min="5637" max="5637" width="19.7109375" style="257" customWidth="1"/>
    <col min="5638" max="5639" width="20.42578125" style="257" customWidth="1"/>
    <col min="5640" max="5641" width="19.7109375" style="257" customWidth="1"/>
    <col min="5642" max="5642" width="25.28515625" style="257" customWidth="1"/>
    <col min="5643" max="5643" width="26" style="257" customWidth="1"/>
    <col min="5644" max="5644" width="22.28515625" style="257" customWidth="1"/>
    <col min="5645" max="5645" width="24.85546875" style="257" customWidth="1"/>
    <col min="5646" max="5646" width="21.140625" style="257" customWidth="1"/>
    <col min="5647" max="5647" width="21.42578125" style="257" customWidth="1"/>
    <col min="5648" max="5648" width="27.85546875" style="257" customWidth="1"/>
    <col min="5649" max="5649" width="23.42578125" style="257" customWidth="1"/>
    <col min="5650" max="5650" width="21.42578125" style="257" customWidth="1"/>
    <col min="5651" max="5653" width="20.7109375" style="257" customWidth="1"/>
    <col min="5654" max="5654" width="32.28515625" style="257" bestFit="1" customWidth="1"/>
    <col min="5655" max="5655" width="20.7109375" style="257" customWidth="1"/>
    <col min="5656" max="5656" width="22" style="257" customWidth="1"/>
    <col min="5657" max="5660" width="21.28515625" style="257" customWidth="1"/>
    <col min="5661" max="5661" width="22.28515625" style="257" customWidth="1"/>
    <col min="5662" max="5663" width="11.42578125" style="257"/>
    <col min="5664" max="5664" width="14.85546875" style="257" bestFit="1" customWidth="1"/>
    <col min="5665" max="5889" width="11.42578125" style="257"/>
    <col min="5890" max="5890" width="34.42578125" style="257" customWidth="1"/>
    <col min="5891" max="5892" width="19.42578125" style="257" bestFit="1" customWidth="1"/>
    <col min="5893" max="5893" width="19.7109375" style="257" customWidth="1"/>
    <col min="5894" max="5895" width="20.42578125" style="257" customWidth="1"/>
    <col min="5896" max="5897" width="19.7109375" style="257" customWidth="1"/>
    <col min="5898" max="5898" width="25.28515625" style="257" customWidth="1"/>
    <col min="5899" max="5899" width="26" style="257" customWidth="1"/>
    <col min="5900" max="5900" width="22.28515625" style="257" customWidth="1"/>
    <col min="5901" max="5901" width="24.85546875" style="257" customWidth="1"/>
    <col min="5902" max="5902" width="21.140625" style="257" customWidth="1"/>
    <col min="5903" max="5903" width="21.42578125" style="257" customWidth="1"/>
    <col min="5904" max="5904" width="27.85546875" style="257" customWidth="1"/>
    <col min="5905" max="5905" width="23.42578125" style="257" customWidth="1"/>
    <col min="5906" max="5906" width="21.42578125" style="257" customWidth="1"/>
    <col min="5907" max="5909" width="20.7109375" style="257" customWidth="1"/>
    <col min="5910" max="5910" width="32.28515625" style="257" bestFit="1" customWidth="1"/>
    <col min="5911" max="5911" width="20.7109375" style="257" customWidth="1"/>
    <col min="5912" max="5912" width="22" style="257" customWidth="1"/>
    <col min="5913" max="5916" width="21.28515625" style="257" customWidth="1"/>
    <col min="5917" max="5917" width="22.28515625" style="257" customWidth="1"/>
    <col min="5918" max="5919" width="11.42578125" style="257"/>
    <col min="5920" max="5920" width="14.85546875" style="257" bestFit="1" customWidth="1"/>
    <col min="5921" max="6145" width="11.42578125" style="257"/>
    <col min="6146" max="6146" width="34.42578125" style="257" customWidth="1"/>
    <col min="6147" max="6148" width="19.42578125" style="257" bestFit="1" customWidth="1"/>
    <col min="6149" max="6149" width="19.7109375" style="257" customWidth="1"/>
    <col min="6150" max="6151" width="20.42578125" style="257" customWidth="1"/>
    <col min="6152" max="6153" width="19.7109375" style="257" customWidth="1"/>
    <col min="6154" max="6154" width="25.28515625" style="257" customWidth="1"/>
    <col min="6155" max="6155" width="26" style="257" customWidth="1"/>
    <col min="6156" max="6156" width="22.28515625" style="257" customWidth="1"/>
    <col min="6157" max="6157" width="24.85546875" style="257" customWidth="1"/>
    <col min="6158" max="6158" width="21.140625" style="257" customWidth="1"/>
    <col min="6159" max="6159" width="21.42578125" style="257" customWidth="1"/>
    <col min="6160" max="6160" width="27.85546875" style="257" customWidth="1"/>
    <col min="6161" max="6161" width="23.42578125" style="257" customWidth="1"/>
    <col min="6162" max="6162" width="21.42578125" style="257" customWidth="1"/>
    <col min="6163" max="6165" width="20.7109375" style="257" customWidth="1"/>
    <col min="6166" max="6166" width="32.28515625" style="257" bestFit="1" customWidth="1"/>
    <col min="6167" max="6167" width="20.7109375" style="257" customWidth="1"/>
    <col min="6168" max="6168" width="22" style="257" customWidth="1"/>
    <col min="6169" max="6172" width="21.28515625" style="257" customWidth="1"/>
    <col min="6173" max="6173" width="22.28515625" style="257" customWidth="1"/>
    <col min="6174" max="6175" width="11.42578125" style="257"/>
    <col min="6176" max="6176" width="14.85546875" style="257" bestFit="1" customWidth="1"/>
    <col min="6177" max="6401" width="11.42578125" style="257"/>
    <col min="6402" max="6402" width="34.42578125" style="257" customWidth="1"/>
    <col min="6403" max="6404" width="19.42578125" style="257" bestFit="1" customWidth="1"/>
    <col min="6405" max="6405" width="19.7109375" style="257" customWidth="1"/>
    <col min="6406" max="6407" width="20.42578125" style="257" customWidth="1"/>
    <col min="6408" max="6409" width="19.7109375" style="257" customWidth="1"/>
    <col min="6410" max="6410" width="25.28515625" style="257" customWidth="1"/>
    <col min="6411" max="6411" width="26" style="257" customWidth="1"/>
    <col min="6412" max="6412" width="22.28515625" style="257" customWidth="1"/>
    <col min="6413" max="6413" width="24.85546875" style="257" customWidth="1"/>
    <col min="6414" max="6414" width="21.140625" style="257" customWidth="1"/>
    <col min="6415" max="6415" width="21.42578125" style="257" customWidth="1"/>
    <col min="6416" max="6416" width="27.85546875" style="257" customWidth="1"/>
    <col min="6417" max="6417" width="23.42578125" style="257" customWidth="1"/>
    <col min="6418" max="6418" width="21.42578125" style="257" customWidth="1"/>
    <col min="6419" max="6421" width="20.7109375" style="257" customWidth="1"/>
    <col min="6422" max="6422" width="32.28515625" style="257" bestFit="1" customWidth="1"/>
    <col min="6423" max="6423" width="20.7109375" style="257" customWidth="1"/>
    <col min="6424" max="6424" width="22" style="257" customWidth="1"/>
    <col min="6425" max="6428" width="21.28515625" style="257" customWidth="1"/>
    <col min="6429" max="6429" width="22.28515625" style="257" customWidth="1"/>
    <col min="6430" max="6431" width="11.42578125" style="257"/>
    <col min="6432" max="6432" width="14.85546875" style="257" bestFit="1" customWidth="1"/>
    <col min="6433" max="6657" width="11.42578125" style="257"/>
    <col min="6658" max="6658" width="34.42578125" style="257" customWidth="1"/>
    <col min="6659" max="6660" width="19.42578125" style="257" bestFit="1" customWidth="1"/>
    <col min="6661" max="6661" width="19.7109375" style="257" customWidth="1"/>
    <col min="6662" max="6663" width="20.42578125" style="257" customWidth="1"/>
    <col min="6664" max="6665" width="19.7109375" style="257" customWidth="1"/>
    <col min="6666" max="6666" width="25.28515625" style="257" customWidth="1"/>
    <col min="6667" max="6667" width="26" style="257" customWidth="1"/>
    <col min="6668" max="6668" width="22.28515625" style="257" customWidth="1"/>
    <col min="6669" max="6669" width="24.85546875" style="257" customWidth="1"/>
    <col min="6670" max="6670" width="21.140625" style="257" customWidth="1"/>
    <col min="6671" max="6671" width="21.42578125" style="257" customWidth="1"/>
    <col min="6672" max="6672" width="27.85546875" style="257" customWidth="1"/>
    <col min="6673" max="6673" width="23.42578125" style="257" customWidth="1"/>
    <col min="6674" max="6674" width="21.42578125" style="257" customWidth="1"/>
    <col min="6675" max="6677" width="20.7109375" style="257" customWidth="1"/>
    <col min="6678" max="6678" width="32.28515625" style="257" bestFit="1" customWidth="1"/>
    <col min="6679" max="6679" width="20.7109375" style="257" customWidth="1"/>
    <col min="6680" max="6680" width="22" style="257" customWidth="1"/>
    <col min="6681" max="6684" width="21.28515625" style="257" customWidth="1"/>
    <col min="6685" max="6685" width="22.28515625" style="257" customWidth="1"/>
    <col min="6686" max="6687" width="11.42578125" style="257"/>
    <col min="6688" max="6688" width="14.85546875" style="257" bestFit="1" customWidth="1"/>
    <col min="6689" max="6913" width="11.42578125" style="257"/>
    <col min="6914" max="6914" width="34.42578125" style="257" customWidth="1"/>
    <col min="6915" max="6916" width="19.42578125" style="257" bestFit="1" customWidth="1"/>
    <col min="6917" max="6917" width="19.7109375" style="257" customWidth="1"/>
    <col min="6918" max="6919" width="20.42578125" style="257" customWidth="1"/>
    <col min="6920" max="6921" width="19.7109375" style="257" customWidth="1"/>
    <col min="6922" max="6922" width="25.28515625" style="257" customWidth="1"/>
    <col min="6923" max="6923" width="26" style="257" customWidth="1"/>
    <col min="6924" max="6924" width="22.28515625" style="257" customWidth="1"/>
    <col min="6925" max="6925" width="24.85546875" style="257" customWidth="1"/>
    <col min="6926" max="6926" width="21.140625" style="257" customWidth="1"/>
    <col min="6927" max="6927" width="21.42578125" style="257" customWidth="1"/>
    <col min="6928" max="6928" width="27.85546875" style="257" customWidth="1"/>
    <col min="6929" max="6929" width="23.42578125" style="257" customWidth="1"/>
    <col min="6930" max="6930" width="21.42578125" style="257" customWidth="1"/>
    <col min="6931" max="6933" width="20.7109375" style="257" customWidth="1"/>
    <col min="6934" max="6934" width="32.28515625" style="257" bestFit="1" customWidth="1"/>
    <col min="6935" max="6935" width="20.7109375" style="257" customWidth="1"/>
    <col min="6936" max="6936" width="22" style="257" customWidth="1"/>
    <col min="6937" max="6940" width="21.28515625" style="257" customWidth="1"/>
    <col min="6941" max="6941" width="22.28515625" style="257" customWidth="1"/>
    <col min="6942" max="6943" width="11.42578125" style="257"/>
    <col min="6944" max="6944" width="14.85546875" style="257" bestFit="1" customWidth="1"/>
    <col min="6945" max="7169" width="11.42578125" style="257"/>
    <col min="7170" max="7170" width="34.42578125" style="257" customWidth="1"/>
    <col min="7171" max="7172" width="19.42578125" style="257" bestFit="1" customWidth="1"/>
    <col min="7173" max="7173" width="19.7109375" style="257" customWidth="1"/>
    <col min="7174" max="7175" width="20.42578125" style="257" customWidth="1"/>
    <col min="7176" max="7177" width="19.7109375" style="257" customWidth="1"/>
    <col min="7178" max="7178" width="25.28515625" style="257" customWidth="1"/>
    <col min="7179" max="7179" width="26" style="257" customWidth="1"/>
    <col min="7180" max="7180" width="22.28515625" style="257" customWidth="1"/>
    <col min="7181" max="7181" width="24.85546875" style="257" customWidth="1"/>
    <col min="7182" max="7182" width="21.140625" style="257" customWidth="1"/>
    <col min="7183" max="7183" width="21.42578125" style="257" customWidth="1"/>
    <col min="7184" max="7184" width="27.85546875" style="257" customWidth="1"/>
    <col min="7185" max="7185" width="23.42578125" style="257" customWidth="1"/>
    <col min="7186" max="7186" width="21.42578125" style="257" customWidth="1"/>
    <col min="7187" max="7189" width="20.7109375" style="257" customWidth="1"/>
    <col min="7190" max="7190" width="32.28515625" style="257" bestFit="1" customWidth="1"/>
    <col min="7191" max="7191" width="20.7109375" style="257" customWidth="1"/>
    <col min="7192" max="7192" width="22" style="257" customWidth="1"/>
    <col min="7193" max="7196" width="21.28515625" style="257" customWidth="1"/>
    <col min="7197" max="7197" width="22.28515625" style="257" customWidth="1"/>
    <col min="7198" max="7199" width="11.42578125" style="257"/>
    <col min="7200" max="7200" width="14.85546875" style="257" bestFit="1" customWidth="1"/>
    <col min="7201" max="7425" width="11.42578125" style="257"/>
    <col min="7426" max="7426" width="34.42578125" style="257" customWidth="1"/>
    <col min="7427" max="7428" width="19.42578125" style="257" bestFit="1" customWidth="1"/>
    <col min="7429" max="7429" width="19.7109375" style="257" customWidth="1"/>
    <col min="7430" max="7431" width="20.42578125" style="257" customWidth="1"/>
    <col min="7432" max="7433" width="19.7109375" style="257" customWidth="1"/>
    <col min="7434" max="7434" width="25.28515625" style="257" customWidth="1"/>
    <col min="7435" max="7435" width="26" style="257" customWidth="1"/>
    <col min="7436" max="7436" width="22.28515625" style="257" customWidth="1"/>
    <col min="7437" max="7437" width="24.85546875" style="257" customWidth="1"/>
    <col min="7438" max="7438" width="21.140625" style="257" customWidth="1"/>
    <col min="7439" max="7439" width="21.42578125" style="257" customWidth="1"/>
    <col min="7440" max="7440" width="27.85546875" style="257" customWidth="1"/>
    <col min="7441" max="7441" width="23.42578125" style="257" customWidth="1"/>
    <col min="7442" max="7442" width="21.42578125" style="257" customWidth="1"/>
    <col min="7443" max="7445" width="20.7109375" style="257" customWidth="1"/>
    <col min="7446" max="7446" width="32.28515625" style="257" bestFit="1" customWidth="1"/>
    <col min="7447" max="7447" width="20.7109375" style="257" customWidth="1"/>
    <col min="7448" max="7448" width="22" style="257" customWidth="1"/>
    <col min="7449" max="7452" width="21.28515625" style="257" customWidth="1"/>
    <col min="7453" max="7453" width="22.28515625" style="257" customWidth="1"/>
    <col min="7454" max="7455" width="11.42578125" style="257"/>
    <col min="7456" max="7456" width="14.85546875" style="257" bestFit="1" customWidth="1"/>
    <col min="7457" max="7681" width="11.42578125" style="257"/>
    <col min="7682" max="7682" width="34.42578125" style="257" customWidth="1"/>
    <col min="7683" max="7684" width="19.42578125" style="257" bestFit="1" customWidth="1"/>
    <col min="7685" max="7685" width="19.7109375" style="257" customWidth="1"/>
    <col min="7686" max="7687" width="20.42578125" style="257" customWidth="1"/>
    <col min="7688" max="7689" width="19.7109375" style="257" customWidth="1"/>
    <col min="7690" max="7690" width="25.28515625" style="257" customWidth="1"/>
    <col min="7691" max="7691" width="26" style="257" customWidth="1"/>
    <col min="7692" max="7692" width="22.28515625" style="257" customWidth="1"/>
    <col min="7693" max="7693" width="24.85546875" style="257" customWidth="1"/>
    <col min="7694" max="7694" width="21.140625" style="257" customWidth="1"/>
    <col min="7695" max="7695" width="21.42578125" style="257" customWidth="1"/>
    <col min="7696" max="7696" width="27.85546875" style="257" customWidth="1"/>
    <col min="7697" max="7697" width="23.42578125" style="257" customWidth="1"/>
    <col min="7698" max="7698" width="21.42578125" style="257" customWidth="1"/>
    <col min="7699" max="7701" width="20.7109375" style="257" customWidth="1"/>
    <col min="7702" max="7702" width="32.28515625" style="257" bestFit="1" customWidth="1"/>
    <col min="7703" max="7703" width="20.7109375" style="257" customWidth="1"/>
    <col min="7704" max="7704" width="22" style="257" customWidth="1"/>
    <col min="7705" max="7708" width="21.28515625" style="257" customWidth="1"/>
    <col min="7709" max="7709" width="22.28515625" style="257" customWidth="1"/>
    <col min="7710" max="7711" width="11.42578125" style="257"/>
    <col min="7712" max="7712" width="14.85546875" style="257" bestFit="1" customWidth="1"/>
    <col min="7713" max="7937" width="11.42578125" style="257"/>
    <col min="7938" max="7938" width="34.42578125" style="257" customWidth="1"/>
    <col min="7939" max="7940" width="19.42578125" style="257" bestFit="1" customWidth="1"/>
    <col min="7941" max="7941" width="19.7109375" style="257" customWidth="1"/>
    <col min="7942" max="7943" width="20.42578125" style="257" customWidth="1"/>
    <col min="7944" max="7945" width="19.7109375" style="257" customWidth="1"/>
    <col min="7946" max="7946" width="25.28515625" style="257" customWidth="1"/>
    <col min="7947" max="7947" width="26" style="257" customWidth="1"/>
    <col min="7948" max="7948" width="22.28515625" style="257" customWidth="1"/>
    <col min="7949" max="7949" width="24.85546875" style="257" customWidth="1"/>
    <col min="7950" max="7950" width="21.140625" style="257" customWidth="1"/>
    <col min="7951" max="7951" width="21.42578125" style="257" customWidth="1"/>
    <col min="7952" max="7952" width="27.85546875" style="257" customWidth="1"/>
    <col min="7953" max="7953" width="23.42578125" style="257" customWidth="1"/>
    <col min="7954" max="7954" width="21.42578125" style="257" customWidth="1"/>
    <col min="7955" max="7957" width="20.7109375" style="257" customWidth="1"/>
    <col min="7958" max="7958" width="32.28515625" style="257" bestFit="1" customWidth="1"/>
    <col min="7959" max="7959" width="20.7109375" style="257" customWidth="1"/>
    <col min="7960" max="7960" width="22" style="257" customWidth="1"/>
    <col min="7961" max="7964" width="21.28515625" style="257" customWidth="1"/>
    <col min="7965" max="7965" width="22.28515625" style="257" customWidth="1"/>
    <col min="7966" max="7967" width="11.42578125" style="257"/>
    <col min="7968" max="7968" width="14.85546875" style="257" bestFit="1" customWidth="1"/>
    <col min="7969" max="8193" width="11.42578125" style="257"/>
    <col min="8194" max="8194" width="34.42578125" style="257" customWidth="1"/>
    <col min="8195" max="8196" width="19.42578125" style="257" bestFit="1" customWidth="1"/>
    <col min="8197" max="8197" width="19.7109375" style="257" customWidth="1"/>
    <col min="8198" max="8199" width="20.42578125" style="257" customWidth="1"/>
    <col min="8200" max="8201" width="19.7109375" style="257" customWidth="1"/>
    <col min="8202" max="8202" width="25.28515625" style="257" customWidth="1"/>
    <col min="8203" max="8203" width="26" style="257" customWidth="1"/>
    <col min="8204" max="8204" width="22.28515625" style="257" customWidth="1"/>
    <col min="8205" max="8205" width="24.85546875" style="257" customWidth="1"/>
    <col min="8206" max="8206" width="21.140625" style="257" customWidth="1"/>
    <col min="8207" max="8207" width="21.42578125" style="257" customWidth="1"/>
    <col min="8208" max="8208" width="27.85546875" style="257" customWidth="1"/>
    <col min="8209" max="8209" width="23.42578125" style="257" customWidth="1"/>
    <col min="8210" max="8210" width="21.42578125" style="257" customWidth="1"/>
    <col min="8211" max="8213" width="20.7109375" style="257" customWidth="1"/>
    <col min="8214" max="8214" width="32.28515625" style="257" bestFit="1" customWidth="1"/>
    <col min="8215" max="8215" width="20.7109375" style="257" customWidth="1"/>
    <col min="8216" max="8216" width="22" style="257" customWidth="1"/>
    <col min="8217" max="8220" width="21.28515625" style="257" customWidth="1"/>
    <col min="8221" max="8221" width="22.28515625" style="257" customWidth="1"/>
    <col min="8222" max="8223" width="11.42578125" style="257"/>
    <col min="8224" max="8224" width="14.85546875" style="257" bestFit="1" customWidth="1"/>
    <col min="8225" max="8449" width="11.42578125" style="257"/>
    <col min="8450" max="8450" width="34.42578125" style="257" customWidth="1"/>
    <col min="8451" max="8452" width="19.42578125" style="257" bestFit="1" customWidth="1"/>
    <col min="8453" max="8453" width="19.7109375" style="257" customWidth="1"/>
    <col min="8454" max="8455" width="20.42578125" style="257" customWidth="1"/>
    <col min="8456" max="8457" width="19.7109375" style="257" customWidth="1"/>
    <col min="8458" max="8458" width="25.28515625" style="257" customWidth="1"/>
    <col min="8459" max="8459" width="26" style="257" customWidth="1"/>
    <col min="8460" max="8460" width="22.28515625" style="257" customWidth="1"/>
    <col min="8461" max="8461" width="24.85546875" style="257" customWidth="1"/>
    <col min="8462" max="8462" width="21.140625" style="257" customWidth="1"/>
    <col min="8463" max="8463" width="21.42578125" style="257" customWidth="1"/>
    <col min="8464" max="8464" width="27.85546875" style="257" customWidth="1"/>
    <col min="8465" max="8465" width="23.42578125" style="257" customWidth="1"/>
    <col min="8466" max="8466" width="21.42578125" style="257" customWidth="1"/>
    <col min="8467" max="8469" width="20.7109375" style="257" customWidth="1"/>
    <col min="8470" max="8470" width="32.28515625" style="257" bestFit="1" customWidth="1"/>
    <col min="8471" max="8471" width="20.7109375" style="257" customWidth="1"/>
    <col min="8472" max="8472" width="22" style="257" customWidth="1"/>
    <col min="8473" max="8476" width="21.28515625" style="257" customWidth="1"/>
    <col min="8477" max="8477" width="22.28515625" style="257" customWidth="1"/>
    <col min="8478" max="8479" width="11.42578125" style="257"/>
    <col min="8480" max="8480" width="14.85546875" style="257" bestFit="1" customWidth="1"/>
    <col min="8481" max="8705" width="11.42578125" style="257"/>
    <col min="8706" max="8706" width="34.42578125" style="257" customWidth="1"/>
    <col min="8707" max="8708" width="19.42578125" style="257" bestFit="1" customWidth="1"/>
    <col min="8709" max="8709" width="19.7109375" style="257" customWidth="1"/>
    <col min="8710" max="8711" width="20.42578125" style="257" customWidth="1"/>
    <col min="8712" max="8713" width="19.7109375" style="257" customWidth="1"/>
    <col min="8714" max="8714" width="25.28515625" style="257" customWidth="1"/>
    <col min="8715" max="8715" width="26" style="257" customWidth="1"/>
    <col min="8716" max="8716" width="22.28515625" style="257" customWidth="1"/>
    <col min="8717" max="8717" width="24.85546875" style="257" customWidth="1"/>
    <col min="8718" max="8718" width="21.140625" style="257" customWidth="1"/>
    <col min="8719" max="8719" width="21.42578125" style="257" customWidth="1"/>
    <col min="8720" max="8720" width="27.85546875" style="257" customWidth="1"/>
    <col min="8721" max="8721" width="23.42578125" style="257" customWidth="1"/>
    <col min="8722" max="8722" width="21.42578125" style="257" customWidth="1"/>
    <col min="8723" max="8725" width="20.7109375" style="257" customWidth="1"/>
    <col min="8726" max="8726" width="32.28515625" style="257" bestFit="1" customWidth="1"/>
    <col min="8727" max="8727" width="20.7109375" style="257" customWidth="1"/>
    <col min="8728" max="8728" width="22" style="257" customWidth="1"/>
    <col min="8729" max="8732" width="21.28515625" style="257" customWidth="1"/>
    <col min="8733" max="8733" width="22.28515625" style="257" customWidth="1"/>
    <col min="8734" max="8735" width="11.42578125" style="257"/>
    <col min="8736" max="8736" width="14.85546875" style="257" bestFit="1" customWidth="1"/>
    <col min="8737" max="8961" width="11.42578125" style="257"/>
    <col min="8962" max="8962" width="34.42578125" style="257" customWidth="1"/>
    <col min="8963" max="8964" width="19.42578125" style="257" bestFit="1" customWidth="1"/>
    <col min="8965" max="8965" width="19.7109375" style="257" customWidth="1"/>
    <col min="8966" max="8967" width="20.42578125" style="257" customWidth="1"/>
    <col min="8968" max="8969" width="19.7109375" style="257" customWidth="1"/>
    <col min="8970" max="8970" width="25.28515625" style="257" customWidth="1"/>
    <col min="8971" max="8971" width="26" style="257" customWidth="1"/>
    <col min="8972" max="8972" width="22.28515625" style="257" customWidth="1"/>
    <col min="8973" max="8973" width="24.85546875" style="257" customWidth="1"/>
    <col min="8974" max="8974" width="21.140625" style="257" customWidth="1"/>
    <col min="8975" max="8975" width="21.42578125" style="257" customWidth="1"/>
    <col min="8976" max="8976" width="27.85546875" style="257" customWidth="1"/>
    <col min="8977" max="8977" width="23.42578125" style="257" customWidth="1"/>
    <col min="8978" max="8978" width="21.42578125" style="257" customWidth="1"/>
    <col min="8979" max="8981" width="20.7109375" style="257" customWidth="1"/>
    <col min="8982" max="8982" width="32.28515625" style="257" bestFit="1" customWidth="1"/>
    <col min="8983" max="8983" width="20.7109375" style="257" customWidth="1"/>
    <col min="8984" max="8984" width="22" style="257" customWidth="1"/>
    <col min="8985" max="8988" width="21.28515625" style="257" customWidth="1"/>
    <col min="8989" max="8989" width="22.28515625" style="257" customWidth="1"/>
    <col min="8990" max="8991" width="11.42578125" style="257"/>
    <col min="8992" max="8992" width="14.85546875" style="257" bestFit="1" customWidth="1"/>
    <col min="8993" max="9217" width="11.42578125" style="257"/>
    <col min="9218" max="9218" width="34.42578125" style="257" customWidth="1"/>
    <col min="9219" max="9220" width="19.42578125" style="257" bestFit="1" customWidth="1"/>
    <col min="9221" max="9221" width="19.7109375" style="257" customWidth="1"/>
    <col min="9222" max="9223" width="20.42578125" style="257" customWidth="1"/>
    <col min="9224" max="9225" width="19.7109375" style="257" customWidth="1"/>
    <col min="9226" max="9226" width="25.28515625" style="257" customWidth="1"/>
    <col min="9227" max="9227" width="26" style="257" customWidth="1"/>
    <col min="9228" max="9228" width="22.28515625" style="257" customWidth="1"/>
    <col min="9229" max="9229" width="24.85546875" style="257" customWidth="1"/>
    <col min="9230" max="9230" width="21.140625" style="257" customWidth="1"/>
    <col min="9231" max="9231" width="21.42578125" style="257" customWidth="1"/>
    <col min="9232" max="9232" width="27.85546875" style="257" customWidth="1"/>
    <col min="9233" max="9233" width="23.42578125" style="257" customWidth="1"/>
    <col min="9234" max="9234" width="21.42578125" style="257" customWidth="1"/>
    <col min="9235" max="9237" width="20.7109375" style="257" customWidth="1"/>
    <col min="9238" max="9238" width="32.28515625" style="257" bestFit="1" customWidth="1"/>
    <col min="9239" max="9239" width="20.7109375" style="257" customWidth="1"/>
    <col min="9240" max="9240" width="22" style="257" customWidth="1"/>
    <col min="9241" max="9244" width="21.28515625" style="257" customWidth="1"/>
    <col min="9245" max="9245" width="22.28515625" style="257" customWidth="1"/>
    <col min="9246" max="9247" width="11.42578125" style="257"/>
    <col min="9248" max="9248" width="14.85546875" style="257" bestFit="1" customWidth="1"/>
    <col min="9249" max="9473" width="11.42578125" style="257"/>
    <col min="9474" max="9474" width="34.42578125" style="257" customWidth="1"/>
    <col min="9475" max="9476" width="19.42578125" style="257" bestFit="1" customWidth="1"/>
    <col min="9477" max="9477" width="19.7109375" style="257" customWidth="1"/>
    <col min="9478" max="9479" width="20.42578125" style="257" customWidth="1"/>
    <col min="9480" max="9481" width="19.7109375" style="257" customWidth="1"/>
    <col min="9482" max="9482" width="25.28515625" style="257" customWidth="1"/>
    <col min="9483" max="9483" width="26" style="257" customWidth="1"/>
    <col min="9484" max="9484" width="22.28515625" style="257" customWidth="1"/>
    <col min="9485" max="9485" width="24.85546875" style="257" customWidth="1"/>
    <col min="9486" max="9486" width="21.140625" style="257" customWidth="1"/>
    <col min="9487" max="9487" width="21.42578125" style="257" customWidth="1"/>
    <col min="9488" max="9488" width="27.85546875" style="257" customWidth="1"/>
    <col min="9489" max="9489" width="23.42578125" style="257" customWidth="1"/>
    <col min="9490" max="9490" width="21.42578125" style="257" customWidth="1"/>
    <col min="9491" max="9493" width="20.7109375" style="257" customWidth="1"/>
    <col min="9494" max="9494" width="32.28515625" style="257" bestFit="1" customWidth="1"/>
    <col min="9495" max="9495" width="20.7109375" style="257" customWidth="1"/>
    <col min="9496" max="9496" width="22" style="257" customWidth="1"/>
    <col min="9497" max="9500" width="21.28515625" style="257" customWidth="1"/>
    <col min="9501" max="9501" width="22.28515625" style="257" customWidth="1"/>
    <col min="9502" max="9503" width="11.42578125" style="257"/>
    <col min="9504" max="9504" width="14.85546875" style="257" bestFit="1" customWidth="1"/>
    <col min="9505" max="9729" width="11.42578125" style="257"/>
    <col min="9730" max="9730" width="34.42578125" style="257" customWidth="1"/>
    <col min="9731" max="9732" width="19.42578125" style="257" bestFit="1" customWidth="1"/>
    <col min="9733" max="9733" width="19.7109375" style="257" customWidth="1"/>
    <col min="9734" max="9735" width="20.42578125" style="257" customWidth="1"/>
    <col min="9736" max="9737" width="19.7109375" style="257" customWidth="1"/>
    <col min="9738" max="9738" width="25.28515625" style="257" customWidth="1"/>
    <col min="9739" max="9739" width="26" style="257" customWidth="1"/>
    <col min="9740" max="9740" width="22.28515625" style="257" customWidth="1"/>
    <col min="9741" max="9741" width="24.85546875" style="257" customWidth="1"/>
    <col min="9742" max="9742" width="21.140625" style="257" customWidth="1"/>
    <col min="9743" max="9743" width="21.42578125" style="257" customWidth="1"/>
    <col min="9744" max="9744" width="27.85546875" style="257" customWidth="1"/>
    <col min="9745" max="9745" width="23.42578125" style="257" customWidth="1"/>
    <col min="9746" max="9746" width="21.42578125" style="257" customWidth="1"/>
    <col min="9747" max="9749" width="20.7109375" style="257" customWidth="1"/>
    <col min="9750" max="9750" width="32.28515625" style="257" bestFit="1" customWidth="1"/>
    <col min="9751" max="9751" width="20.7109375" style="257" customWidth="1"/>
    <col min="9752" max="9752" width="22" style="257" customWidth="1"/>
    <col min="9753" max="9756" width="21.28515625" style="257" customWidth="1"/>
    <col min="9757" max="9757" width="22.28515625" style="257" customWidth="1"/>
    <col min="9758" max="9759" width="11.42578125" style="257"/>
    <col min="9760" max="9760" width="14.85546875" style="257" bestFit="1" customWidth="1"/>
    <col min="9761" max="9985" width="11.42578125" style="257"/>
    <col min="9986" max="9986" width="34.42578125" style="257" customWidth="1"/>
    <col min="9987" max="9988" width="19.42578125" style="257" bestFit="1" customWidth="1"/>
    <col min="9989" max="9989" width="19.7109375" style="257" customWidth="1"/>
    <col min="9990" max="9991" width="20.42578125" style="257" customWidth="1"/>
    <col min="9992" max="9993" width="19.7109375" style="257" customWidth="1"/>
    <col min="9994" max="9994" width="25.28515625" style="257" customWidth="1"/>
    <col min="9995" max="9995" width="26" style="257" customWidth="1"/>
    <col min="9996" max="9996" width="22.28515625" style="257" customWidth="1"/>
    <col min="9997" max="9997" width="24.85546875" style="257" customWidth="1"/>
    <col min="9998" max="9998" width="21.140625" style="257" customWidth="1"/>
    <col min="9999" max="9999" width="21.42578125" style="257" customWidth="1"/>
    <col min="10000" max="10000" width="27.85546875" style="257" customWidth="1"/>
    <col min="10001" max="10001" width="23.42578125" style="257" customWidth="1"/>
    <col min="10002" max="10002" width="21.42578125" style="257" customWidth="1"/>
    <col min="10003" max="10005" width="20.7109375" style="257" customWidth="1"/>
    <col min="10006" max="10006" width="32.28515625" style="257" bestFit="1" customWidth="1"/>
    <col min="10007" max="10007" width="20.7109375" style="257" customWidth="1"/>
    <col min="10008" max="10008" width="22" style="257" customWidth="1"/>
    <col min="10009" max="10012" width="21.28515625" style="257" customWidth="1"/>
    <col min="10013" max="10013" width="22.28515625" style="257" customWidth="1"/>
    <col min="10014" max="10015" width="11.42578125" style="257"/>
    <col min="10016" max="10016" width="14.85546875" style="257" bestFit="1" customWidth="1"/>
    <col min="10017" max="10241" width="11.42578125" style="257"/>
    <col min="10242" max="10242" width="34.42578125" style="257" customWidth="1"/>
    <col min="10243" max="10244" width="19.42578125" style="257" bestFit="1" customWidth="1"/>
    <col min="10245" max="10245" width="19.7109375" style="257" customWidth="1"/>
    <col min="10246" max="10247" width="20.42578125" style="257" customWidth="1"/>
    <col min="10248" max="10249" width="19.7109375" style="257" customWidth="1"/>
    <col min="10250" max="10250" width="25.28515625" style="257" customWidth="1"/>
    <col min="10251" max="10251" width="26" style="257" customWidth="1"/>
    <col min="10252" max="10252" width="22.28515625" style="257" customWidth="1"/>
    <col min="10253" max="10253" width="24.85546875" style="257" customWidth="1"/>
    <col min="10254" max="10254" width="21.140625" style="257" customWidth="1"/>
    <col min="10255" max="10255" width="21.42578125" style="257" customWidth="1"/>
    <col min="10256" max="10256" width="27.85546875" style="257" customWidth="1"/>
    <col min="10257" max="10257" width="23.42578125" style="257" customWidth="1"/>
    <col min="10258" max="10258" width="21.42578125" style="257" customWidth="1"/>
    <col min="10259" max="10261" width="20.7109375" style="257" customWidth="1"/>
    <col min="10262" max="10262" width="32.28515625" style="257" bestFit="1" customWidth="1"/>
    <col min="10263" max="10263" width="20.7109375" style="257" customWidth="1"/>
    <col min="10264" max="10264" width="22" style="257" customWidth="1"/>
    <col min="10265" max="10268" width="21.28515625" style="257" customWidth="1"/>
    <col min="10269" max="10269" width="22.28515625" style="257" customWidth="1"/>
    <col min="10270" max="10271" width="11.42578125" style="257"/>
    <col min="10272" max="10272" width="14.85546875" style="257" bestFit="1" customWidth="1"/>
    <col min="10273" max="10497" width="11.42578125" style="257"/>
    <col min="10498" max="10498" width="34.42578125" style="257" customWidth="1"/>
    <col min="10499" max="10500" width="19.42578125" style="257" bestFit="1" customWidth="1"/>
    <col min="10501" max="10501" width="19.7109375" style="257" customWidth="1"/>
    <col min="10502" max="10503" width="20.42578125" style="257" customWidth="1"/>
    <col min="10504" max="10505" width="19.7109375" style="257" customWidth="1"/>
    <col min="10506" max="10506" width="25.28515625" style="257" customWidth="1"/>
    <col min="10507" max="10507" width="26" style="257" customWidth="1"/>
    <col min="10508" max="10508" width="22.28515625" style="257" customWidth="1"/>
    <col min="10509" max="10509" width="24.85546875" style="257" customWidth="1"/>
    <col min="10510" max="10510" width="21.140625" style="257" customWidth="1"/>
    <col min="10511" max="10511" width="21.42578125" style="257" customWidth="1"/>
    <col min="10512" max="10512" width="27.85546875" style="257" customWidth="1"/>
    <col min="10513" max="10513" width="23.42578125" style="257" customWidth="1"/>
    <col min="10514" max="10514" width="21.42578125" style="257" customWidth="1"/>
    <col min="10515" max="10517" width="20.7109375" style="257" customWidth="1"/>
    <col min="10518" max="10518" width="32.28515625" style="257" bestFit="1" customWidth="1"/>
    <col min="10519" max="10519" width="20.7109375" style="257" customWidth="1"/>
    <col min="10520" max="10520" width="22" style="257" customWidth="1"/>
    <col min="10521" max="10524" width="21.28515625" style="257" customWidth="1"/>
    <col min="10525" max="10525" width="22.28515625" style="257" customWidth="1"/>
    <col min="10526" max="10527" width="11.42578125" style="257"/>
    <col min="10528" max="10528" width="14.85546875" style="257" bestFit="1" customWidth="1"/>
    <col min="10529" max="10753" width="11.42578125" style="257"/>
    <col min="10754" max="10754" width="34.42578125" style="257" customWidth="1"/>
    <col min="10755" max="10756" width="19.42578125" style="257" bestFit="1" customWidth="1"/>
    <col min="10757" max="10757" width="19.7109375" style="257" customWidth="1"/>
    <col min="10758" max="10759" width="20.42578125" style="257" customWidth="1"/>
    <col min="10760" max="10761" width="19.7109375" style="257" customWidth="1"/>
    <col min="10762" max="10762" width="25.28515625" style="257" customWidth="1"/>
    <col min="10763" max="10763" width="26" style="257" customWidth="1"/>
    <col min="10764" max="10764" width="22.28515625" style="257" customWidth="1"/>
    <col min="10765" max="10765" width="24.85546875" style="257" customWidth="1"/>
    <col min="10766" max="10766" width="21.140625" style="257" customWidth="1"/>
    <col min="10767" max="10767" width="21.42578125" style="257" customWidth="1"/>
    <col min="10768" max="10768" width="27.85546875" style="257" customWidth="1"/>
    <col min="10769" max="10769" width="23.42578125" style="257" customWidth="1"/>
    <col min="10770" max="10770" width="21.42578125" style="257" customWidth="1"/>
    <col min="10771" max="10773" width="20.7109375" style="257" customWidth="1"/>
    <col min="10774" max="10774" width="32.28515625" style="257" bestFit="1" customWidth="1"/>
    <col min="10775" max="10775" width="20.7109375" style="257" customWidth="1"/>
    <col min="10776" max="10776" width="22" style="257" customWidth="1"/>
    <col min="10777" max="10780" width="21.28515625" style="257" customWidth="1"/>
    <col min="10781" max="10781" width="22.28515625" style="257" customWidth="1"/>
    <col min="10782" max="10783" width="11.42578125" style="257"/>
    <col min="10784" max="10784" width="14.85546875" style="257" bestFit="1" customWidth="1"/>
    <col min="10785" max="11009" width="11.42578125" style="257"/>
    <col min="11010" max="11010" width="34.42578125" style="257" customWidth="1"/>
    <col min="11011" max="11012" width="19.42578125" style="257" bestFit="1" customWidth="1"/>
    <col min="11013" max="11013" width="19.7109375" style="257" customWidth="1"/>
    <col min="11014" max="11015" width="20.42578125" style="257" customWidth="1"/>
    <col min="11016" max="11017" width="19.7109375" style="257" customWidth="1"/>
    <col min="11018" max="11018" width="25.28515625" style="257" customWidth="1"/>
    <col min="11019" max="11019" width="26" style="257" customWidth="1"/>
    <col min="11020" max="11020" width="22.28515625" style="257" customWidth="1"/>
    <col min="11021" max="11021" width="24.85546875" style="257" customWidth="1"/>
    <col min="11022" max="11022" width="21.140625" style="257" customWidth="1"/>
    <col min="11023" max="11023" width="21.42578125" style="257" customWidth="1"/>
    <col min="11024" max="11024" width="27.85546875" style="257" customWidth="1"/>
    <col min="11025" max="11025" width="23.42578125" style="257" customWidth="1"/>
    <col min="11026" max="11026" width="21.42578125" style="257" customWidth="1"/>
    <col min="11027" max="11029" width="20.7109375" style="257" customWidth="1"/>
    <col min="11030" max="11030" width="32.28515625" style="257" bestFit="1" customWidth="1"/>
    <col min="11031" max="11031" width="20.7109375" style="257" customWidth="1"/>
    <col min="11032" max="11032" width="22" style="257" customWidth="1"/>
    <col min="11033" max="11036" width="21.28515625" style="257" customWidth="1"/>
    <col min="11037" max="11037" width="22.28515625" style="257" customWidth="1"/>
    <col min="11038" max="11039" width="11.42578125" style="257"/>
    <col min="11040" max="11040" width="14.85546875" style="257" bestFit="1" customWidth="1"/>
    <col min="11041" max="11265" width="11.42578125" style="257"/>
    <col min="11266" max="11266" width="34.42578125" style="257" customWidth="1"/>
    <col min="11267" max="11268" width="19.42578125" style="257" bestFit="1" customWidth="1"/>
    <col min="11269" max="11269" width="19.7109375" style="257" customWidth="1"/>
    <col min="11270" max="11271" width="20.42578125" style="257" customWidth="1"/>
    <col min="11272" max="11273" width="19.7109375" style="257" customWidth="1"/>
    <col min="11274" max="11274" width="25.28515625" style="257" customWidth="1"/>
    <col min="11275" max="11275" width="26" style="257" customWidth="1"/>
    <col min="11276" max="11276" width="22.28515625" style="257" customWidth="1"/>
    <col min="11277" max="11277" width="24.85546875" style="257" customWidth="1"/>
    <col min="11278" max="11278" width="21.140625" style="257" customWidth="1"/>
    <col min="11279" max="11279" width="21.42578125" style="257" customWidth="1"/>
    <col min="11280" max="11280" width="27.85546875" style="257" customWidth="1"/>
    <col min="11281" max="11281" width="23.42578125" style="257" customWidth="1"/>
    <col min="11282" max="11282" width="21.42578125" style="257" customWidth="1"/>
    <col min="11283" max="11285" width="20.7109375" style="257" customWidth="1"/>
    <col min="11286" max="11286" width="32.28515625" style="257" bestFit="1" customWidth="1"/>
    <col min="11287" max="11287" width="20.7109375" style="257" customWidth="1"/>
    <col min="11288" max="11288" width="22" style="257" customWidth="1"/>
    <col min="11289" max="11292" width="21.28515625" style="257" customWidth="1"/>
    <col min="11293" max="11293" width="22.28515625" style="257" customWidth="1"/>
    <col min="11294" max="11295" width="11.42578125" style="257"/>
    <col min="11296" max="11296" width="14.85546875" style="257" bestFit="1" customWidth="1"/>
    <col min="11297" max="11521" width="11.42578125" style="257"/>
    <col min="11522" max="11522" width="34.42578125" style="257" customWidth="1"/>
    <col min="11523" max="11524" width="19.42578125" style="257" bestFit="1" customWidth="1"/>
    <col min="11525" max="11525" width="19.7109375" style="257" customWidth="1"/>
    <col min="11526" max="11527" width="20.42578125" style="257" customWidth="1"/>
    <col min="11528" max="11529" width="19.7109375" style="257" customWidth="1"/>
    <col min="11530" max="11530" width="25.28515625" style="257" customWidth="1"/>
    <col min="11531" max="11531" width="26" style="257" customWidth="1"/>
    <col min="11532" max="11532" width="22.28515625" style="257" customWidth="1"/>
    <col min="11533" max="11533" width="24.85546875" style="257" customWidth="1"/>
    <col min="11534" max="11534" width="21.140625" style="257" customWidth="1"/>
    <col min="11535" max="11535" width="21.42578125" style="257" customWidth="1"/>
    <col min="11536" max="11536" width="27.85546875" style="257" customWidth="1"/>
    <col min="11537" max="11537" width="23.42578125" style="257" customWidth="1"/>
    <col min="11538" max="11538" width="21.42578125" style="257" customWidth="1"/>
    <col min="11539" max="11541" width="20.7109375" style="257" customWidth="1"/>
    <col min="11542" max="11542" width="32.28515625" style="257" bestFit="1" customWidth="1"/>
    <col min="11543" max="11543" width="20.7109375" style="257" customWidth="1"/>
    <col min="11544" max="11544" width="22" style="257" customWidth="1"/>
    <col min="11545" max="11548" width="21.28515625" style="257" customWidth="1"/>
    <col min="11549" max="11549" width="22.28515625" style="257" customWidth="1"/>
    <col min="11550" max="11551" width="11.42578125" style="257"/>
    <col min="11552" max="11552" width="14.85546875" style="257" bestFit="1" customWidth="1"/>
    <col min="11553" max="11777" width="11.42578125" style="257"/>
    <col min="11778" max="11778" width="34.42578125" style="257" customWidth="1"/>
    <col min="11779" max="11780" width="19.42578125" style="257" bestFit="1" customWidth="1"/>
    <col min="11781" max="11781" width="19.7109375" style="257" customWidth="1"/>
    <col min="11782" max="11783" width="20.42578125" style="257" customWidth="1"/>
    <col min="11784" max="11785" width="19.7109375" style="257" customWidth="1"/>
    <col min="11786" max="11786" width="25.28515625" style="257" customWidth="1"/>
    <col min="11787" max="11787" width="26" style="257" customWidth="1"/>
    <col min="11788" max="11788" width="22.28515625" style="257" customWidth="1"/>
    <col min="11789" max="11789" width="24.85546875" style="257" customWidth="1"/>
    <col min="11790" max="11790" width="21.140625" style="257" customWidth="1"/>
    <col min="11791" max="11791" width="21.42578125" style="257" customWidth="1"/>
    <col min="11792" max="11792" width="27.85546875" style="257" customWidth="1"/>
    <col min="11793" max="11793" width="23.42578125" style="257" customWidth="1"/>
    <col min="11794" max="11794" width="21.42578125" style="257" customWidth="1"/>
    <col min="11795" max="11797" width="20.7109375" style="257" customWidth="1"/>
    <col min="11798" max="11798" width="32.28515625" style="257" bestFit="1" customWidth="1"/>
    <col min="11799" max="11799" width="20.7109375" style="257" customWidth="1"/>
    <col min="11800" max="11800" width="22" style="257" customWidth="1"/>
    <col min="11801" max="11804" width="21.28515625" style="257" customWidth="1"/>
    <col min="11805" max="11805" width="22.28515625" style="257" customWidth="1"/>
    <col min="11806" max="11807" width="11.42578125" style="257"/>
    <col min="11808" max="11808" width="14.85546875" style="257" bestFit="1" customWidth="1"/>
    <col min="11809" max="12033" width="11.42578125" style="257"/>
    <col min="12034" max="12034" width="34.42578125" style="257" customWidth="1"/>
    <col min="12035" max="12036" width="19.42578125" style="257" bestFit="1" customWidth="1"/>
    <col min="12037" max="12037" width="19.7109375" style="257" customWidth="1"/>
    <col min="12038" max="12039" width="20.42578125" style="257" customWidth="1"/>
    <col min="12040" max="12041" width="19.7109375" style="257" customWidth="1"/>
    <col min="12042" max="12042" width="25.28515625" style="257" customWidth="1"/>
    <col min="12043" max="12043" width="26" style="257" customWidth="1"/>
    <col min="12044" max="12044" width="22.28515625" style="257" customWidth="1"/>
    <col min="12045" max="12045" width="24.85546875" style="257" customWidth="1"/>
    <col min="12046" max="12046" width="21.140625" style="257" customWidth="1"/>
    <col min="12047" max="12047" width="21.42578125" style="257" customWidth="1"/>
    <col min="12048" max="12048" width="27.85546875" style="257" customWidth="1"/>
    <col min="12049" max="12049" width="23.42578125" style="257" customWidth="1"/>
    <col min="12050" max="12050" width="21.42578125" style="257" customWidth="1"/>
    <col min="12051" max="12053" width="20.7109375" style="257" customWidth="1"/>
    <col min="12054" max="12054" width="32.28515625" style="257" bestFit="1" customWidth="1"/>
    <col min="12055" max="12055" width="20.7109375" style="257" customWidth="1"/>
    <col min="12056" max="12056" width="22" style="257" customWidth="1"/>
    <col min="12057" max="12060" width="21.28515625" style="257" customWidth="1"/>
    <col min="12061" max="12061" width="22.28515625" style="257" customWidth="1"/>
    <col min="12062" max="12063" width="11.42578125" style="257"/>
    <col min="12064" max="12064" width="14.85546875" style="257" bestFit="1" customWidth="1"/>
    <col min="12065" max="12289" width="11.42578125" style="257"/>
    <col min="12290" max="12290" width="34.42578125" style="257" customWidth="1"/>
    <col min="12291" max="12292" width="19.42578125" style="257" bestFit="1" customWidth="1"/>
    <col min="12293" max="12293" width="19.7109375" style="257" customWidth="1"/>
    <col min="12294" max="12295" width="20.42578125" style="257" customWidth="1"/>
    <col min="12296" max="12297" width="19.7109375" style="257" customWidth="1"/>
    <col min="12298" max="12298" width="25.28515625" style="257" customWidth="1"/>
    <col min="12299" max="12299" width="26" style="257" customWidth="1"/>
    <col min="12300" max="12300" width="22.28515625" style="257" customWidth="1"/>
    <col min="12301" max="12301" width="24.85546875" style="257" customWidth="1"/>
    <col min="12302" max="12302" width="21.140625" style="257" customWidth="1"/>
    <col min="12303" max="12303" width="21.42578125" style="257" customWidth="1"/>
    <col min="12304" max="12304" width="27.85546875" style="257" customWidth="1"/>
    <col min="12305" max="12305" width="23.42578125" style="257" customWidth="1"/>
    <col min="12306" max="12306" width="21.42578125" style="257" customWidth="1"/>
    <col min="12307" max="12309" width="20.7109375" style="257" customWidth="1"/>
    <col min="12310" max="12310" width="32.28515625" style="257" bestFit="1" customWidth="1"/>
    <col min="12311" max="12311" width="20.7109375" style="257" customWidth="1"/>
    <col min="12312" max="12312" width="22" style="257" customWidth="1"/>
    <col min="12313" max="12316" width="21.28515625" style="257" customWidth="1"/>
    <col min="12317" max="12317" width="22.28515625" style="257" customWidth="1"/>
    <col min="12318" max="12319" width="11.42578125" style="257"/>
    <col min="12320" max="12320" width="14.85546875" style="257" bestFit="1" customWidth="1"/>
    <col min="12321" max="12545" width="11.42578125" style="257"/>
    <col min="12546" max="12546" width="34.42578125" style="257" customWidth="1"/>
    <col min="12547" max="12548" width="19.42578125" style="257" bestFit="1" customWidth="1"/>
    <col min="12549" max="12549" width="19.7109375" style="257" customWidth="1"/>
    <col min="12550" max="12551" width="20.42578125" style="257" customWidth="1"/>
    <col min="12552" max="12553" width="19.7109375" style="257" customWidth="1"/>
    <col min="12554" max="12554" width="25.28515625" style="257" customWidth="1"/>
    <col min="12555" max="12555" width="26" style="257" customWidth="1"/>
    <col min="12556" max="12556" width="22.28515625" style="257" customWidth="1"/>
    <col min="12557" max="12557" width="24.85546875" style="257" customWidth="1"/>
    <col min="12558" max="12558" width="21.140625" style="257" customWidth="1"/>
    <col min="12559" max="12559" width="21.42578125" style="257" customWidth="1"/>
    <col min="12560" max="12560" width="27.85546875" style="257" customWidth="1"/>
    <col min="12561" max="12561" width="23.42578125" style="257" customWidth="1"/>
    <col min="12562" max="12562" width="21.42578125" style="257" customWidth="1"/>
    <col min="12563" max="12565" width="20.7109375" style="257" customWidth="1"/>
    <col min="12566" max="12566" width="32.28515625" style="257" bestFit="1" customWidth="1"/>
    <col min="12567" max="12567" width="20.7109375" style="257" customWidth="1"/>
    <col min="12568" max="12568" width="22" style="257" customWidth="1"/>
    <col min="12569" max="12572" width="21.28515625" style="257" customWidth="1"/>
    <col min="12573" max="12573" width="22.28515625" style="257" customWidth="1"/>
    <col min="12574" max="12575" width="11.42578125" style="257"/>
    <col min="12576" max="12576" width="14.85546875" style="257" bestFit="1" customWidth="1"/>
    <col min="12577" max="12801" width="11.42578125" style="257"/>
    <col min="12802" max="12802" width="34.42578125" style="257" customWidth="1"/>
    <col min="12803" max="12804" width="19.42578125" style="257" bestFit="1" customWidth="1"/>
    <col min="12805" max="12805" width="19.7109375" style="257" customWidth="1"/>
    <col min="12806" max="12807" width="20.42578125" style="257" customWidth="1"/>
    <col min="12808" max="12809" width="19.7109375" style="257" customWidth="1"/>
    <col min="12810" max="12810" width="25.28515625" style="257" customWidth="1"/>
    <col min="12811" max="12811" width="26" style="257" customWidth="1"/>
    <col min="12812" max="12812" width="22.28515625" style="257" customWidth="1"/>
    <col min="12813" max="12813" width="24.85546875" style="257" customWidth="1"/>
    <col min="12814" max="12814" width="21.140625" style="257" customWidth="1"/>
    <col min="12815" max="12815" width="21.42578125" style="257" customWidth="1"/>
    <col min="12816" max="12816" width="27.85546875" style="257" customWidth="1"/>
    <col min="12817" max="12817" width="23.42578125" style="257" customWidth="1"/>
    <col min="12818" max="12818" width="21.42578125" style="257" customWidth="1"/>
    <col min="12819" max="12821" width="20.7109375" style="257" customWidth="1"/>
    <col min="12822" max="12822" width="32.28515625" style="257" bestFit="1" customWidth="1"/>
    <col min="12823" max="12823" width="20.7109375" style="257" customWidth="1"/>
    <col min="12824" max="12824" width="22" style="257" customWidth="1"/>
    <col min="12825" max="12828" width="21.28515625" style="257" customWidth="1"/>
    <col min="12829" max="12829" width="22.28515625" style="257" customWidth="1"/>
    <col min="12830" max="12831" width="11.42578125" style="257"/>
    <col min="12832" max="12832" width="14.85546875" style="257" bestFit="1" customWidth="1"/>
    <col min="12833" max="13057" width="11.42578125" style="257"/>
    <col min="13058" max="13058" width="34.42578125" style="257" customWidth="1"/>
    <col min="13059" max="13060" width="19.42578125" style="257" bestFit="1" customWidth="1"/>
    <col min="13061" max="13061" width="19.7109375" style="257" customWidth="1"/>
    <col min="13062" max="13063" width="20.42578125" style="257" customWidth="1"/>
    <col min="13064" max="13065" width="19.7109375" style="257" customWidth="1"/>
    <col min="13066" max="13066" width="25.28515625" style="257" customWidth="1"/>
    <col min="13067" max="13067" width="26" style="257" customWidth="1"/>
    <col min="13068" max="13068" width="22.28515625" style="257" customWidth="1"/>
    <col min="13069" max="13069" width="24.85546875" style="257" customWidth="1"/>
    <col min="13070" max="13070" width="21.140625" style="257" customWidth="1"/>
    <col min="13071" max="13071" width="21.42578125" style="257" customWidth="1"/>
    <col min="13072" max="13072" width="27.85546875" style="257" customWidth="1"/>
    <col min="13073" max="13073" width="23.42578125" style="257" customWidth="1"/>
    <col min="13074" max="13074" width="21.42578125" style="257" customWidth="1"/>
    <col min="13075" max="13077" width="20.7109375" style="257" customWidth="1"/>
    <col min="13078" max="13078" width="32.28515625" style="257" bestFit="1" customWidth="1"/>
    <col min="13079" max="13079" width="20.7109375" style="257" customWidth="1"/>
    <col min="13080" max="13080" width="22" style="257" customWidth="1"/>
    <col min="13081" max="13084" width="21.28515625" style="257" customWidth="1"/>
    <col min="13085" max="13085" width="22.28515625" style="257" customWidth="1"/>
    <col min="13086" max="13087" width="11.42578125" style="257"/>
    <col min="13088" max="13088" width="14.85546875" style="257" bestFit="1" customWidth="1"/>
    <col min="13089" max="13313" width="11.42578125" style="257"/>
    <col min="13314" max="13314" width="34.42578125" style="257" customWidth="1"/>
    <col min="13315" max="13316" width="19.42578125" style="257" bestFit="1" customWidth="1"/>
    <col min="13317" max="13317" width="19.7109375" style="257" customWidth="1"/>
    <col min="13318" max="13319" width="20.42578125" style="257" customWidth="1"/>
    <col min="13320" max="13321" width="19.7109375" style="257" customWidth="1"/>
    <col min="13322" max="13322" width="25.28515625" style="257" customWidth="1"/>
    <col min="13323" max="13323" width="26" style="257" customWidth="1"/>
    <col min="13324" max="13324" width="22.28515625" style="257" customWidth="1"/>
    <col min="13325" max="13325" width="24.85546875" style="257" customWidth="1"/>
    <col min="13326" max="13326" width="21.140625" style="257" customWidth="1"/>
    <col min="13327" max="13327" width="21.42578125" style="257" customWidth="1"/>
    <col min="13328" max="13328" width="27.85546875" style="257" customWidth="1"/>
    <col min="13329" max="13329" width="23.42578125" style="257" customWidth="1"/>
    <col min="13330" max="13330" width="21.42578125" style="257" customWidth="1"/>
    <col min="13331" max="13333" width="20.7109375" style="257" customWidth="1"/>
    <col min="13334" max="13334" width="32.28515625" style="257" bestFit="1" customWidth="1"/>
    <col min="13335" max="13335" width="20.7109375" style="257" customWidth="1"/>
    <col min="13336" max="13336" width="22" style="257" customWidth="1"/>
    <col min="13337" max="13340" width="21.28515625" style="257" customWidth="1"/>
    <col min="13341" max="13341" width="22.28515625" style="257" customWidth="1"/>
    <col min="13342" max="13343" width="11.42578125" style="257"/>
    <col min="13344" max="13344" width="14.85546875" style="257" bestFit="1" customWidth="1"/>
    <col min="13345" max="13569" width="11.42578125" style="257"/>
    <col min="13570" max="13570" width="34.42578125" style="257" customWidth="1"/>
    <col min="13571" max="13572" width="19.42578125" style="257" bestFit="1" customWidth="1"/>
    <col min="13573" max="13573" width="19.7109375" style="257" customWidth="1"/>
    <col min="13574" max="13575" width="20.42578125" style="257" customWidth="1"/>
    <col min="13576" max="13577" width="19.7109375" style="257" customWidth="1"/>
    <col min="13578" max="13578" width="25.28515625" style="257" customWidth="1"/>
    <col min="13579" max="13579" width="26" style="257" customWidth="1"/>
    <col min="13580" max="13580" width="22.28515625" style="257" customWidth="1"/>
    <col min="13581" max="13581" width="24.85546875" style="257" customWidth="1"/>
    <col min="13582" max="13582" width="21.140625" style="257" customWidth="1"/>
    <col min="13583" max="13583" width="21.42578125" style="257" customWidth="1"/>
    <col min="13584" max="13584" width="27.85546875" style="257" customWidth="1"/>
    <col min="13585" max="13585" width="23.42578125" style="257" customWidth="1"/>
    <col min="13586" max="13586" width="21.42578125" style="257" customWidth="1"/>
    <col min="13587" max="13589" width="20.7109375" style="257" customWidth="1"/>
    <col min="13590" max="13590" width="32.28515625" style="257" bestFit="1" customWidth="1"/>
    <col min="13591" max="13591" width="20.7109375" style="257" customWidth="1"/>
    <col min="13592" max="13592" width="22" style="257" customWidth="1"/>
    <col min="13593" max="13596" width="21.28515625" style="257" customWidth="1"/>
    <col min="13597" max="13597" width="22.28515625" style="257" customWidth="1"/>
    <col min="13598" max="13599" width="11.42578125" style="257"/>
    <col min="13600" max="13600" width="14.85546875" style="257" bestFit="1" customWidth="1"/>
    <col min="13601" max="13825" width="11.42578125" style="257"/>
    <col min="13826" max="13826" width="34.42578125" style="257" customWidth="1"/>
    <col min="13827" max="13828" width="19.42578125" style="257" bestFit="1" customWidth="1"/>
    <col min="13829" max="13829" width="19.7109375" style="257" customWidth="1"/>
    <col min="13830" max="13831" width="20.42578125" style="257" customWidth="1"/>
    <col min="13832" max="13833" width="19.7109375" style="257" customWidth="1"/>
    <col min="13834" max="13834" width="25.28515625" style="257" customWidth="1"/>
    <col min="13835" max="13835" width="26" style="257" customWidth="1"/>
    <col min="13836" max="13836" width="22.28515625" style="257" customWidth="1"/>
    <col min="13837" max="13837" width="24.85546875" style="257" customWidth="1"/>
    <col min="13838" max="13838" width="21.140625" style="257" customWidth="1"/>
    <col min="13839" max="13839" width="21.42578125" style="257" customWidth="1"/>
    <col min="13840" max="13840" width="27.85546875" style="257" customWidth="1"/>
    <col min="13841" max="13841" width="23.42578125" style="257" customWidth="1"/>
    <col min="13842" max="13842" width="21.42578125" style="257" customWidth="1"/>
    <col min="13843" max="13845" width="20.7109375" style="257" customWidth="1"/>
    <col min="13846" max="13846" width="32.28515625" style="257" bestFit="1" customWidth="1"/>
    <col min="13847" max="13847" width="20.7109375" style="257" customWidth="1"/>
    <col min="13848" max="13848" width="22" style="257" customWidth="1"/>
    <col min="13849" max="13852" width="21.28515625" style="257" customWidth="1"/>
    <col min="13853" max="13853" width="22.28515625" style="257" customWidth="1"/>
    <col min="13854" max="13855" width="11.42578125" style="257"/>
    <col min="13856" max="13856" width="14.85546875" style="257" bestFit="1" customWidth="1"/>
    <col min="13857" max="14081" width="11.42578125" style="257"/>
    <col min="14082" max="14082" width="34.42578125" style="257" customWidth="1"/>
    <col min="14083" max="14084" width="19.42578125" style="257" bestFit="1" customWidth="1"/>
    <col min="14085" max="14085" width="19.7109375" style="257" customWidth="1"/>
    <col min="14086" max="14087" width="20.42578125" style="257" customWidth="1"/>
    <col min="14088" max="14089" width="19.7109375" style="257" customWidth="1"/>
    <col min="14090" max="14090" width="25.28515625" style="257" customWidth="1"/>
    <col min="14091" max="14091" width="26" style="257" customWidth="1"/>
    <col min="14092" max="14092" width="22.28515625" style="257" customWidth="1"/>
    <col min="14093" max="14093" width="24.85546875" style="257" customWidth="1"/>
    <col min="14094" max="14094" width="21.140625" style="257" customWidth="1"/>
    <col min="14095" max="14095" width="21.42578125" style="257" customWidth="1"/>
    <col min="14096" max="14096" width="27.85546875" style="257" customWidth="1"/>
    <col min="14097" max="14097" width="23.42578125" style="257" customWidth="1"/>
    <col min="14098" max="14098" width="21.42578125" style="257" customWidth="1"/>
    <col min="14099" max="14101" width="20.7109375" style="257" customWidth="1"/>
    <col min="14102" max="14102" width="32.28515625" style="257" bestFit="1" customWidth="1"/>
    <col min="14103" max="14103" width="20.7109375" style="257" customWidth="1"/>
    <col min="14104" max="14104" width="22" style="257" customWidth="1"/>
    <col min="14105" max="14108" width="21.28515625" style="257" customWidth="1"/>
    <col min="14109" max="14109" width="22.28515625" style="257" customWidth="1"/>
    <col min="14110" max="14111" width="11.42578125" style="257"/>
    <col min="14112" max="14112" width="14.85546875" style="257" bestFit="1" customWidth="1"/>
    <col min="14113" max="14337" width="11.42578125" style="257"/>
    <col min="14338" max="14338" width="34.42578125" style="257" customWidth="1"/>
    <col min="14339" max="14340" width="19.42578125" style="257" bestFit="1" customWidth="1"/>
    <col min="14341" max="14341" width="19.7109375" style="257" customWidth="1"/>
    <col min="14342" max="14343" width="20.42578125" style="257" customWidth="1"/>
    <col min="14344" max="14345" width="19.7109375" style="257" customWidth="1"/>
    <col min="14346" max="14346" width="25.28515625" style="257" customWidth="1"/>
    <col min="14347" max="14347" width="26" style="257" customWidth="1"/>
    <col min="14348" max="14348" width="22.28515625" style="257" customWidth="1"/>
    <col min="14349" max="14349" width="24.85546875" style="257" customWidth="1"/>
    <col min="14350" max="14350" width="21.140625" style="257" customWidth="1"/>
    <col min="14351" max="14351" width="21.42578125" style="257" customWidth="1"/>
    <col min="14352" max="14352" width="27.85546875" style="257" customWidth="1"/>
    <col min="14353" max="14353" width="23.42578125" style="257" customWidth="1"/>
    <col min="14354" max="14354" width="21.42578125" style="257" customWidth="1"/>
    <col min="14355" max="14357" width="20.7109375" style="257" customWidth="1"/>
    <col min="14358" max="14358" width="32.28515625" style="257" bestFit="1" customWidth="1"/>
    <col min="14359" max="14359" width="20.7109375" style="257" customWidth="1"/>
    <col min="14360" max="14360" width="22" style="257" customWidth="1"/>
    <col min="14361" max="14364" width="21.28515625" style="257" customWidth="1"/>
    <col min="14365" max="14365" width="22.28515625" style="257" customWidth="1"/>
    <col min="14366" max="14367" width="11.42578125" style="257"/>
    <col min="14368" max="14368" width="14.85546875" style="257" bestFit="1" customWidth="1"/>
    <col min="14369" max="14593" width="11.42578125" style="257"/>
    <col min="14594" max="14594" width="34.42578125" style="257" customWidth="1"/>
    <col min="14595" max="14596" width="19.42578125" style="257" bestFit="1" customWidth="1"/>
    <col min="14597" max="14597" width="19.7109375" style="257" customWidth="1"/>
    <col min="14598" max="14599" width="20.42578125" style="257" customWidth="1"/>
    <col min="14600" max="14601" width="19.7109375" style="257" customWidth="1"/>
    <col min="14602" max="14602" width="25.28515625" style="257" customWidth="1"/>
    <col min="14603" max="14603" width="26" style="257" customWidth="1"/>
    <col min="14604" max="14604" width="22.28515625" style="257" customWidth="1"/>
    <col min="14605" max="14605" width="24.85546875" style="257" customWidth="1"/>
    <col min="14606" max="14606" width="21.140625" style="257" customWidth="1"/>
    <col min="14607" max="14607" width="21.42578125" style="257" customWidth="1"/>
    <col min="14608" max="14608" width="27.85546875" style="257" customWidth="1"/>
    <col min="14609" max="14609" width="23.42578125" style="257" customWidth="1"/>
    <col min="14610" max="14610" width="21.42578125" style="257" customWidth="1"/>
    <col min="14611" max="14613" width="20.7109375" style="257" customWidth="1"/>
    <col min="14614" max="14614" width="32.28515625" style="257" bestFit="1" customWidth="1"/>
    <col min="14615" max="14615" width="20.7109375" style="257" customWidth="1"/>
    <col min="14616" max="14616" width="22" style="257" customWidth="1"/>
    <col min="14617" max="14620" width="21.28515625" style="257" customWidth="1"/>
    <col min="14621" max="14621" width="22.28515625" style="257" customWidth="1"/>
    <col min="14622" max="14623" width="11.42578125" style="257"/>
    <col min="14624" max="14624" width="14.85546875" style="257" bestFit="1" customWidth="1"/>
    <col min="14625" max="14849" width="11.42578125" style="257"/>
    <col min="14850" max="14850" width="34.42578125" style="257" customWidth="1"/>
    <col min="14851" max="14852" width="19.42578125" style="257" bestFit="1" customWidth="1"/>
    <col min="14853" max="14853" width="19.7109375" style="257" customWidth="1"/>
    <col min="14854" max="14855" width="20.42578125" style="257" customWidth="1"/>
    <col min="14856" max="14857" width="19.7109375" style="257" customWidth="1"/>
    <col min="14858" max="14858" width="25.28515625" style="257" customWidth="1"/>
    <col min="14859" max="14859" width="26" style="257" customWidth="1"/>
    <col min="14860" max="14860" width="22.28515625" style="257" customWidth="1"/>
    <col min="14861" max="14861" width="24.85546875" style="257" customWidth="1"/>
    <col min="14862" max="14862" width="21.140625" style="257" customWidth="1"/>
    <col min="14863" max="14863" width="21.42578125" style="257" customWidth="1"/>
    <col min="14864" max="14864" width="27.85546875" style="257" customWidth="1"/>
    <col min="14865" max="14865" width="23.42578125" style="257" customWidth="1"/>
    <col min="14866" max="14866" width="21.42578125" style="257" customWidth="1"/>
    <col min="14867" max="14869" width="20.7109375" style="257" customWidth="1"/>
    <col min="14870" max="14870" width="32.28515625" style="257" bestFit="1" customWidth="1"/>
    <col min="14871" max="14871" width="20.7109375" style="257" customWidth="1"/>
    <col min="14872" max="14872" width="22" style="257" customWidth="1"/>
    <col min="14873" max="14876" width="21.28515625" style="257" customWidth="1"/>
    <col min="14877" max="14877" width="22.28515625" style="257" customWidth="1"/>
    <col min="14878" max="14879" width="11.42578125" style="257"/>
    <col min="14880" max="14880" width="14.85546875" style="257" bestFit="1" customWidth="1"/>
    <col min="14881" max="15105" width="11.42578125" style="257"/>
    <col min="15106" max="15106" width="34.42578125" style="257" customWidth="1"/>
    <col min="15107" max="15108" width="19.42578125" style="257" bestFit="1" customWidth="1"/>
    <col min="15109" max="15109" width="19.7109375" style="257" customWidth="1"/>
    <col min="15110" max="15111" width="20.42578125" style="257" customWidth="1"/>
    <col min="15112" max="15113" width="19.7109375" style="257" customWidth="1"/>
    <col min="15114" max="15114" width="25.28515625" style="257" customWidth="1"/>
    <col min="15115" max="15115" width="26" style="257" customWidth="1"/>
    <col min="15116" max="15116" width="22.28515625" style="257" customWidth="1"/>
    <col min="15117" max="15117" width="24.85546875" style="257" customWidth="1"/>
    <col min="15118" max="15118" width="21.140625" style="257" customWidth="1"/>
    <col min="15119" max="15119" width="21.42578125" style="257" customWidth="1"/>
    <col min="15120" max="15120" width="27.85546875" style="257" customWidth="1"/>
    <col min="15121" max="15121" width="23.42578125" style="257" customWidth="1"/>
    <col min="15122" max="15122" width="21.42578125" style="257" customWidth="1"/>
    <col min="15123" max="15125" width="20.7109375" style="257" customWidth="1"/>
    <col min="15126" max="15126" width="32.28515625" style="257" bestFit="1" customWidth="1"/>
    <col min="15127" max="15127" width="20.7109375" style="257" customWidth="1"/>
    <col min="15128" max="15128" width="22" style="257" customWidth="1"/>
    <col min="15129" max="15132" width="21.28515625" style="257" customWidth="1"/>
    <col min="15133" max="15133" width="22.28515625" style="257" customWidth="1"/>
    <col min="15134" max="15135" width="11.42578125" style="257"/>
    <col min="15136" max="15136" width="14.85546875" style="257" bestFit="1" customWidth="1"/>
    <col min="15137" max="15361" width="11.42578125" style="257"/>
    <col min="15362" max="15362" width="34.42578125" style="257" customWidth="1"/>
    <col min="15363" max="15364" width="19.42578125" style="257" bestFit="1" customWidth="1"/>
    <col min="15365" max="15365" width="19.7109375" style="257" customWidth="1"/>
    <col min="15366" max="15367" width="20.42578125" style="257" customWidth="1"/>
    <col min="15368" max="15369" width="19.7109375" style="257" customWidth="1"/>
    <col min="15370" max="15370" width="25.28515625" style="257" customWidth="1"/>
    <col min="15371" max="15371" width="26" style="257" customWidth="1"/>
    <col min="15372" max="15372" width="22.28515625" style="257" customWidth="1"/>
    <col min="15373" max="15373" width="24.85546875" style="257" customWidth="1"/>
    <col min="15374" max="15374" width="21.140625" style="257" customWidth="1"/>
    <col min="15375" max="15375" width="21.42578125" style="257" customWidth="1"/>
    <col min="15376" max="15376" width="27.85546875" style="257" customWidth="1"/>
    <col min="15377" max="15377" width="23.42578125" style="257" customWidth="1"/>
    <col min="15378" max="15378" width="21.42578125" style="257" customWidth="1"/>
    <col min="15379" max="15381" width="20.7109375" style="257" customWidth="1"/>
    <col min="15382" max="15382" width="32.28515625" style="257" bestFit="1" customWidth="1"/>
    <col min="15383" max="15383" width="20.7109375" style="257" customWidth="1"/>
    <col min="15384" max="15384" width="22" style="257" customWidth="1"/>
    <col min="15385" max="15388" width="21.28515625" style="257" customWidth="1"/>
    <col min="15389" max="15389" width="22.28515625" style="257" customWidth="1"/>
    <col min="15390" max="15391" width="11.42578125" style="257"/>
    <col min="15392" max="15392" width="14.85546875" style="257" bestFit="1" customWidth="1"/>
    <col min="15393" max="15617" width="11.42578125" style="257"/>
    <col min="15618" max="15618" width="34.42578125" style="257" customWidth="1"/>
    <col min="15619" max="15620" width="19.42578125" style="257" bestFit="1" customWidth="1"/>
    <col min="15621" max="15621" width="19.7109375" style="257" customWidth="1"/>
    <col min="15622" max="15623" width="20.42578125" style="257" customWidth="1"/>
    <col min="15624" max="15625" width="19.7109375" style="257" customWidth="1"/>
    <col min="15626" max="15626" width="25.28515625" style="257" customWidth="1"/>
    <col min="15627" max="15627" width="26" style="257" customWidth="1"/>
    <col min="15628" max="15628" width="22.28515625" style="257" customWidth="1"/>
    <col min="15629" max="15629" width="24.85546875" style="257" customWidth="1"/>
    <col min="15630" max="15630" width="21.140625" style="257" customWidth="1"/>
    <col min="15631" max="15631" width="21.42578125" style="257" customWidth="1"/>
    <col min="15632" max="15632" width="27.85546875" style="257" customWidth="1"/>
    <col min="15633" max="15633" width="23.42578125" style="257" customWidth="1"/>
    <col min="15634" max="15634" width="21.42578125" style="257" customWidth="1"/>
    <col min="15635" max="15637" width="20.7109375" style="257" customWidth="1"/>
    <col min="15638" max="15638" width="32.28515625" style="257" bestFit="1" customWidth="1"/>
    <col min="15639" max="15639" width="20.7109375" style="257" customWidth="1"/>
    <col min="15640" max="15640" width="22" style="257" customWidth="1"/>
    <col min="15641" max="15644" width="21.28515625" style="257" customWidth="1"/>
    <col min="15645" max="15645" width="22.28515625" style="257" customWidth="1"/>
    <col min="15646" max="15647" width="11.42578125" style="257"/>
    <col min="15648" max="15648" width="14.85546875" style="257" bestFit="1" customWidth="1"/>
    <col min="15649" max="15873" width="11.42578125" style="257"/>
    <col min="15874" max="15874" width="34.42578125" style="257" customWidth="1"/>
    <col min="15875" max="15876" width="19.42578125" style="257" bestFit="1" customWidth="1"/>
    <col min="15877" max="15877" width="19.7109375" style="257" customWidth="1"/>
    <col min="15878" max="15879" width="20.42578125" style="257" customWidth="1"/>
    <col min="15880" max="15881" width="19.7109375" style="257" customWidth="1"/>
    <col min="15882" max="15882" width="25.28515625" style="257" customWidth="1"/>
    <col min="15883" max="15883" width="26" style="257" customWidth="1"/>
    <col min="15884" max="15884" width="22.28515625" style="257" customWidth="1"/>
    <col min="15885" max="15885" width="24.85546875" style="257" customWidth="1"/>
    <col min="15886" max="15886" width="21.140625" style="257" customWidth="1"/>
    <col min="15887" max="15887" width="21.42578125" style="257" customWidth="1"/>
    <col min="15888" max="15888" width="27.85546875" style="257" customWidth="1"/>
    <col min="15889" max="15889" width="23.42578125" style="257" customWidth="1"/>
    <col min="15890" max="15890" width="21.42578125" style="257" customWidth="1"/>
    <col min="15891" max="15893" width="20.7109375" style="257" customWidth="1"/>
    <col min="15894" max="15894" width="32.28515625" style="257" bestFit="1" customWidth="1"/>
    <col min="15895" max="15895" width="20.7109375" style="257" customWidth="1"/>
    <col min="15896" max="15896" width="22" style="257" customWidth="1"/>
    <col min="15897" max="15900" width="21.28515625" style="257" customWidth="1"/>
    <col min="15901" max="15901" width="22.28515625" style="257" customWidth="1"/>
    <col min="15902" max="15903" width="11.42578125" style="257"/>
    <col min="15904" max="15904" width="14.85546875" style="257" bestFit="1" customWidth="1"/>
    <col min="15905" max="16129" width="11.42578125" style="257"/>
    <col min="16130" max="16130" width="34.42578125" style="257" customWidth="1"/>
    <col min="16131" max="16132" width="19.42578125" style="257" bestFit="1" customWidth="1"/>
    <col min="16133" max="16133" width="19.7109375" style="257" customWidth="1"/>
    <col min="16134" max="16135" width="20.42578125" style="257" customWidth="1"/>
    <col min="16136" max="16137" width="19.7109375" style="257" customWidth="1"/>
    <col min="16138" max="16138" width="25.28515625" style="257" customWidth="1"/>
    <col min="16139" max="16139" width="26" style="257" customWidth="1"/>
    <col min="16140" max="16140" width="22.28515625" style="257" customWidth="1"/>
    <col min="16141" max="16141" width="24.85546875" style="257" customWidth="1"/>
    <col min="16142" max="16142" width="21.140625" style="257" customWidth="1"/>
    <col min="16143" max="16143" width="21.42578125" style="257" customWidth="1"/>
    <col min="16144" max="16144" width="27.85546875" style="257" customWidth="1"/>
    <col min="16145" max="16145" width="23.42578125" style="257" customWidth="1"/>
    <col min="16146" max="16146" width="21.42578125" style="257" customWidth="1"/>
    <col min="16147" max="16149" width="20.7109375" style="257" customWidth="1"/>
    <col min="16150" max="16150" width="32.28515625" style="257" bestFit="1" customWidth="1"/>
    <col min="16151" max="16151" width="20.7109375" style="257" customWidth="1"/>
    <col min="16152" max="16152" width="22" style="257" customWidth="1"/>
    <col min="16153" max="16156" width="21.28515625" style="257" customWidth="1"/>
    <col min="16157" max="16157" width="22.28515625" style="257" customWidth="1"/>
    <col min="16158" max="16159" width="11.42578125" style="257"/>
    <col min="16160" max="16160" width="14.85546875" style="257" bestFit="1" customWidth="1"/>
    <col min="16161" max="16384" width="11.42578125" style="257"/>
  </cols>
  <sheetData>
    <row r="1" spans="1:29" s="52" customFormat="1" ht="33" x14ac:dyDescent="0.25">
      <c r="A1" s="245"/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AC1" s="245"/>
    </row>
    <row r="2" spans="1:29" s="52" customFormat="1" ht="33" x14ac:dyDescent="0.25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AC2" s="245"/>
    </row>
    <row r="3" spans="1:29" s="52" customFormat="1" x14ac:dyDescent="0.25">
      <c r="A3" s="597" t="s">
        <v>0</v>
      </c>
      <c r="B3" s="597"/>
      <c r="C3" s="597"/>
      <c r="D3" s="560"/>
      <c r="E3" s="560"/>
      <c r="F3" s="560"/>
      <c r="G3" s="560"/>
      <c r="H3" s="560"/>
      <c r="I3" s="560"/>
      <c r="J3" s="560"/>
      <c r="K3" s="560"/>
      <c r="L3" s="560"/>
      <c r="M3" s="560"/>
      <c r="N3" s="560"/>
      <c r="O3" s="560"/>
      <c r="P3" s="560"/>
      <c r="Q3" s="560"/>
      <c r="R3" s="560"/>
      <c r="S3" s="560"/>
      <c r="T3" s="560"/>
      <c r="U3" s="560"/>
      <c r="V3" s="560"/>
      <c r="W3" s="560"/>
      <c r="AC3" s="560"/>
    </row>
    <row r="4" spans="1:29" s="52" customFormat="1" ht="33" x14ac:dyDescent="0.25">
      <c r="A4" s="245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AC4" s="245"/>
    </row>
    <row r="5" spans="1:29" s="52" customFormat="1" ht="33" x14ac:dyDescent="0.25">
      <c r="A5" s="245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AC5" s="245"/>
    </row>
    <row r="6" spans="1:29" s="52" customFormat="1" ht="33" x14ac:dyDescent="0.25">
      <c r="A6" s="245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AC6" s="245"/>
    </row>
    <row r="7" spans="1:29" s="52" customFormat="1" ht="33" x14ac:dyDescent="0.25">
      <c r="A7" s="245"/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AC7" s="245"/>
    </row>
    <row r="8" spans="1:29" s="52" customFormat="1" ht="33" x14ac:dyDescent="0.25">
      <c r="A8" s="245"/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AC8" s="245"/>
    </row>
    <row r="9" spans="1:29" s="52" customFormat="1" x14ac:dyDescent="0.25">
      <c r="A9" s="560" t="s">
        <v>1</v>
      </c>
      <c r="B9" s="560"/>
      <c r="C9" s="560"/>
      <c r="D9" s="245"/>
      <c r="E9" s="598" t="s">
        <v>2</v>
      </c>
      <c r="F9" s="598"/>
      <c r="G9" s="598"/>
      <c r="H9" s="247"/>
      <c r="I9" s="247"/>
      <c r="J9" s="247"/>
      <c r="K9" s="247"/>
      <c r="L9" s="247"/>
      <c r="M9" s="247"/>
      <c r="N9" s="247"/>
      <c r="O9" s="247"/>
      <c r="P9" s="247"/>
      <c r="Q9" s="245" t="s">
        <v>3</v>
      </c>
      <c r="R9" s="598"/>
      <c r="S9" s="598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 spans="1:29" s="52" customFormat="1" ht="8.25" customHeight="1" x14ac:dyDescent="0.25">
      <c r="A10" s="560"/>
      <c r="B10" s="560"/>
      <c r="C10" s="560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 spans="1:29" s="52" customFormat="1" x14ac:dyDescent="0.25">
      <c r="A11" s="560" t="s">
        <v>4</v>
      </c>
      <c r="B11" s="560"/>
      <c r="C11" s="560"/>
      <c r="D11" s="245"/>
      <c r="E11" s="561">
        <v>1</v>
      </c>
      <c r="F11" s="245"/>
      <c r="G11" s="245"/>
      <c r="H11" s="245"/>
      <c r="I11" s="245"/>
      <c r="J11" s="245"/>
      <c r="K11" s="599" t="s">
        <v>134</v>
      </c>
      <c r="L11" s="599"/>
      <c r="M11" s="562"/>
      <c r="N11" s="562"/>
      <c r="O11" s="245"/>
      <c r="P11" s="245"/>
      <c r="Q11" s="245" t="s">
        <v>6</v>
      </c>
      <c r="R11" s="250"/>
      <c r="S11" s="250"/>
      <c r="T11" s="250"/>
      <c r="U11" s="250"/>
      <c r="V11" s="250"/>
      <c r="W11" s="250"/>
      <c r="X11" s="245"/>
      <c r="Y11" s="245"/>
      <c r="Z11" s="245"/>
      <c r="AA11" s="245"/>
      <c r="AB11" s="245"/>
      <c r="AC11" s="245"/>
    </row>
    <row r="12" spans="1:29" s="52" customFormat="1" x14ac:dyDescent="0.25">
      <c r="A12" s="560"/>
      <c r="B12" s="560"/>
      <c r="C12" s="560"/>
      <c r="D12" s="245"/>
      <c r="E12" s="247"/>
      <c r="F12" s="245"/>
      <c r="G12" s="245"/>
      <c r="H12" s="245"/>
      <c r="I12" s="245"/>
      <c r="J12" s="245"/>
      <c r="K12" s="562"/>
      <c r="L12" s="562"/>
      <c r="M12" s="562"/>
      <c r="N12" s="562"/>
      <c r="O12" s="245"/>
      <c r="P12" s="245"/>
      <c r="Q12" s="245"/>
      <c r="R12" s="245"/>
      <c r="S12" s="250"/>
      <c r="T12" s="250"/>
      <c r="U12" s="250"/>
      <c r="V12" s="250"/>
      <c r="W12" s="250"/>
      <c r="X12" s="250"/>
      <c r="Y12" s="250"/>
      <c r="Z12" s="250"/>
      <c r="AA12" s="250"/>
      <c r="AB12" s="250"/>
      <c r="AC12" s="245"/>
    </row>
    <row r="13" spans="1:29" s="52" customFormat="1" x14ac:dyDescent="0.25">
      <c r="A13" s="560"/>
      <c r="B13" s="560"/>
      <c r="C13" s="560"/>
      <c r="D13" s="560"/>
      <c r="E13" s="560"/>
      <c r="F13" s="560"/>
      <c r="G13" s="560"/>
      <c r="H13" s="560"/>
      <c r="I13" s="560"/>
      <c r="J13" s="560"/>
      <c r="K13" s="560"/>
      <c r="L13" s="562"/>
      <c r="M13" s="562"/>
      <c r="N13" s="562"/>
      <c r="O13" s="562"/>
      <c r="P13" s="562"/>
      <c r="Q13" s="562"/>
      <c r="R13" s="562"/>
      <c r="S13" s="562"/>
      <c r="T13" s="562"/>
      <c r="U13" s="562"/>
      <c r="V13" s="245"/>
      <c r="W13" s="245"/>
      <c r="X13" s="245"/>
    </row>
    <row r="14" spans="1:29" s="52" customFormat="1" ht="34.5" thickBot="1" x14ac:dyDescent="0.3">
      <c r="A14" s="560"/>
      <c r="B14" s="251"/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M14" s="251"/>
      <c r="N14" s="251"/>
      <c r="O14" s="251"/>
      <c r="P14" s="251"/>
      <c r="Q14" s="251"/>
      <c r="R14" s="251"/>
      <c r="S14" s="251"/>
      <c r="T14" s="250"/>
      <c r="U14" s="250"/>
      <c r="V14" s="250"/>
      <c r="W14" s="247"/>
      <c r="X14" s="247"/>
      <c r="Y14" s="247"/>
    </row>
    <row r="15" spans="1:29" s="52" customFormat="1" x14ac:dyDescent="0.25">
      <c r="A15" s="252" t="s">
        <v>7</v>
      </c>
      <c r="B15" s="600" t="s">
        <v>8</v>
      </c>
      <c r="C15" s="601"/>
      <c r="D15" s="601"/>
      <c r="E15" s="601"/>
      <c r="F15" s="601"/>
      <c r="G15" s="602"/>
      <c r="H15" s="600" t="s">
        <v>50</v>
      </c>
      <c r="I15" s="601"/>
      <c r="J15" s="601"/>
      <c r="K15" s="601"/>
      <c r="L15" s="601"/>
      <c r="M15" s="602"/>
      <c r="N15" s="585" t="s">
        <v>9</v>
      </c>
      <c r="O15" s="585"/>
      <c r="P15" s="585"/>
      <c r="Q15" s="586"/>
      <c r="R15" s="587" t="s">
        <v>30</v>
      </c>
      <c r="S15" s="588"/>
      <c r="T15" s="588"/>
      <c r="U15" s="589"/>
      <c r="V15" s="12"/>
    </row>
    <row r="16" spans="1:29" ht="39.950000000000003" customHeight="1" x14ac:dyDescent="0.25">
      <c r="A16" s="244" t="s">
        <v>12</v>
      </c>
      <c r="B16" s="223" t="s">
        <v>80</v>
      </c>
      <c r="C16" s="224">
        <v>1</v>
      </c>
      <c r="D16" s="224">
        <v>2</v>
      </c>
      <c r="E16" s="224">
        <v>3</v>
      </c>
      <c r="F16" s="224">
        <v>4</v>
      </c>
      <c r="G16" s="224">
        <v>5</v>
      </c>
      <c r="H16" s="223" t="s">
        <v>80</v>
      </c>
      <c r="I16" s="224">
        <v>1</v>
      </c>
      <c r="J16" s="224">
        <v>2</v>
      </c>
      <c r="K16" s="224">
        <v>3</v>
      </c>
      <c r="L16" s="224">
        <v>4</v>
      </c>
      <c r="M16" s="401">
        <v>5</v>
      </c>
      <c r="N16" s="284">
        <v>1</v>
      </c>
      <c r="O16" s="254">
        <v>2</v>
      </c>
      <c r="P16" s="254">
        <v>3</v>
      </c>
      <c r="Q16" s="255">
        <v>4</v>
      </c>
      <c r="R16" s="253">
        <v>1</v>
      </c>
      <c r="S16" s="254">
        <v>2</v>
      </c>
      <c r="T16" s="254">
        <v>3</v>
      </c>
      <c r="U16" s="255">
        <v>4</v>
      </c>
      <c r="V16" s="256"/>
      <c r="X16" s="52"/>
      <c r="Y16" s="52"/>
    </row>
    <row r="17" spans="1:41" ht="39.950000000000003" customHeight="1" x14ac:dyDescent="0.25">
      <c r="A17" s="258" t="s">
        <v>15</v>
      </c>
      <c r="B17" s="225">
        <v>458</v>
      </c>
      <c r="C17" s="226">
        <v>4.3</v>
      </c>
      <c r="D17" s="226">
        <v>3.9</v>
      </c>
      <c r="E17" s="226">
        <v>0.8</v>
      </c>
      <c r="F17" s="226">
        <v>4</v>
      </c>
      <c r="G17" s="226">
        <v>4</v>
      </c>
      <c r="H17" s="225">
        <v>444</v>
      </c>
      <c r="I17" s="226">
        <v>4.2</v>
      </c>
      <c r="J17" s="226">
        <v>3.9</v>
      </c>
      <c r="K17" s="226">
        <v>0.7</v>
      </c>
      <c r="L17" s="226">
        <v>3.8</v>
      </c>
      <c r="M17" s="402">
        <v>3.8</v>
      </c>
      <c r="N17" s="79">
        <v>246.5</v>
      </c>
      <c r="O17" s="24">
        <v>21.1</v>
      </c>
      <c r="P17" s="24">
        <v>126.3</v>
      </c>
      <c r="Q17" s="25"/>
      <c r="R17" s="23">
        <v>255.9</v>
      </c>
      <c r="S17" s="24">
        <v>18.899999999999999</v>
      </c>
      <c r="T17" s="24">
        <v>134</v>
      </c>
      <c r="U17" s="25"/>
      <c r="V17" s="259">
        <f t="shared" ref="V17:V24" si="0">SUM(B17:U17)</f>
        <v>1738.1000000000001</v>
      </c>
      <c r="X17" s="52"/>
      <c r="Y17" s="52"/>
    </row>
    <row r="18" spans="1:41" ht="39.950000000000003" customHeight="1" x14ac:dyDescent="0.25">
      <c r="A18" s="260" t="s">
        <v>16</v>
      </c>
      <c r="B18" s="225">
        <v>458</v>
      </c>
      <c r="C18" s="226">
        <v>4.3</v>
      </c>
      <c r="D18" s="226">
        <v>3.9</v>
      </c>
      <c r="E18" s="226">
        <v>0.8</v>
      </c>
      <c r="F18" s="226">
        <v>4</v>
      </c>
      <c r="G18" s="226">
        <v>4</v>
      </c>
      <c r="H18" s="225">
        <v>444</v>
      </c>
      <c r="I18" s="226">
        <v>4.2</v>
      </c>
      <c r="J18" s="226">
        <v>3.9</v>
      </c>
      <c r="K18" s="226">
        <v>0.7</v>
      </c>
      <c r="L18" s="226">
        <v>3.8</v>
      </c>
      <c r="M18" s="402">
        <v>3.8</v>
      </c>
      <c r="N18" s="79">
        <v>246.5</v>
      </c>
      <c r="O18" s="24">
        <v>21.1</v>
      </c>
      <c r="P18" s="24">
        <v>126.3</v>
      </c>
      <c r="Q18" s="25"/>
      <c r="R18" s="23">
        <v>255.9</v>
      </c>
      <c r="S18" s="24">
        <v>18.899999999999999</v>
      </c>
      <c r="T18" s="24">
        <v>134</v>
      </c>
      <c r="U18" s="25"/>
      <c r="V18" s="259">
        <f t="shared" si="0"/>
        <v>1738.1000000000001</v>
      </c>
      <c r="X18" s="52"/>
      <c r="Y18" s="52"/>
    </row>
    <row r="19" spans="1:41" ht="39.75" customHeight="1" x14ac:dyDescent="0.25">
      <c r="A19" s="258" t="s">
        <v>17</v>
      </c>
      <c r="B19" s="225">
        <v>458</v>
      </c>
      <c r="C19" s="226">
        <v>4.3</v>
      </c>
      <c r="D19" s="226">
        <v>3.9</v>
      </c>
      <c r="E19" s="226">
        <v>0.8</v>
      </c>
      <c r="F19" s="226">
        <v>4</v>
      </c>
      <c r="G19" s="226">
        <v>4</v>
      </c>
      <c r="H19" s="225">
        <v>444</v>
      </c>
      <c r="I19" s="226">
        <v>4.2</v>
      </c>
      <c r="J19" s="226">
        <v>3.9</v>
      </c>
      <c r="K19" s="226">
        <v>0.7</v>
      </c>
      <c r="L19" s="226">
        <v>3.8</v>
      </c>
      <c r="M19" s="402">
        <v>3.8</v>
      </c>
      <c r="N19" s="79">
        <v>246.5</v>
      </c>
      <c r="O19" s="24">
        <v>21.1</v>
      </c>
      <c r="P19" s="24">
        <v>126.3</v>
      </c>
      <c r="Q19" s="25"/>
      <c r="R19" s="23">
        <v>255.9</v>
      </c>
      <c r="S19" s="24">
        <v>18.899999999999999</v>
      </c>
      <c r="T19" s="24">
        <v>134</v>
      </c>
      <c r="U19" s="25"/>
      <c r="V19" s="259">
        <f t="shared" si="0"/>
        <v>1738.1000000000001</v>
      </c>
      <c r="X19" s="52"/>
      <c r="Y19" s="52"/>
    </row>
    <row r="20" spans="1:41" ht="39.950000000000003" customHeight="1" x14ac:dyDescent="0.25">
      <c r="A20" s="260" t="s">
        <v>18</v>
      </c>
      <c r="B20" s="225">
        <v>458</v>
      </c>
      <c r="C20" s="226">
        <v>4.3</v>
      </c>
      <c r="D20" s="226">
        <v>3.9</v>
      </c>
      <c r="E20" s="226">
        <v>0.8</v>
      </c>
      <c r="F20" s="226">
        <v>4</v>
      </c>
      <c r="G20" s="226">
        <v>4</v>
      </c>
      <c r="H20" s="225">
        <v>444</v>
      </c>
      <c r="I20" s="226">
        <v>4.2</v>
      </c>
      <c r="J20" s="226">
        <v>3.9</v>
      </c>
      <c r="K20" s="226">
        <v>0.7</v>
      </c>
      <c r="L20" s="226">
        <v>3.8</v>
      </c>
      <c r="M20" s="402">
        <v>3.8</v>
      </c>
      <c r="N20" s="79">
        <v>246.5</v>
      </c>
      <c r="O20" s="24">
        <v>21.1</v>
      </c>
      <c r="P20" s="24">
        <v>126.3</v>
      </c>
      <c r="Q20" s="25"/>
      <c r="R20" s="23">
        <v>255.9</v>
      </c>
      <c r="S20" s="24">
        <v>18.899999999999999</v>
      </c>
      <c r="T20" s="24">
        <v>134</v>
      </c>
      <c r="U20" s="25"/>
      <c r="V20" s="259">
        <f t="shared" si="0"/>
        <v>1738.1000000000001</v>
      </c>
      <c r="X20" s="52"/>
      <c r="Y20" s="52"/>
    </row>
    <row r="21" spans="1:41" ht="39.950000000000003" customHeight="1" x14ac:dyDescent="0.25">
      <c r="A21" s="258" t="s">
        <v>19</v>
      </c>
      <c r="B21" s="225"/>
      <c r="C21" s="226"/>
      <c r="D21" s="226"/>
      <c r="E21" s="226"/>
      <c r="F21" s="226"/>
      <c r="G21" s="226"/>
      <c r="H21" s="225"/>
      <c r="I21" s="226"/>
      <c r="J21" s="226"/>
      <c r="K21" s="226"/>
      <c r="L21" s="226"/>
      <c r="M21" s="402"/>
      <c r="N21" s="79"/>
      <c r="O21" s="24"/>
      <c r="P21" s="24"/>
      <c r="Q21" s="25"/>
      <c r="R21" s="23"/>
      <c r="S21" s="24"/>
      <c r="T21" s="24"/>
      <c r="U21" s="25"/>
      <c r="V21" s="259">
        <f t="shared" si="0"/>
        <v>0</v>
      </c>
      <c r="X21" s="52"/>
      <c r="Y21" s="52"/>
    </row>
    <row r="22" spans="1:41" ht="39.950000000000003" customHeight="1" x14ac:dyDescent="0.25">
      <c r="A22" s="260" t="s">
        <v>13</v>
      </c>
      <c r="B22" s="225"/>
      <c r="C22" s="226"/>
      <c r="D22" s="226"/>
      <c r="E22" s="226"/>
      <c r="F22" s="226"/>
      <c r="G22" s="226"/>
      <c r="H22" s="225"/>
      <c r="I22" s="226"/>
      <c r="J22" s="226"/>
      <c r="K22" s="226"/>
      <c r="L22" s="226"/>
      <c r="M22" s="402"/>
      <c r="N22" s="79"/>
      <c r="O22" s="24"/>
      <c r="P22" s="24"/>
      <c r="Q22" s="25"/>
      <c r="R22" s="23"/>
      <c r="S22" s="24"/>
      <c r="T22" s="24"/>
      <c r="U22" s="25"/>
      <c r="V22" s="259">
        <f t="shared" si="0"/>
        <v>0</v>
      </c>
      <c r="X22" s="52"/>
      <c r="Y22" s="52"/>
    </row>
    <row r="23" spans="1:41" ht="39.950000000000003" customHeight="1" x14ac:dyDescent="0.25">
      <c r="A23" s="258" t="s">
        <v>14</v>
      </c>
      <c r="B23" s="225"/>
      <c r="C23" s="226"/>
      <c r="D23" s="226"/>
      <c r="E23" s="226"/>
      <c r="F23" s="226"/>
      <c r="G23" s="226"/>
      <c r="H23" s="225"/>
      <c r="I23" s="226"/>
      <c r="J23" s="226"/>
      <c r="K23" s="226"/>
      <c r="L23" s="226"/>
      <c r="M23" s="402"/>
      <c r="N23" s="79"/>
      <c r="O23" s="24"/>
      <c r="P23" s="24"/>
      <c r="Q23" s="25"/>
      <c r="R23" s="23"/>
      <c r="S23" s="24"/>
      <c r="T23" s="24"/>
      <c r="U23" s="25"/>
      <c r="V23" s="259">
        <f t="shared" si="0"/>
        <v>0</v>
      </c>
      <c r="X23" s="52"/>
    </row>
    <row r="24" spans="1:41" ht="41.45" customHeight="1" thickBot="1" x14ac:dyDescent="0.3">
      <c r="A24" s="260" t="s">
        <v>11</v>
      </c>
      <c r="B24" s="227">
        <f>SUM(B17:B23)</f>
        <v>1832</v>
      </c>
      <c r="C24" s="228">
        <f t="shared" ref="C24:G24" si="1">SUM(C17:C23)</f>
        <v>17.2</v>
      </c>
      <c r="D24" s="228">
        <f t="shared" si="1"/>
        <v>15.6</v>
      </c>
      <c r="E24" s="228">
        <f t="shared" si="1"/>
        <v>3.2</v>
      </c>
      <c r="F24" s="228">
        <f t="shared" si="1"/>
        <v>16</v>
      </c>
      <c r="G24" s="228">
        <f t="shared" si="1"/>
        <v>16</v>
      </c>
      <c r="H24" s="227">
        <f>SUM(H17:H23)</f>
        <v>1776</v>
      </c>
      <c r="I24" s="228">
        <f t="shared" ref="I24:M24" si="2">SUM(I17:I23)</f>
        <v>16.8</v>
      </c>
      <c r="J24" s="228">
        <f t="shared" si="2"/>
        <v>15.6</v>
      </c>
      <c r="K24" s="228">
        <f t="shared" si="2"/>
        <v>2.8</v>
      </c>
      <c r="L24" s="228">
        <f t="shared" si="2"/>
        <v>15.2</v>
      </c>
      <c r="M24" s="403">
        <f t="shared" si="2"/>
        <v>15.2</v>
      </c>
      <c r="N24" s="290">
        <f>SUM(N17:N23)</f>
        <v>986</v>
      </c>
      <c r="O24" s="262">
        <f t="shared" ref="O24:Q24" si="3">SUM(O17:O23)</f>
        <v>84.4</v>
      </c>
      <c r="P24" s="262">
        <f t="shared" si="3"/>
        <v>505.2</v>
      </c>
      <c r="Q24" s="263">
        <f t="shared" si="3"/>
        <v>0</v>
      </c>
      <c r="R24" s="261">
        <f>SUM(R17:R23)</f>
        <v>1023.6</v>
      </c>
      <c r="S24" s="262">
        <f t="shared" ref="S24:U24" si="4">SUM(S17:S23)</f>
        <v>75.599999999999994</v>
      </c>
      <c r="T24" s="262">
        <f t="shared" si="4"/>
        <v>536</v>
      </c>
      <c r="U24" s="263">
        <f t="shared" si="4"/>
        <v>0</v>
      </c>
      <c r="V24" s="259">
        <f t="shared" si="0"/>
        <v>6952.4000000000005</v>
      </c>
    </row>
    <row r="25" spans="1:41" s="52" customFormat="1" ht="36.75" customHeight="1" x14ac:dyDescent="0.25">
      <c r="A25" s="264" t="s">
        <v>20</v>
      </c>
      <c r="B25" s="229"/>
      <c r="C25" s="230">
        <v>151.4</v>
      </c>
      <c r="D25" s="230">
        <v>151.4</v>
      </c>
      <c r="E25" s="230">
        <v>151.4</v>
      </c>
      <c r="F25" s="230">
        <v>151.4</v>
      </c>
      <c r="G25" s="230">
        <v>151.4</v>
      </c>
      <c r="H25" s="229"/>
      <c r="I25" s="230">
        <v>151.4</v>
      </c>
      <c r="J25" s="335">
        <v>151.4</v>
      </c>
      <c r="K25" s="230">
        <v>151.4</v>
      </c>
      <c r="L25" s="230">
        <v>151.4</v>
      </c>
      <c r="M25" s="404">
        <v>151.4</v>
      </c>
      <c r="N25" s="292">
        <v>151.4</v>
      </c>
      <c r="O25" s="266">
        <v>151.4</v>
      </c>
      <c r="P25" s="266">
        <v>151.4</v>
      </c>
      <c r="Q25" s="267"/>
      <c r="R25" s="265">
        <v>151.4</v>
      </c>
      <c r="S25" s="266">
        <v>151.4</v>
      </c>
      <c r="T25" s="266">
        <v>151.4</v>
      </c>
      <c r="U25" s="267"/>
      <c r="V25" s="268">
        <f>+((V24/V26)/7)*1000</f>
        <v>86.643984995201976</v>
      </c>
    </row>
    <row r="26" spans="1:41" s="52" customFormat="1" ht="33" customHeight="1" x14ac:dyDescent="0.25">
      <c r="A26" s="269" t="s">
        <v>21</v>
      </c>
      <c r="B26" s="231"/>
      <c r="C26" s="232">
        <v>794</v>
      </c>
      <c r="D26" s="232">
        <v>728</v>
      </c>
      <c r="E26" s="232">
        <v>147</v>
      </c>
      <c r="F26" s="232">
        <v>734</v>
      </c>
      <c r="G26" s="232">
        <v>732</v>
      </c>
      <c r="H26" s="231"/>
      <c r="I26" s="232">
        <v>776</v>
      </c>
      <c r="J26" s="232">
        <v>718</v>
      </c>
      <c r="K26" s="232">
        <v>120</v>
      </c>
      <c r="L26" s="232">
        <v>710</v>
      </c>
      <c r="M26" s="405">
        <v>711</v>
      </c>
      <c r="N26" s="83">
        <v>1622</v>
      </c>
      <c r="O26" s="35">
        <v>141</v>
      </c>
      <c r="P26" s="35">
        <v>834</v>
      </c>
      <c r="Q26" s="36">
        <v>0</v>
      </c>
      <c r="R26" s="34">
        <v>1688</v>
      </c>
      <c r="S26" s="35">
        <v>125</v>
      </c>
      <c r="T26" s="35">
        <v>883</v>
      </c>
      <c r="U26" s="36">
        <v>0</v>
      </c>
      <c r="V26" s="270">
        <f>SUM(C26:U26)</f>
        <v>11463</v>
      </c>
      <c r="W26" s="52">
        <f>((V24*1000)/V26)/7</f>
        <v>86.643984995201976</v>
      </c>
    </row>
    <row r="27" spans="1:41" s="52" customFormat="1" ht="33" customHeight="1" x14ac:dyDescent="0.25">
      <c r="A27" s="271" t="s">
        <v>22</v>
      </c>
      <c r="B27" s="233"/>
      <c r="C27" s="226">
        <f>(C26*C25/1000)*6</f>
        <v>721.26960000000008</v>
      </c>
      <c r="D27" s="226">
        <f t="shared" ref="D27:G27" si="5">(D26*D25/1000)*6</f>
        <v>661.3152</v>
      </c>
      <c r="E27" s="226">
        <f t="shared" si="5"/>
        <v>133.53480000000002</v>
      </c>
      <c r="F27" s="226">
        <f t="shared" si="5"/>
        <v>666.76559999999995</v>
      </c>
      <c r="G27" s="226">
        <f t="shared" si="5"/>
        <v>664.94880000000001</v>
      </c>
      <c r="H27" s="233"/>
      <c r="I27" s="226">
        <f>(I26*I25/1000)*6</f>
        <v>704.91840000000002</v>
      </c>
      <c r="J27" s="226">
        <f t="shared" ref="J27:M27" si="6">(J26*J25/1000)*6</f>
        <v>652.23119999999994</v>
      </c>
      <c r="K27" s="226">
        <f t="shared" si="6"/>
        <v>109.008</v>
      </c>
      <c r="L27" s="226">
        <f t="shared" si="6"/>
        <v>644.96399999999994</v>
      </c>
      <c r="M27" s="402">
        <f t="shared" si="6"/>
        <v>645.87240000000008</v>
      </c>
      <c r="N27" s="289">
        <f>((N26*N25)*7/1000-N17-N18)/5</f>
        <v>245.19912000000005</v>
      </c>
      <c r="O27" s="273">
        <f t="shared" ref="O27:U27" si="7">((O26*O25)*7/1000-O17-O18)/5</f>
        <v>21.446360000000006</v>
      </c>
      <c r="P27" s="273">
        <f t="shared" si="7"/>
        <v>126.25464000000004</v>
      </c>
      <c r="Q27" s="274">
        <f t="shared" si="7"/>
        <v>0</v>
      </c>
      <c r="R27" s="272">
        <f t="shared" si="7"/>
        <v>255.42847999999998</v>
      </c>
      <c r="S27" s="273">
        <f t="shared" si="7"/>
        <v>18.934999999999995</v>
      </c>
      <c r="T27" s="273">
        <f t="shared" si="7"/>
        <v>133.56068000000002</v>
      </c>
      <c r="U27" s="274">
        <f t="shared" si="7"/>
        <v>0</v>
      </c>
      <c r="V27" s="222"/>
    </row>
    <row r="28" spans="1:41" ht="33.75" customHeight="1" x14ac:dyDescent="0.25">
      <c r="A28" s="175" t="s">
        <v>23</v>
      </c>
      <c r="B28" s="234"/>
      <c r="C28" s="235">
        <f>+(C25-$C$32)*C26/1000</f>
        <v>4.2876000000000047</v>
      </c>
      <c r="D28" s="235">
        <f t="shared" ref="D28:G28" si="8">+(D25-$C$32)*D26/1000</f>
        <v>3.9312000000000045</v>
      </c>
      <c r="E28" s="235">
        <f t="shared" si="8"/>
        <v>0.79380000000000084</v>
      </c>
      <c r="F28" s="235">
        <f t="shared" si="8"/>
        <v>3.963600000000004</v>
      </c>
      <c r="G28" s="235">
        <f t="shared" si="8"/>
        <v>3.9528000000000043</v>
      </c>
      <c r="H28" s="234"/>
      <c r="I28" s="235">
        <f>+(I25-$I$32)*I26/1000</f>
        <v>4.1904000000000039</v>
      </c>
      <c r="J28" s="235">
        <f t="shared" ref="J28:M28" si="9">+(J25-$I$32)*J26/1000</f>
        <v>3.8772000000000038</v>
      </c>
      <c r="K28" s="235">
        <f t="shared" si="9"/>
        <v>0.64800000000000069</v>
      </c>
      <c r="L28" s="235">
        <f t="shared" si="9"/>
        <v>3.8340000000000041</v>
      </c>
      <c r="M28" s="406">
        <f t="shared" si="9"/>
        <v>3.8394000000000044</v>
      </c>
      <c r="N28" s="85">
        <f>((N26*N25)*7)/1000</f>
        <v>1718.9956000000002</v>
      </c>
      <c r="O28" s="43">
        <f>((O26*O25)*7)/1000</f>
        <v>149.43180000000001</v>
      </c>
      <c r="P28" s="43">
        <f t="shared" ref="P28:U28" si="10">((P26*P25)*7)/1000</f>
        <v>883.87320000000011</v>
      </c>
      <c r="Q28" s="87">
        <f t="shared" si="10"/>
        <v>0</v>
      </c>
      <c r="R28" s="44">
        <f t="shared" si="10"/>
        <v>1788.9424000000001</v>
      </c>
      <c r="S28" s="45">
        <f t="shared" si="10"/>
        <v>132.47499999999999</v>
      </c>
      <c r="T28" s="45">
        <f t="shared" si="10"/>
        <v>935.80340000000012</v>
      </c>
      <c r="U28" s="46">
        <f t="shared" si="10"/>
        <v>0</v>
      </c>
      <c r="V28" s="275"/>
    </row>
    <row r="29" spans="1:41" ht="33.75" customHeight="1" thickBot="1" x14ac:dyDescent="0.3">
      <c r="A29" s="176" t="s">
        <v>24</v>
      </c>
      <c r="B29" s="236"/>
      <c r="C29" s="237">
        <f t="shared" ref="C29:G29" si="11">+C26*(1.16666666666667)</f>
        <v>926.33333333333599</v>
      </c>
      <c r="D29" s="237">
        <f t="shared" si="11"/>
        <v>849.33333333333576</v>
      </c>
      <c r="E29" s="237">
        <f t="shared" si="11"/>
        <v>171.50000000000051</v>
      </c>
      <c r="F29" s="237">
        <f t="shared" si="11"/>
        <v>856.33333333333587</v>
      </c>
      <c r="G29" s="237">
        <f t="shared" si="11"/>
        <v>854.0000000000025</v>
      </c>
      <c r="H29" s="236"/>
      <c r="I29" s="237">
        <f t="shared" ref="I29:M29" si="12">+I26*(1.16666666666667)</f>
        <v>905.33333333333599</v>
      </c>
      <c r="J29" s="237">
        <f t="shared" si="12"/>
        <v>837.66666666666913</v>
      </c>
      <c r="K29" s="237">
        <f t="shared" si="12"/>
        <v>140.0000000000004</v>
      </c>
      <c r="L29" s="237">
        <f t="shared" si="12"/>
        <v>828.33333333333576</v>
      </c>
      <c r="M29" s="407">
        <f t="shared" si="12"/>
        <v>829.50000000000239</v>
      </c>
      <c r="N29" s="86">
        <f>+(N24/N26)/7*1000</f>
        <v>86.841641712171921</v>
      </c>
      <c r="O29" s="49">
        <f t="shared" ref="O29:U29" si="13">+(O24/O26)/7*1000</f>
        <v>85.511651469098297</v>
      </c>
      <c r="P29" s="49">
        <f t="shared" si="13"/>
        <v>86.536485097636188</v>
      </c>
      <c r="Q29" s="50" t="e">
        <f t="shared" si="13"/>
        <v>#DIV/0!</v>
      </c>
      <c r="R29" s="48">
        <f t="shared" si="13"/>
        <v>86.628300609343256</v>
      </c>
      <c r="S29" s="49">
        <f t="shared" si="13"/>
        <v>86.4</v>
      </c>
      <c r="T29" s="49">
        <f t="shared" si="13"/>
        <v>86.717359650541979</v>
      </c>
      <c r="U29" s="50" t="e">
        <f t="shared" si="13"/>
        <v>#DIV/0!</v>
      </c>
      <c r="V29" s="276"/>
    </row>
    <row r="30" spans="1:41" ht="33.75" customHeight="1" x14ac:dyDescent="0.25">
      <c r="A30" s="52"/>
      <c r="B30" s="233"/>
      <c r="C30" s="238">
        <f>(C27/6)</f>
        <v>120.21160000000002</v>
      </c>
      <c r="D30" s="238">
        <f t="shared" ref="D30:G30" si="14">+(D27/6)</f>
        <v>110.2192</v>
      </c>
      <c r="E30" s="238">
        <f t="shared" si="14"/>
        <v>22.255800000000004</v>
      </c>
      <c r="F30" s="238">
        <f t="shared" si="14"/>
        <v>111.12759999999999</v>
      </c>
      <c r="G30" s="238">
        <f t="shared" si="14"/>
        <v>110.8248</v>
      </c>
      <c r="H30" s="233"/>
      <c r="I30" s="238">
        <f>(I27/6)</f>
        <v>117.4864</v>
      </c>
      <c r="J30" s="238">
        <f t="shared" ref="J30:M30" si="15">+(J27/6)</f>
        <v>108.70519999999999</v>
      </c>
      <c r="K30" s="238">
        <f t="shared" si="15"/>
        <v>18.167999999999999</v>
      </c>
      <c r="L30" s="238">
        <f t="shared" si="15"/>
        <v>107.49399999999999</v>
      </c>
      <c r="M30" s="408">
        <f t="shared" si="15"/>
        <v>107.64540000000001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</row>
    <row r="31" spans="1:41" ht="33.75" customHeight="1" x14ac:dyDescent="0.25">
      <c r="A31" s="52"/>
      <c r="B31" s="233"/>
      <c r="C31" s="238">
        <f>+((C27-C24)/4)+C30</f>
        <v>296.22900000000004</v>
      </c>
      <c r="D31" s="238">
        <f t="shared" ref="D31:G31" si="16">+((D27-D24)/4)+D30</f>
        <v>271.64800000000002</v>
      </c>
      <c r="E31" s="238">
        <f t="shared" si="16"/>
        <v>54.839500000000015</v>
      </c>
      <c r="F31" s="238">
        <f t="shared" si="16"/>
        <v>273.81899999999996</v>
      </c>
      <c r="G31" s="238">
        <f t="shared" si="16"/>
        <v>273.06200000000001</v>
      </c>
      <c r="H31" s="233"/>
      <c r="I31" s="238">
        <f>+((I27-I24)/4)+I30</f>
        <v>289.51600000000002</v>
      </c>
      <c r="J31" s="238">
        <f t="shared" ref="J31:M31" si="17">+((J27-J24)/4)+J30</f>
        <v>267.86299999999994</v>
      </c>
      <c r="K31" s="238">
        <f t="shared" si="17"/>
        <v>44.72</v>
      </c>
      <c r="L31" s="238">
        <f t="shared" si="17"/>
        <v>264.93499999999995</v>
      </c>
      <c r="M31" s="408">
        <f t="shared" si="17"/>
        <v>265.31350000000003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2"/>
    </row>
    <row r="32" spans="1:41" ht="33.75" customHeight="1" thickBot="1" x14ac:dyDescent="0.3">
      <c r="A32" s="52"/>
      <c r="B32" s="239"/>
      <c r="C32" s="240">
        <v>146</v>
      </c>
      <c r="D32" s="241">
        <f>+C32*E32/1000</f>
        <v>457.71</v>
      </c>
      <c r="E32" s="242">
        <f>+SUM(C26:G26)</f>
        <v>3135</v>
      </c>
      <c r="F32" s="243"/>
      <c r="G32" s="243"/>
      <c r="H32" s="239"/>
      <c r="I32" s="240">
        <v>146</v>
      </c>
      <c r="J32" s="241">
        <f>+I32*K32/1000</f>
        <v>443.11</v>
      </c>
      <c r="K32" s="242">
        <f>+SUM(I26:M26)</f>
        <v>3035</v>
      </c>
      <c r="L32" s="243"/>
      <c r="M32" s="409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2"/>
    </row>
    <row r="33" spans="1:29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129"/>
      <c r="T33" s="129"/>
      <c r="U33" s="53"/>
      <c r="V33" s="53"/>
      <c r="W33" s="53"/>
      <c r="X33" s="53"/>
      <c r="Y33" s="53"/>
      <c r="Z33" s="53"/>
      <c r="AA33" s="53"/>
      <c r="AB33" s="53"/>
      <c r="AC33" s="52"/>
    </row>
    <row r="34" spans="1:29" s="52" customFormat="1" ht="33.75" customHeight="1" thickBot="1" x14ac:dyDescent="0.3"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129"/>
      <c r="T34" s="129"/>
      <c r="U34" s="53"/>
      <c r="V34" s="53"/>
      <c r="W34" s="53"/>
      <c r="X34" s="53"/>
      <c r="Y34" s="53"/>
      <c r="Z34" s="53"/>
      <c r="AA34" s="53"/>
      <c r="AB34" s="53"/>
    </row>
    <row r="35" spans="1:29" ht="33.75" customHeight="1" thickBot="1" x14ac:dyDescent="0.3">
      <c r="A35" s="118" t="s">
        <v>25</v>
      </c>
      <c r="B35" s="572" t="s">
        <v>26</v>
      </c>
      <c r="C35" s="573"/>
      <c r="D35" s="573"/>
      <c r="E35" s="573"/>
      <c r="F35" s="573"/>
      <c r="G35" s="574"/>
      <c r="H35" s="277"/>
      <c r="I35" s="278"/>
      <c r="J35" s="322" t="s">
        <v>27</v>
      </c>
      <c r="K35" s="572" t="s">
        <v>26</v>
      </c>
      <c r="L35" s="573"/>
      <c r="M35" s="573"/>
      <c r="N35" s="573"/>
      <c r="O35" s="573"/>
      <c r="P35" s="574"/>
      <c r="Q35" s="279"/>
      <c r="R35" s="52"/>
      <c r="S35" s="52"/>
      <c r="T35" s="129"/>
      <c r="U35" s="280"/>
      <c r="V35" s="52"/>
      <c r="W35" s="52"/>
      <c r="X35" s="52"/>
      <c r="Y35" s="52"/>
      <c r="Z35" s="52"/>
    </row>
    <row r="36" spans="1:29" ht="33.75" customHeight="1" x14ac:dyDescent="0.25">
      <c r="A36" s="89" t="s">
        <v>28</v>
      </c>
      <c r="B36" s="281"/>
      <c r="C36" s="282"/>
      <c r="D36" s="282"/>
      <c r="E36" s="282"/>
      <c r="F36" s="282"/>
      <c r="G36" s="282"/>
      <c r="H36" s="255" t="s">
        <v>11</v>
      </c>
      <c r="J36" s="321"/>
      <c r="K36" s="281"/>
      <c r="L36" s="282"/>
      <c r="M36" s="282"/>
      <c r="N36" s="282"/>
      <c r="O36" s="282"/>
      <c r="P36" s="282"/>
      <c r="Q36" s="255" t="s">
        <v>11</v>
      </c>
      <c r="R36" s="283"/>
      <c r="S36" s="52"/>
      <c r="T36" s="129"/>
      <c r="U36" s="52"/>
      <c r="V36" s="280"/>
      <c r="W36" s="52"/>
      <c r="X36" s="52"/>
      <c r="Y36" s="52"/>
      <c r="Z36" s="52"/>
    </row>
    <row r="37" spans="1:29" ht="33.75" customHeight="1" x14ac:dyDescent="0.25">
      <c r="A37" s="89" t="s">
        <v>12</v>
      </c>
      <c r="B37" s="284">
        <v>1</v>
      </c>
      <c r="C37" s="254">
        <v>2</v>
      </c>
      <c r="D37" s="254">
        <v>3</v>
      </c>
      <c r="E37" s="254">
        <v>4</v>
      </c>
      <c r="F37" s="254">
        <v>5</v>
      </c>
      <c r="G37" s="254">
        <v>6</v>
      </c>
      <c r="H37" s="255"/>
      <c r="J37" s="89" t="s">
        <v>12</v>
      </c>
      <c r="K37" s="281">
        <v>1</v>
      </c>
      <c r="L37" s="285">
        <v>2</v>
      </c>
      <c r="M37" s="285">
        <v>3</v>
      </c>
      <c r="N37" s="285">
        <v>4</v>
      </c>
      <c r="O37" s="285">
        <v>5</v>
      </c>
      <c r="P37" s="285">
        <v>6</v>
      </c>
      <c r="Q37" s="255"/>
      <c r="R37" s="283"/>
      <c r="S37" s="52"/>
      <c r="T37" s="129"/>
      <c r="U37" s="286"/>
      <c r="V37" s="286"/>
      <c r="W37" s="52"/>
      <c r="X37" s="52"/>
      <c r="Y37" s="52"/>
      <c r="Z37" s="52"/>
    </row>
    <row r="38" spans="1:29" ht="33.75" customHeight="1" x14ac:dyDescent="0.25">
      <c r="A38" s="287" t="s">
        <v>15</v>
      </c>
      <c r="B38" s="23">
        <v>177.4</v>
      </c>
      <c r="C38" s="79">
        <v>16.3</v>
      </c>
      <c r="D38" s="79">
        <v>298.2</v>
      </c>
      <c r="E38" s="79"/>
      <c r="F38" s="79"/>
      <c r="G38" s="79"/>
      <c r="H38" s="274">
        <f t="shared" ref="H38:H45" si="18">SUM(B38:G38)</f>
        <v>491.9</v>
      </c>
      <c r="I38" s="52"/>
      <c r="J38" s="287" t="s">
        <v>15</v>
      </c>
      <c r="K38" s="79">
        <v>13.6</v>
      </c>
      <c r="L38" s="79">
        <v>1.3</v>
      </c>
      <c r="M38" s="79">
        <v>22.9</v>
      </c>
      <c r="N38" s="79"/>
      <c r="O38" s="79"/>
      <c r="P38" s="79"/>
      <c r="Q38" s="274">
        <f t="shared" ref="Q38:Q45" si="19">SUM(K38:P38)</f>
        <v>37.799999999999997</v>
      </c>
      <c r="R38" s="52"/>
      <c r="S38" s="52"/>
      <c r="T38" s="129"/>
      <c r="U38" s="53"/>
      <c r="V38" s="286"/>
      <c r="W38" s="52"/>
      <c r="X38" s="52"/>
      <c r="Y38" s="52"/>
      <c r="Z38" s="52"/>
    </row>
    <row r="39" spans="1:29" ht="33.75" customHeight="1" x14ac:dyDescent="0.25">
      <c r="A39" s="288" t="s">
        <v>16</v>
      </c>
      <c r="B39" s="23">
        <v>177.4</v>
      </c>
      <c r="C39" s="79">
        <v>16.3</v>
      </c>
      <c r="D39" s="79">
        <v>298.2</v>
      </c>
      <c r="E39" s="79"/>
      <c r="F39" s="79"/>
      <c r="G39" s="79"/>
      <c r="H39" s="274">
        <f t="shared" si="18"/>
        <v>491.9</v>
      </c>
      <c r="I39" s="52"/>
      <c r="J39" s="288" t="s">
        <v>16</v>
      </c>
      <c r="K39" s="79">
        <v>13.6</v>
      </c>
      <c r="L39" s="79">
        <v>1.3</v>
      </c>
      <c r="M39" s="79">
        <v>22.9</v>
      </c>
      <c r="N39" s="79"/>
      <c r="O39" s="79"/>
      <c r="P39" s="79"/>
      <c r="Q39" s="274">
        <f t="shared" si="19"/>
        <v>37.799999999999997</v>
      </c>
      <c r="R39" s="52"/>
      <c r="S39" s="52"/>
      <c r="T39" s="129"/>
      <c r="U39" s="53"/>
      <c r="V39" s="53"/>
      <c r="W39" s="52"/>
      <c r="X39" s="52"/>
      <c r="Y39" s="52"/>
      <c r="Z39" s="52"/>
    </row>
    <row r="40" spans="1:29" ht="33.75" customHeight="1" x14ac:dyDescent="0.25">
      <c r="A40" s="287" t="s">
        <v>17</v>
      </c>
      <c r="B40" s="23"/>
      <c r="C40" s="79"/>
      <c r="D40" s="79"/>
      <c r="E40" s="79"/>
      <c r="F40" s="79"/>
      <c r="G40" s="79"/>
      <c r="H40" s="274">
        <f t="shared" si="18"/>
        <v>0</v>
      </c>
      <c r="I40" s="52"/>
      <c r="J40" s="287" t="s">
        <v>17</v>
      </c>
      <c r="K40" s="79"/>
      <c r="L40" s="79"/>
      <c r="M40" s="79"/>
      <c r="N40" s="79"/>
      <c r="O40" s="79"/>
      <c r="P40" s="79"/>
      <c r="Q40" s="274">
        <f t="shared" si="19"/>
        <v>0</v>
      </c>
      <c r="R40" s="52"/>
      <c r="S40" s="53"/>
      <c r="T40" s="536"/>
      <c r="U40" s="53"/>
      <c r="V40" s="286"/>
      <c r="W40" s="52"/>
      <c r="X40" s="52"/>
      <c r="Y40" s="52"/>
      <c r="Z40" s="52"/>
    </row>
    <row r="41" spans="1:29" ht="33.75" customHeight="1" x14ac:dyDescent="0.25">
      <c r="A41" s="288" t="s">
        <v>18</v>
      </c>
      <c r="B41" s="23"/>
      <c r="C41" s="79"/>
      <c r="D41" s="79"/>
      <c r="E41" s="79"/>
      <c r="F41" s="79"/>
      <c r="G41" s="79"/>
      <c r="H41" s="274">
        <f t="shared" si="18"/>
        <v>0</v>
      </c>
      <c r="I41" s="52"/>
      <c r="J41" s="288" t="s">
        <v>18</v>
      </c>
      <c r="K41" s="79"/>
      <c r="L41" s="79"/>
      <c r="M41" s="79"/>
      <c r="N41" s="79"/>
      <c r="O41" s="79"/>
      <c r="P41" s="79"/>
      <c r="Q41" s="274">
        <f t="shared" si="19"/>
        <v>0</v>
      </c>
      <c r="R41" s="52"/>
      <c r="S41" s="53"/>
      <c r="T41" s="536"/>
      <c r="U41" s="53"/>
      <c r="V41" s="286"/>
      <c r="W41" s="52"/>
      <c r="X41" s="52"/>
      <c r="Y41" s="52"/>
      <c r="Z41" s="52"/>
    </row>
    <row r="42" spans="1:29" ht="33.75" customHeight="1" x14ac:dyDescent="0.25">
      <c r="A42" s="287" t="s">
        <v>19</v>
      </c>
      <c r="B42" s="23"/>
      <c r="C42" s="79"/>
      <c r="D42" s="79"/>
      <c r="E42" s="79"/>
      <c r="F42" s="79"/>
      <c r="G42" s="79"/>
      <c r="H42" s="274">
        <f t="shared" si="18"/>
        <v>0</v>
      </c>
      <c r="I42" s="52"/>
      <c r="J42" s="287" t="s">
        <v>19</v>
      </c>
      <c r="K42" s="79"/>
      <c r="L42" s="79"/>
      <c r="M42" s="79"/>
      <c r="N42" s="79"/>
      <c r="O42" s="79"/>
      <c r="P42" s="79"/>
      <c r="Q42" s="274">
        <f t="shared" si="19"/>
        <v>0</v>
      </c>
      <c r="R42" s="52"/>
      <c r="S42" s="53"/>
      <c r="T42" s="536"/>
      <c r="U42" s="52"/>
      <c r="V42" s="52"/>
      <c r="W42" s="52"/>
      <c r="X42" s="52"/>
      <c r="Y42" s="52"/>
      <c r="Z42" s="52"/>
    </row>
    <row r="43" spans="1:29" ht="33.75" customHeight="1" x14ac:dyDescent="0.25">
      <c r="A43" s="288" t="s">
        <v>13</v>
      </c>
      <c r="B43" s="23"/>
      <c r="C43" s="79"/>
      <c r="D43" s="79"/>
      <c r="E43" s="79"/>
      <c r="F43" s="79"/>
      <c r="G43" s="79"/>
      <c r="H43" s="274">
        <f t="shared" si="18"/>
        <v>0</v>
      </c>
      <c r="I43" s="52"/>
      <c r="J43" s="288" t="s">
        <v>13</v>
      </c>
      <c r="K43" s="79"/>
      <c r="L43" s="79"/>
      <c r="M43" s="79"/>
      <c r="N43" s="79"/>
      <c r="O43" s="79"/>
      <c r="P43" s="79"/>
      <c r="Q43" s="274">
        <f t="shared" si="19"/>
        <v>0</v>
      </c>
      <c r="R43" s="52"/>
      <c r="S43" s="53"/>
      <c r="T43" s="536"/>
      <c r="U43" s="52"/>
      <c r="V43" s="52"/>
      <c r="W43" s="52"/>
      <c r="X43" s="431"/>
      <c r="Y43" s="52"/>
      <c r="Z43" s="52"/>
    </row>
    <row r="44" spans="1:29" ht="33.75" customHeight="1" x14ac:dyDescent="0.25">
      <c r="A44" s="287" t="s">
        <v>14</v>
      </c>
      <c r="B44" s="23"/>
      <c r="C44" s="79"/>
      <c r="D44" s="79"/>
      <c r="E44" s="79"/>
      <c r="F44" s="79"/>
      <c r="G44" s="79"/>
      <c r="H44" s="274">
        <f t="shared" si="18"/>
        <v>0</v>
      </c>
      <c r="I44" s="52"/>
      <c r="J44" s="287" t="s">
        <v>14</v>
      </c>
      <c r="K44" s="79"/>
      <c r="L44" s="79"/>
      <c r="M44" s="79"/>
      <c r="N44" s="79"/>
      <c r="O44" s="79"/>
      <c r="P44" s="79"/>
      <c r="Q44" s="274">
        <f t="shared" si="19"/>
        <v>0</v>
      </c>
      <c r="R44" s="52"/>
      <c r="S44" s="53"/>
      <c r="T44" s="536"/>
      <c r="U44" s="52"/>
      <c r="V44" s="52"/>
      <c r="W44" s="52"/>
      <c r="X44" s="431"/>
      <c r="Y44" s="52"/>
      <c r="Z44" s="52"/>
    </row>
    <row r="45" spans="1:29" ht="33.75" customHeight="1" x14ac:dyDescent="0.25">
      <c r="A45" s="288" t="s">
        <v>11</v>
      </c>
      <c r="B45" s="290">
        <f t="shared" ref="B45:G45" si="20">SUM(B38:B44)</f>
        <v>354.8</v>
      </c>
      <c r="C45" s="262">
        <f t="shared" si="20"/>
        <v>32.6</v>
      </c>
      <c r="D45" s="262">
        <f t="shared" si="20"/>
        <v>596.4</v>
      </c>
      <c r="E45" s="262">
        <f t="shared" si="20"/>
        <v>0</v>
      </c>
      <c r="F45" s="262">
        <f t="shared" si="20"/>
        <v>0</v>
      </c>
      <c r="G45" s="262">
        <f t="shared" si="20"/>
        <v>0</v>
      </c>
      <c r="H45" s="274">
        <f t="shared" si="18"/>
        <v>983.8</v>
      </c>
      <c r="J45" s="288" t="s">
        <v>11</v>
      </c>
      <c r="K45" s="290">
        <f t="shared" ref="K45:P45" si="21">SUM(K38:K44)</f>
        <v>27.2</v>
      </c>
      <c r="L45" s="262">
        <f t="shared" si="21"/>
        <v>2.6</v>
      </c>
      <c r="M45" s="262">
        <f t="shared" si="21"/>
        <v>45.8</v>
      </c>
      <c r="N45" s="262">
        <f t="shared" si="21"/>
        <v>0</v>
      </c>
      <c r="O45" s="262">
        <f t="shared" si="21"/>
        <v>0</v>
      </c>
      <c r="P45" s="262">
        <f t="shared" si="21"/>
        <v>0</v>
      </c>
      <c r="Q45" s="274">
        <f t="shared" si="19"/>
        <v>75.599999999999994</v>
      </c>
      <c r="R45" s="52"/>
      <c r="S45" s="73"/>
      <c r="T45" s="52"/>
      <c r="U45" s="53"/>
      <c r="V45" s="52"/>
      <c r="W45" s="52"/>
      <c r="X45" s="52"/>
      <c r="Y45" s="52"/>
      <c r="Z45" s="52"/>
    </row>
    <row r="46" spans="1:29" ht="33.75" customHeight="1" x14ac:dyDescent="0.25">
      <c r="A46" s="291" t="s">
        <v>20</v>
      </c>
      <c r="B46" s="292">
        <v>153.69999999999999</v>
      </c>
      <c r="C46" s="266">
        <v>153.69999999999999</v>
      </c>
      <c r="D46" s="266">
        <v>153.69999999999999</v>
      </c>
      <c r="E46" s="266">
        <v>153.69999999999999</v>
      </c>
      <c r="F46" s="266">
        <v>153.69999999999999</v>
      </c>
      <c r="G46" s="266">
        <v>153.69999999999999</v>
      </c>
      <c r="H46" s="293">
        <f>+((H45/H47)/7)*1000</f>
        <v>43.701137171286426</v>
      </c>
      <c r="J46" s="291" t="s">
        <v>20</v>
      </c>
      <c r="K46" s="292">
        <v>157</v>
      </c>
      <c r="L46" s="266">
        <v>160</v>
      </c>
      <c r="M46" s="266">
        <v>156</v>
      </c>
      <c r="N46" s="266"/>
      <c r="O46" s="266"/>
      <c r="P46" s="266"/>
      <c r="Q46" s="293">
        <f>+((Q45/Q47)/7)*1000</f>
        <v>45</v>
      </c>
      <c r="R46" s="52"/>
      <c r="S46" s="294"/>
      <c r="U46" s="53"/>
    </row>
    <row r="47" spans="1:29" ht="33.75" customHeight="1" x14ac:dyDescent="0.25">
      <c r="A47" s="295" t="s">
        <v>21</v>
      </c>
      <c r="B47" s="83">
        <v>1156</v>
      </c>
      <c r="C47" s="35">
        <v>107</v>
      </c>
      <c r="D47" s="35">
        <v>1953</v>
      </c>
      <c r="E47" s="35">
        <v>0</v>
      </c>
      <c r="F47" s="35">
        <v>0</v>
      </c>
      <c r="G47" s="35">
        <v>0</v>
      </c>
      <c r="H47" s="296">
        <f>SUM(B47:G47)</f>
        <v>3216</v>
      </c>
      <c r="I47" s="52"/>
      <c r="J47" s="295" t="s">
        <v>21</v>
      </c>
      <c r="K47" s="297">
        <v>86</v>
      </c>
      <c r="L47" s="298">
        <v>8</v>
      </c>
      <c r="M47" s="298">
        <v>146</v>
      </c>
      <c r="N47" s="298">
        <v>0</v>
      </c>
      <c r="O47" s="298">
        <v>0</v>
      </c>
      <c r="P47" s="298">
        <v>0</v>
      </c>
      <c r="Q47" s="299">
        <f>SUM(K47:P47)</f>
        <v>240</v>
      </c>
      <c r="R47" s="52"/>
      <c r="S47" s="300"/>
      <c r="U47" s="53"/>
    </row>
    <row r="48" spans="1:29" ht="33.75" customHeight="1" x14ac:dyDescent="0.25">
      <c r="A48" s="301" t="s">
        <v>22</v>
      </c>
      <c r="B48" s="289">
        <f t="shared" ref="B48:G48" si="22">((B47*B46)*7/1000-B38-B39)/5</f>
        <v>177.78807999999998</v>
      </c>
      <c r="C48" s="273">
        <f t="shared" si="22"/>
        <v>16.504259999999999</v>
      </c>
      <c r="D48" s="273">
        <f t="shared" si="22"/>
        <v>300.9665399999999</v>
      </c>
      <c r="E48" s="273">
        <f t="shared" si="22"/>
        <v>0</v>
      </c>
      <c r="F48" s="273">
        <f t="shared" si="22"/>
        <v>0</v>
      </c>
      <c r="G48" s="273">
        <f t="shared" si="22"/>
        <v>0</v>
      </c>
      <c r="H48" s="302">
        <f>((H45*1000)/H47)/7</f>
        <v>43.701137171286419</v>
      </c>
      <c r="J48" s="301" t="s">
        <v>22</v>
      </c>
      <c r="K48" s="289">
        <f t="shared" ref="K48:P48" si="23">((K47*K46)*7/1000-K38-K39)/5</f>
        <v>13.462800000000001</v>
      </c>
      <c r="L48" s="273">
        <f t="shared" si="23"/>
        <v>1.2720000000000002</v>
      </c>
      <c r="M48" s="273">
        <f t="shared" si="23"/>
        <v>22.726399999999995</v>
      </c>
      <c r="N48" s="273">
        <f t="shared" si="23"/>
        <v>0</v>
      </c>
      <c r="O48" s="273">
        <f t="shared" si="23"/>
        <v>0</v>
      </c>
      <c r="P48" s="273">
        <f t="shared" si="23"/>
        <v>0</v>
      </c>
      <c r="Q48" s="303">
        <f>((Q45*1000)/Q47)/7</f>
        <v>45</v>
      </c>
      <c r="R48" s="52"/>
      <c r="S48" s="300"/>
      <c r="U48" s="53"/>
    </row>
    <row r="49" spans="1:42" ht="33.75" customHeight="1" x14ac:dyDescent="0.25">
      <c r="A49" s="96" t="s">
        <v>23</v>
      </c>
      <c r="B49" s="85">
        <f t="shared" ref="B49:G49" si="24">((B47*B46)*7)/1000</f>
        <v>1243.7403999999999</v>
      </c>
      <c r="C49" s="43">
        <f t="shared" si="24"/>
        <v>115.12129999999999</v>
      </c>
      <c r="D49" s="43">
        <f t="shared" si="24"/>
        <v>2101.2326999999996</v>
      </c>
      <c r="E49" s="43">
        <f t="shared" si="24"/>
        <v>0</v>
      </c>
      <c r="F49" s="43">
        <f t="shared" si="24"/>
        <v>0</v>
      </c>
      <c r="G49" s="43">
        <f t="shared" si="24"/>
        <v>0</v>
      </c>
      <c r="H49" s="87"/>
      <c r="J49" s="96" t="s">
        <v>23</v>
      </c>
      <c r="K49" s="85">
        <f t="shared" ref="K49:P49" si="25">((K47*K46)*7)/1000</f>
        <v>94.513999999999996</v>
      </c>
      <c r="L49" s="43">
        <f t="shared" si="25"/>
        <v>8.9600000000000009</v>
      </c>
      <c r="M49" s="43">
        <f t="shared" si="25"/>
        <v>159.43199999999999</v>
      </c>
      <c r="N49" s="43">
        <f t="shared" si="25"/>
        <v>0</v>
      </c>
      <c r="O49" s="43">
        <f t="shared" si="25"/>
        <v>0</v>
      </c>
      <c r="P49" s="43">
        <f t="shared" si="25"/>
        <v>0</v>
      </c>
      <c r="Q49" s="304"/>
      <c r="R49" s="52"/>
    </row>
    <row r="50" spans="1:42" ht="33.75" customHeight="1" thickBot="1" x14ac:dyDescent="0.3">
      <c r="A50" s="97" t="s">
        <v>24</v>
      </c>
      <c r="B50" s="86">
        <f t="shared" ref="B50:G50" si="26">+(B45/B47)/7*1000</f>
        <v>43.845773603559067</v>
      </c>
      <c r="C50" s="49">
        <f t="shared" si="26"/>
        <v>43.524699599465954</v>
      </c>
      <c r="D50" s="49">
        <f t="shared" si="26"/>
        <v>43.625192012288778</v>
      </c>
      <c r="E50" s="49" t="e">
        <f t="shared" si="26"/>
        <v>#DIV/0!</v>
      </c>
      <c r="F50" s="49" t="e">
        <f t="shared" si="26"/>
        <v>#DIV/0!</v>
      </c>
      <c r="G50" s="49" t="e">
        <f t="shared" si="26"/>
        <v>#DIV/0!</v>
      </c>
      <c r="H50" s="105"/>
      <c r="I50" s="52"/>
      <c r="J50" s="97" t="s">
        <v>24</v>
      </c>
      <c r="K50" s="86">
        <f t="shared" ref="K50:P50" si="27">+(K45/K47)/7*1000</f>
        <v>45.182724252491695</v>
      </c>
      <c r="L50" s="49">
        <f t="shared" si="27"/>
        <v>46.428571428571431</v>
      </c>
      <c r="M50" s="49">
        <f t="shared" si="27"/>
        <v>44.81409001956947</v>
      </c>
      <c r="N50" s="49" t="e">
        <f t="shared" si="27"/>
        <v>#DIV/0!</v>
      </c>
      <c r="O50" s="49" t="e">
        <f t="shared" si="27"/>
        <v>#DIV/0!</v>
      </c>
      <c r="P50" s="49" t="e">
        <f t="shared" si="27"/>
        <v>#DIV/0!</v>
      </c>
      <c r="Q50" s="50"/>
      <c r="R50" s="53"/>
      <c r="S50" s="53"/>
    </row>
    <row r="51" spans="1:42" ht="33.75" customHeight="1" x14ac:dyDescent="0.25">
      <c r="A51" s="52"/>
      <c r="B51" s="53"/>
      <c r="C51" s="53"/>
      <c r="D51" s="53"/>
      <c r="E51" s="53"/>
      <c r="F51" s="53"/>
      <c r="G51" s="53"/>
      <c r="H51" s="52"/>
      <c r="I51" s="52"/>
      <c r="J51" s="52"/>
      <c r="K51" s="280"/>
      <c r="L51" s="280"/>
      <c r="M51" s="280"/>
      <c r="N51" s="280"/>
      <c r="O51" s="280"/>
      <c r="P51" s="280"/>
      <c r="Q51" s="53"/>
      <c r="R51" s="53"/>
      <c r="S51" s="53"/>
      <c r="T51" s="53"/>
      <c r="U51" s="52"/>
      <c r="V51" s="52"/>
      <c r="W51" s="52"/>
      <c r="X51" s="52"/>
    </row>
    <row r="52" spans="1:42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2"/>
      <c r="V52" s="52"/>
      <c r="W52" s="52"/>
      <c r="AA52" s="52"/>
    </row>
    <row r="53" spans="1:42" ht="33.75" customHeight="1" thickBot="1" x14ac:dyDescent="0.3">
      <c r="A53" s="305"/>
      <c r="B53" s="305"/>
      <c r="C53" s="305"/>
      <c r="D53" s="305"/>
      <c r="E53" s="305"/>
      <c r="F53" s="305"/>
      <c r="G53" s="305"/>
      <c r="H53" s="305"/>
      <c r="I53" s="305"/>
      <c r="J53" s="606"/>
      <c r="K53" s="606"/>
      <c r="L53" s="305"/>
      <c r="M53" s="305"/>
      <c r="N53" s="305"/>
      <c r="O53" s="306"/>
      <c r="T53" s="53"/>
      <c r="U53" s="53"/>
      <c r="V53" s="52"/>
      <c r="W53" s="52"/>
      <c r="X53" s="52"/>
      <c r="Y53" s="52"/>
      <c r="AA53" s="52"/>
      <c r="AB53" s="52"/>
      <c r="AC53" s="52"/>
    </row>
    <row r="54" spans="1:42" ht="33.75" customHeight="1" thickBot="1" x14ac:dyDescent="0.3">
      <c r="A54" s="118" t="s">
        <v>29</v>
      </c>
      <c r="B54" s="603" t="s">
        <v>8</v>
      </c>
      <c r="C54" s="604"/>
      <c r="D54" s="604"/>
      <c r="E54" s="604"/>
      <c r="F54" s="605"/>
      <c r="G54" s="603" t="s">
        <v>50</v>
      </c>
      <c r="H54" s="604"/>
      <c r="I54" s="604"/>
      <c r="J54" s="604"/>
      <c r="K54" s="605"/>
      <c r="L54" s="603" t="s">
        <v>9</v>
      </c>
      <c r="M54" s="604"/>
      <c r="N54" s="604"/>
      <c r="O54" s="605"/>
      <c r="P54" s="603" t="s">
        <v>30</v>
      </c>
      <c r="Q54" s="604"/>
      <c r="R54" s="604"/>
      <c r="S54" s="605"/>
      <c r="T54" s="12"/>
      <c r="U54" s="69"/>
      <c r="V54" s="52"/>
      <c r="W54" s="52"/>
      <c r="X54" s="307"/>
      <c r="AG54" s="53"/>
      <c r="AH54" s="53"/>
      <c r="AI54" s="52"/>
      <c r="AJ54" s="52"/>
      <c r="AK54" s="52"/>
      <c r="AL54" s="52"/>
      <c r="AN54" s="52"/>
      <c r="AO54" s="52"/>
      <c r="AP54" s="52"/>
    </row>
    <row r="55" spans="1:42" ht="33.75" customHeight="1" x14ac:dyDescent="0.25">
      <c r="A55" s="89" t="s">
        <v>28</v>
      </c>
      <c r="B55" s="308"/>
      <c r="C55" s="309"/>
      <c r="D55" s="309"/>
      <c r="E55" s="309"/>
      <c r="F55" s="310"/>
      <c r="G55" s="311"/>
      <c r="H55" s="282"/>
      <c r="I55" s="282"/>
      <c r="J55" s="282"/>
      <c r="K55" s="312"/>
      <c r="L55" s="313"/>
      <c r="M55" s="309"/>
      <c r="N55" s="309"/>
      <c r="O55" s="310"/>
      <c r="P55" s="311"/>
      <c r="Q55" s="282"/>
      <c r="R55" s="282"/>
      <c r="S55" s="312"/>
      <c r="T55" s="256" t="s">
        <v>11</v>
      </c>
      <c r="V55" s="52"/>
      <c r="W55" s="52"/>
      <c r="X55" s="52"/>
      <c r="Y55" s="52"/>
      <c r="Z55" s="286"/>
      <c r="AA55" s="286"/>
      <c r="AB55" s="286"/>
      <c r="AC55" s="52"/>
      <c r="AD55" s="52"/>
      <c r="AE55" s="53"/>
      <c r="AF55" s="53"/>
      <c r="AG55" s="52"/>
      <c r="AH55" s="52"/>
      <c r="AI55" s="52"/>
      <c r="AJ55" s="52"/>
      <c r="AL55" s="52"/>
      <c r="AM55" s="52"/>
      <c r="AN55" s="52"/>
    </row>
    <row r="56" spans="1:42" ht="33.75" customHeight="1" x14ac:dyDescent="0.25">
      <c r="A56" s="89" t="s">
        <v>12</v>
      </c>
      <c r="B56" s="314">
        <v>1</v>
      </c>
      <c r="C56" s="285">
        <v>2</v>
      </c>
      <c r="D56" s="285">
        <v>3</v>
      </c>
      <c r="E56" s="285">
        <v>4</v>
      </c>
      <c r="F56" s="315">
        <v>5</v>
      </c>
      <c r="G56" s="314">
        <v>6</v>
      </c>
      <c r="H56" s="285">
        <v>7</v>
      </c>
      <c r="I56" s="285">
        <v>8</v>
      </c>
      <c r="J56" s="285">
        <v>9</v>
      </c>
      <c r="K56" s="315">
        <v>10</v>
      </c>
      <c r="L56" s="314">
        <v>11</v>
      </c>
      <c r="M56" s="285">
        <v>12</v>
      </c>
      <c r="N56" s="285">
        <v>13</v>
      </c>
      <c r="O56" s="315">
        <v>14</v>
      </c>
      <c r="P56" s="314">
        <v>15</v>
      </c>
      <c r="Q56" s="285">
        <v>16</v>
      </c>
      <c r="R56" s="285">
        <v>17</v>
      </c>
      <c r="S56" s="315">
        <v>18</v>
      </c>
      <c r="T56" s="256"/>
      <c r="U56" s="52"/>
      <c r="V56" s="52"/>
      <c r="W56" s="52"/>
      <c r="X56" s="52"/>
      <c r="Y56" s="52"/>
      <c r="Z56" s="286"/>
      <c r="AA56" s="286"/>
      <c r="AB56" s="286"/>
      <c r="AC56" s="52"/>
      <c r="AD56" s="52"/>
      <c r="AE56" s="53"/>
      <c r="AF56" s="53"/>
      <c r="AG56" s="52"/>
      <c r="AH56" s="52"/>
      <c r="AI56" s="52"/>
      <c r="AJ56" s="52"/>
      <c r="AK56" s="52"/>
      <c r="AL56" s="52"/>
      <c r="AM56" s="52"/>
      <c r="AN56" s="52"/>
    </row>
    <row r="57" spans="1:42" ht="33.75" customHeight="1" x14ac:dyDescent="0.25">
      <c r="A57" s="287" t="s">
        <v>15</v>
      </c>
      <c r="B57" s="23">
        <v>9.8000000000000007</v>
      </c>
      <c r="C57" s="79">
        <v>8.8000000000000007</v>
      </c>
      <c r="D57" s="79">
        <v>1.8</v>
      </c>
      <c r="E57" s="79">
        <v>8.8000000000000007</v>
      </c>
      <c r="F57" s="221">
        <v>8.8000000000000007</v>
      </c>
      <c r="G57" s="23">
        <v>9.6999999999999993</v>
      </c>
      <c r="H57" s="289">
        <v>8.9</v>
      </c>
      <c r="I57" s="79">
        <v>1.6</v>
      </c>
      <c r="J57" s="79">
        <v>8.8000000000000007</v>
      </c>
      <c r="K57" s="221">
        <v>8.4</v>
      </c>
      <c r="L57" s="23">
        <v>19.600000000000001</v>
      </c>
      <c r="M57" s="79">
        <v>1.8</v>
      </c>
      <c r="N57" s="79">
        <v>10</v>
      </c>
      <c r="O57" s="221"/>
      <c r="P57" s="23">
        <v>20.7</v>
      </c>
      <c r="Q57" s="79">
        <v>1.5</v>
      </c>
      <c r="R57" s="79">
        <v>10.6</v>
      </c>
      <c r="S57" s="221"/>
      <c r="T57" s="259">
        <f t="shared" ref="T57:T64" si="28">SUM(B57:S57)</f>
        <v>139.6</v>
      </c>
      <c r="U57" s="73"/>
      <c r="V57" s="52"/>
      <c r="W57" s="52"/>
      <c r="X57" s="52"/>
      <c r="Y57" s="52"/>
      <c r="Z57" s="286"/>
      <c r="AA57" s="286"/>
      <c r="AB57" s="286"/>
      <c r="AC57" s="52"/>
      <c r="AD57" s="52"/>
      <c r="AE57" s="53"/>
      <c r="AF57" s="53"/>
      <c r="AG57" s="52"/>
      <c r="AH57" s="52"/>
      <c r="AI57" s="52"/>
      <c r="AJ57" s="52"/>
      <c r="AK57" s="52"/>
      <c r="AL57" s="52"/>
      <c r="AM57" s="52"/>
      <c r="AN57" s="52"/>
    </row>
    <row r="58" spans="1:42" ht="33.75" customHeight="1" x14ac:dyDescent="0.25">
      <c r="A58" s="288" t="s">
        <v>16</v>
      </c>
      <c r="B58" s="23">
        <v>9.8000000000000007</v>
      </c>
      <c r="C58" s="79">
        <v>8.8000000000000007</v>
      </c>
      <c r="D58" s="79">
        <v>1.8</v>
      </c>
      <c r="E58" s="79">
        <v>8.8000000000000007</v>
      </c>
      <c r="F58" s="221">
        <v>8.8000000000000007</v>
      </c>
      <c r="G58" s="23">
        <v>9.6999999999999993</v>
      </c>
      <c r="H58" s="289">
        <v>8.9</v>
      </c>
      <c r="I58" s="79">
        <v>1.6</v>
      </c>
      <c r="J58" s="79">
        <v>8.8000000000000007</v>
      </c>
      <c r="K58" s="221">
        <v>8.4</v>
      </c>
      <c r="L58" s="23">
        <v>19.600000000000001</v>
      </c>
      <c r="M58" s="79">
        <v>1.8</v>
      </c>
      <c r="N58" s="79">
        <v>10</v>
      </c>
      <c r="O58" s="221"/>
      <c r="P58" s="23">
        <v>20.7</v>
      </c>
      <c r="Q58" s="79">
        <v>1.5</v>
      </c>
      <c r="R58" s="79">
        <v>10.6</v>
      </c>
      <c r="S58" s="221"/>
      <c r="T58" s="259">
        <f t="shared" si="28"/>
        <v>139.6</v>
      </c>
      <c r="U58" s="73"/>
      <c r="V58" s="52"/>
      <c r="W58" s="52"/>
      <c r="X58" s="52"/>
      <c r="Y58" s="53"/>
      <c r="Z58" s="53"/>
      <c r="AA58" s="53"/>
      <c r="AB58" s="53"/>
      <c r="AC58" s="52"/>
      <c r="AD58" s="52"/>
      <c r="AE58" s="53"/>
      <c r="AF58" s="53"/>
      <c r="AG58" s="52"/>
      <c r="AH58" s="52"/>
      <c r="AI58" s="52"/>
      <c r="AJ58" s="52"/>
      <c r="AK58" s="52"/>
      <c r="AL58" s="52"/>
      <c r="AM58" s="52"/>
      <c r="AN58" s="52"/>
    </row>
    <row r="59" spans="1:42" ht="33.75" customHeight="1" x14ac:dyDescent="0.25">
      <c r="A59" s="287" t="s">
        <v>17</v>
      </c>
      <c r="B59" s="23"/>
      <c r="C59" s="79"/>
      <c r="D59" s="79"/>
      <c r="E59" s="79"/>
      <c r="F59" s="221"/>
      <c r="G59" s="23"/>
      <c r="H59" s="289"/>
      <c r="I59" s="79"/>
      <c r="J59" s="79"/>
      <c r="K59" s="221"/>
      <c r="L59" s="23"/>
      <c r="M59" s="79"/>
      <c r="N59" s="79"/>
      <c r="O59" s="221"/>
      <c r="P59" s="23"/>
      <c r="Q59" s="79"/>
      <c r="R59" s="79"/>
      <c r="S59" s="221"/>
      <c r="T59" s="259">
        <f t="shared" si="28"/>
        <v>0</v>
      </c>
      <c r="U59" s="73"/>
      <c r="V59" s="52"/>
      <c r="W59" s="52"/>
      <c r="X59" s="52"/>
      <c r="Y59" s="53"/>
      <c r="Z59" s="53"/>
      <c r="AA59" s="53"/>
      <c r="AB59" s="53"/>
      <c r="AC59" s="52"/>
      <c r="AD59" s="52"/>
      <c r="AE59" s="53"/>
      <c r="AF59" s="53"/>
      <c r="AG59" s="52"/>
      <c r="AH59" s="52"/>
      <c r="AI59" s="52"/>
      <c r="AJ59" s="52"/>
      <c r="AK59" s="52"/>
      <c r="AL59" s="52"/>
      <c r="AM59" s="52"/>
      <c r="AN59" s="52"/>
    </row>
    <row r="60" spans="1:42" ht="33.75" customHeight="1" x14ac:dyDescent="0.25">
      <c r="A60" s="288" t="s">
        <v>18</v>
      </c>
      <c r="B60" s="23"/>
      <c r="C60" s="79"/>
      <c r="D60" s="79"/>
      <c r="E60" s="79"/>
      <c r="F60" s="221"/>
      <c r="G60" s="23"/>
      <c r="H60" s="289"/>
      <c r="I60" s="79"/>
      <c r="J60" s="79"/>
      <c r="K60" s="221"/>
      <c r="L60" s="23"/>
      <c r="M60" s="79"/>
      <c r="N60" s="79"/>
      <c r="O60" s="221"/>
      <c r="P60" s="23"/>
      <c r="Q60" s="79"/>
      <c r="R60" s="79"/>
      <c r="S60" s="221"/>
      <c r="T60" s="259">
        <f t="shared" si="28"/>
        <v>0</v>
      </c>
      <c r="U60" s="73"/>
      <c r="V60" s="53"/>
      <c r="W60" s="536"/>
      <c r="X60" s="52"/>
      <c r="Y60" s="53"/>
      <c r="Z60" s="53"/>
      <c r="AA60" s="53"/>
      <c r="AB60" s="53"/>
      <c r="AC60" s="52"/>
      <c r="AD60" s="52"/>
      <c r="AE60" s="53"/>
      <c r="AF60" s="53"/>
      <c r="AG60" s="52"/>
      <c r="AH60" s="52"/>
      <c r="AI60" s="52"/>
      <c r="AJ60" s="52"/>
      <c r="AK60" s="52"/>
      <c r="AL60" s="52"/>
      <c r="AM60" s="52"/>
      <c r="AN60" s="52"/>
    </row>
    <row r="61" spans="1:42" ht="33.75" customHeight="1" x14ac:dyDescent="0.25">
      <c r="A61" s="287" t="s">
        <v>19</v>
      </c>
      <c r="B61" s="23"/>
      <c r="C61" s="79"/>
      <c r="D61" s="79"/>
      <c r="E61" s="79"/>
      <c r="F61" s="221"/>
      <c r="G61" s="23"/>
      <c r="H61" s="289"/>
      <c r="I61" s="79"/>
      <c r="J61" s="79"/>
      <c r="K61" s="221"/>
      <c r="L61" s="23"/>
      <c r="M61" s="79"/>
      <c r="N61" s="79"/>
      <c r="O61" s="221"/>
      <c r="P61" s="23"/>
      <c r="Q61" s="79"/>
      <c r="R61" s="79"/>
      <c r="S61" s="221"/>
      <c r="T61" s="259">
        <f t="shared" si="28"/>
        <v>0</v>
      </c>
      <c r="U61" s="73"/>
      <c r="V61" s="53"/>
      <c r="W61" s="536"/>
      <c r="X61" s="53"/>
      <c r="Y61" s="53"/>
      <c r="Z61" s="53"/>
      <c r="AA61" s="53"/>
      <c r="AB61" s="53"/>
      <c r="AC61" s="52"/>
      <c r="AD61" s="52"/>
      <c r="AE61" s="53"/>
      <c r="AF61" s="53"/>
      <c r="AG61" s="52"/>
      <c r="AH61" s="52"/>
      <c r="AI61" s="52"/>
      <c r="AJ61" s="52"/>
      <c r="AK61" s="52"/>
      <c r="AL61" s="52"/>
      <c r="AM61" s="52"/>
      <c r="AN61" s="52"/>
    </row>
    <row r="62" spans="1:42" ht="33.75" customHeight="1" x14ac:dyDescent="0.25">
      <c r="A62" s="288" t="s">
        <v>13</v>
      </c>
      <c r="B62" s="23"/>
      <c r="C62" s="79"/>
      <c r="D62" s="79"/>
      <c r="E62" s="79"/>
      <c r="F62" s="221"/>
      <c r="G62" s="23"/>
      <c r="H62" s="289"/>
      <c r="I62" s="79"/>
      <c r="J62" s="79"/>
      <c r="K62" s="221"/>
      <c r="L62" s="23"/>
      <c r="M62" s="79"/>
      <c r="N62" s="79"/>
      <c r="O62" s="221"/>
      <c r="P62" s="23"/>
      <c r="Q62" s="79"/>
      <c r="R62" s="79"/>
      <c r="S62" s="221"/>
      <c r="T62" s="259">
        <f t="shared" si="28"/>
        <v>0</v>
      </c>
      <c r="U62" s="73"/>
      <c r="V62" s="53"/>
      <c r="W62" s="536"/>
      <c r="X62" s="53"/>
      <c r="Y62" s="53"/>
      <c r="Z62" s="53"/>
      <c r="AA62" s="53"/>
      <c r="AB62" s="53"/>
      <c r="AC62" s="52"/>
      <c r="AD62" s="52"/>
      <c r="AE62" s="52"/>
      <c r="AF62" s="52"/>
      <c r="AG62" s="52"/>
      <c r="AH62" s="52"/>
      <c r="AK62" s="52"/>
      <c r="AL62" s="52"/>
      <c r="AM62" s="52"/>
      <c r="AN62" s="52"/>
    </row>
    <row r="63" spans="1:42" ht="33.75" customHeight="1" x14ac:dyDescent="0.25">
      <c r="A63" s="287" t="s">
        <v>14</v>
      </c>
      <c r="B63" s="23"/>
      <c r="C63" s="79"/>
      <c r="D63" s="79"/>
      <c r="E63" s="79"/>
      <c r="F63" s="221"/>
      <c r="G63" s="23"/>
      <c r="H63" s="289"/>
      <c r="I63" s="79"/>
      <c r="J63" s="79"/>
      <c r="K63" s="221"/>
      <c r="L63" s="23"/>
      <c r="M63" s="79"/>
      <c r="N63" s="79"/>
      <c r="O63" s="221"/>
      <c r="P63" s="23"/>
      <c r="Q63" s="79"/>
      <c r="R63" s="79"/>
      <c r="S63" s="221"/>
      <c r="T63" s="259">
        <f t="shared" si="28"/>
        <v>0</v>
      </c>
      <c r="U63" s="73"/>
      <c r="V63" s="53"/>
      <c r="W63" s="536"/>
      <c r="X63" s="53"/>
      <c r="Y63" s="53"/>
      <c r="Z63" s="53"/>
      <c r="AA63" s="53"/>
      <c r="AB63" s="53"/>
      <c r="AC63" s="52"/>
      <c r="AD63" s="52"/>
      <c r="AE63" s="52"/>
      <c r="AF63" s="52"/>
      <c r="AG63" s="52"/>
      <c r="AH63" s="52"/>
      <c r="AK63" s="52"/>
      <c r="AL63" s="52"/>
      <c r="AM63" s="52"/>
      <c r="AN63" s="52"/>
    </row>
    <row r="64" spans="1:42" ht="33.75" customHeight="1" x14ac:dyDescent="0.25">
      <c r="A64" s="288" t="s">
        <v>11</v>
      </c>
      <c r="B64" s="261">
        <f t="shared" ref="B64:S64" si="29">SUM(B57:B63)</f>
        <v>19.600000000000001</v>
      </c>
      <c r="C64" s="262">
        <f t="shared" si="29"/>
        <v>17.600000000000001</v>
      </c>
      <c r="D64" s="262">
        <f t="shared" si="29"/>
        <v>3.6</v>
      </c>
      <c r="E64" s="262">
        <f t="shared" si="29"/>
        <v>17.600000000000001</v>
      </c>
      <c r="F64" s="263">
        <f t="shared" si="29"/>
        <v>17.600000000000001</v>
      </c>
      <c r="G64" s="261">
        <f t="shared" si="29"/>
        <v>19.399999999999999</v>
      </c>
      <c r="H64" s="262">
        <f t="shared" si="29"/>
        <v>17.8</v>
      </c>
      <c r="I64" s="262">
        <f t="shared" si="29"/>
        <v>3.2</v>
      </c>
      <c r="J64" s="262">
        <f t="shared" si="29"/>
        <v>17.600000000000001</v>
      </c>
      <c r="K64" s="263">
        <f t="shared" si="29"/>
        <v>16.8</v>
      </c>
      <c r="L64" s="261">
        <f t="shared" si="29"/>
        <v>39.200000000000003</v>
      </c>
      <c r="M64" s="262">
        <f t="shared" si="29"/>
        <v>3.6</v>
      </c>
      <c r="N64" s="262">
        <f t="shared" si="29"/>
        <v>20</v>
      </c>
      <c r="O64" s="263">
        <f t="shared" si="29"/>
        <v>0</v>
      </c>
      <c r="P64" s="261">
        <f t="shared" si="29"/>
        <v>41.4</v>
      </c>
      <c r="Q64" s="262">
        <f t="shared" si="29"/>
        <v>3</v>
      </c>
      <c r="R64" s="262">
        <f t="shared" si="29"/>
        <v>21.2</v>
      </c>
      <c r="S64" s="263">
        <f t="shared" si="29"/>
        <v>0</v>
      </c>
      <c r="T64" s="259">
        <f t="shared" si="28"/>
        <v>279.2</v>
      </c>
      <c r="V64" s="53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</row>
    <row r="65" spans="1:40" ht="33.75" customHeight="1" x14ac:dyDescent="0.25">
      <c r="A65" s="291" t="s">
        <v>20</v>
      </c>
      <c r="B65" s="265">
        <v>157.5</v>
      </c>
      <c r="C65" s="266">
        <v>156</v>
      </c>
      <c r="D65" s="266">
        <v>158.5</v>
      </c>
      <c r="E65" s="266">
        <v>154</v>
      </c>
      <c r="F65" s="267">
        <v>154</v>
      </c>
      <c r="G65" s="265">
        <v>158</v>
      </c>
      <c r="H65" s="266">
        <v>156</v>
      </c>
      <c r="I65" s="266">
        <v>159</v>
      </c>
      <c r="J65" s="266">
        <v>155</v>
      </c>
      <c r="K65" s="267">
        <v>153.5</v>
      </c>
      <c r="L65" s="265">
        <v>157</v>
      </c>
      <c r="M65" s="266">
        <v>160</v>
      </c>
      <c r="N65" s="266">
        <v>155</v>
      </c>
      <c r="O65" s="267"/>
      <c r="P65" s="265">
        <v>157.5</v>
      </c>
      <c r="Q65" s="266">
        <v>160</v>
      </c>
      <c r="R65" s="266">
        <v>156</v>
      </c>
      <c r="S65" s="267"/>
      <c r="T65" s="316">
        <f>+((T64/T66)/7)*1000</f>
        <v>44.815409309791335</v>
      </c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</row>
    <row r="66" spans="1:40" ht="33.75" customHeight="1" x14ac:dyDescent="0.25">
      <c r="A66" s="295" t="s">
        <v>21</v>
      </c>
      <c r="B66" s="317">
        <v>62</v>
      </c>
      <c r="C66" s="298">
        <v>56</v>
      </c>
      <c r="D66" s="298">
        <v>11</v>
      </c>
      <c r="E66" s="298">
        <v>57</v>
      </c>
      <c r="F66" s="318">
        <v>57</v>
      </c>
      <c r="G66" s="317">
        <v>61</v>
      </c>
      <c r="H66" s="298">
        <v>57</v>
      </c>
      <c r="I66" s="298">
        <v>10</v>
      </c>
      <c r="J66" s="298">
        <v>56</v>
      </c>
      <c r="K66" s="318">
        <v>55</v>
      </c>
      <c r="L66" s="317">
        <v>125</v>
      </c>
      <c r="M66" s="298">
        <v>10</v>
      </c>
      <c r="N66" s="298">
        <v>64</v>
      </c>
      <c r="O66" s="318">
        <v>0</v>
      </c>
      <c r="P66" s="317">
        <v>132</v>
      </c>
      <c r="Q66" s="298">
        <v>9</v>
      </c>
      <c r="R66" s="298">
        <v>68</v>
      </c>
      <c r="S66" s="318">
        <v>0</v>
      </c>
      <c r="T66" s="319">
        <f>SUM(B66:S66)</f>
        <v>890</v>
      </c>
      <c r="V66" s="52"/>
      <c r="X66" s="52"/>
      <c r="Z66" s="52"/>
      <c r="AA66" s="52"/>
      <c r="AB66" s="52"/>
      <c r="AC66" s="52"/>
      <c r="AD66" s="52"/>
    </row>
    <row r="67" spans="1:40" ht="33.75" customHeight="1" x14ac:dyDescent="0.25">
      <c r="A67" s="301" t="s">
        <v>22</v>
      </c>
      <c r="B67" s="272">
        <f t="shared" ref="B67:S67" si="30">((B66*B65)*7/1000-B57-B58)/5</f>
        <v>9.7510000000000012</v>
      </c>
      <c r="C67" s="273">
        <f t="shared" si="30"/>
        <v>8.7104000000000017</v>
      </c>
      <c r="D67" s="273">
        <f t="shared" si="30"/>
        <v>1.7208999999999997</v>
      </c>
      <c r="E67" s="273">
        <f t="shared" si="30"/>
        <v>8.7692000000000014</v>
      </c>
      <c r="F67" s="274">
        <f t="shared" si="30"/>
        <v>8.7692000000000014</v>
      </c>
      <c r="G67" s="272">
        <f t="shared" si="30"/>
        <v>9.6131999999999973</v>
      </c>
      <c r="H67" s="273">
        <f t="shared" si="30"/>
        <v>8.8887999999999998</v>
      </c>
      <c r="I67" s="273">
        <f t="shared" si="30"/>
        <v>1.5860000000000003</v>
      </c>
      <c r="J67" s="273">
        <f t="shared" si="30"/>
        <v>8.6319999999999997</v>
      </c>
      <c r="K67" s="274">
        <f t="shared" si="30"/>
        <v>8.4595000000000002</v>
      </c>
      <c r="L67" s="272">
        <f t="shared" si="30"/>
        <v>19.635000000000002</v>
      </c>
      <c r="M67" s="273">
        <f t="shared" si="30"/>
        <v>1.5199999999999998</v>
      </c>
      <c r="N67" s="273">
        <f t="shared" si="30"/>
        <v>9.8879999999999999</v>
      </c>
      <c r="O67" s="274">
        <f t="shared" si="30"/>
        <v>0</v>
      </c>
      <c r="P67" s="272">
        <f t="shared" si="30"/>
        <v>20.826000000000001</v>
      </c>
      <c r="Q67" s="273">
        <f t="shared" si="30"/>
        <v>1.4159999999999999</v>
      </c>
      <c r="R67" s="273">
        <f t="shared" si="30"/>
        <v>10.6112</v>
      </c>
      <c r="S67" s="274">
        <f t="shared" si="30"/>
        <v>0</v>
      </c>
      <c r="T67" s="320">
        <f>((T64*1000)/T66)/7</f>
        <v>44.815409309791335</v>
      </c>
      <c r="X67" s="52"/>
      <c r="Z67" s="52"/>
      <c r="AA67" s="52"/>
      <c r="AB67" s="52"/>
      <c r="AC67" s="52"/>
      <c r="AD67" s="52"/>
    </row>
    <row r="68" spans="1:40" ht="33.75" customHeight="1" x14ac:dyDescent="0.25">
      <c r="A68" s="96" t="s">
        <v>23</v>
      </c>
      <c r="B68" s="42">
        <f t="shared" ref="B68:S68" si="31">((B66*B65)*7)/1000</f>
        <v>68.355000000000004</v>
      </c>
      <c r="C68" s="43">
        <f t="shared" si="31"/>
        <v>61.152000000000001</v>
      </c>
      <c r="D68" s="43">
        <f t="shared" si="31"/>
        <v>12.204499999999999</v>
      </c>
      <c r="E68" s="43">
        <f t="shared" si="31"/>
        <v>61.445999999999998</v>
      </c>
      <c r="F68" s="87">
        <f t="shared" si="31"/>
        <v>61.445999999999998</v>
      </c>
      <c r="G68" s="42">
        <f t="shared" si="31"/>
        <v>67.465999999999994</v>
      </c>
      <c r="H68" s="43">
        <f t="shared" si="31"/>
        <v>62.244</v>
      </c>
      <c r="I68" s="43">
        <f t="shared" si="31"/>
        <v>11.13</v>
      </c>
      <c r="J68" s="43">
        <f t="shared" si="31"/>
        <v>60.76</v>
      </c>
      <c r="K68" s="87">
        <f t="shared" si="31"/>
        <v>59.097499999999997</v>
      </c>
      <c r="L68" s="42">
        <f t="shared" si="31"/>
        <v>137.375</v>
      </c>
      <c r="M68" s="43">
        <f t="shared" si="31"/>
        <v>11.2</v>
      </c>
      <c r="N68" s="43">
        <f t="shared" si="31"/>
        <v>69.44</v>
      </c>
      <c r="O68" s="87">
        <f t="shared" si="31"/>
        <v>0</v>
      </c>
      <c r="P68" s="42">
        <f t="shared" si="31"/>
        <v>145.53</v>
      </c>
      <c r="Q68" s="43">
        <f t="shared" si="31"/>
        <v>10.08</v>
      </c>
      <c r="R68" s="43">
        <f t="shared" si="31"/>
        <v>74.256</v>
      </c>
      <c r="S68" s="87">
        <f t="shared" si="31"/>
        <v>0</v>
      </c>
      <c r="T68" s="222"/>
      <c r="U68" s="52"/>
      <c r="X68" s="52"/>
      <c r="AD68" s="52"/>
    </row>
    <row r="69" spans="1:40" ht="33.75" customHeight="1" thickBot="1" x14ac:dyDescent="0.3">
      <c r="A69" s="97" t="s">
        <v>24</v>
      </c>
      <c r="B69" s="48">
        <f t="shared" ref="B69:S69" si="32">+(B64/B66)/7*1000</f>
        <v>45.161290322580648</v>
      </c>
      <c r="C69" s="49">
        <f t="shared" si="32"/>
        <v>44.897959183673471</v>
      </c>
      <c r="D69" s="49">
        <f t="shared" si="32"/>
        <v>46.753246753246756</v>
      </c>
      <c r="E69" s="49">
        <f t="shared" si="32"/>
        <v>44.110275689223059</v>
      </c>
      <c r="F69" s="50">
        <f t="shared" si="32"/>
        <v>44.110275689223059</v>
      </c>
      <c r="G69" s="48">
        <f t="shared" si="32"/>
        <v>45.433255269320846</v>
      </c>
      <c r="H69" s="49">
        <f t="shared" si="32"/>
        <v>44.611528822055142</v>
      </c>
      <c r="I69" s="49">
        <f t="shared" si="32"/>
        <v>45.714285714285715</v>
      </c>
      <c r="J69" s="49">
        <f t="shared" si="32"/>
        <v>44.897959183673471</v>
      </c>
      <c r="K69" s="50">
        <f t="shared" si="32"/>
        <v>43.63636363636364</v>
      </c>
      <c r="L69" s="48">
        <f t="shared" si="32"/>
        <v>44.800000000000004</v>
      </c>
      <c r="M69" s="49">
        <f t="shared" si="32"/>
        <v>51.428571428571431</v>
      </c>
      <c r="N69" s="49">
        <f t="shared" si="32"/>
        <v>44.642857142857146</v>
      </c>
      <c r="O69" s="50" t="e">
        <f t="shared" si="32"/>
        <v>#DIV/0!</v>
      </c>
      <c r="P69" s="48">
        <f t="shared" si="32"/>
        <v>44.805194805194802</v>
      </c>
      <c r="Q69" s="49">
        <f t="shared" si="32"/>
        <v>47.619047619047613</v>
      </c>
      <c r="R69" s="49">
        <f t="shared" si="32"/>
        <v>44.537815126050418</v>
      </c>
      <c r="S69" s="50" t="e">
        <f t="shared" si="32"/>
        <v>#DIV/0!</v>
      </c>
      <c r="T69" s="276"/>
      <c r="X69" s="52"/>
      <c r="AD69" s="52"/>
    </row>
    <row r="70" spans="1:40" ht="33.75" customHeight="1" x14ac:dyDescent="0.25">
      <c r="X70" s="52"/>
    </row>
    <row r="71" spans="1:40" ht="33.75" customHeight="1" x14ac:dyDescent="0.25"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X71" s="52"/>
    </row>
    <row r="72" spans="1:40" ht="33.75" customHeight="1" x14ac:dyDescent="0.25">
      <c r="B72" s="397"/>
      <c r="C72" s="397"/>
      <c r="D72" s="397"/>
      <c r="E72" s="397"/>
      <c r="F72" s="397"/>
      <c r="G72" s="397"/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</row>
    <row r="73" spans="1:40" ht="33.75" customHeight="1" x14ac:dyDescent="0.25">
      <c r="A73" s="52"/>
      <c r="B73" s="53"/>
      <c r="C73" s="53"/>
      <c r="D73" s="53"/>
      <c r="E73" s="53"/>
      <c r="F73" s="53"/>
      <c r="G73" s="53"/>
      <c r="H73" s="52"/>
      <c r="I73" s="52"/>
      <c r="J73" s="52"/>
    </row>
    <row r="74" spans="1:40" ht="33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</row>
    <row r="75" spans="1:40" ht="33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</row>
    <row r="76" spans="1:40" ht="33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</row>
    <row r="77" spans="1:40" ht="33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</row>
    <row r="78" spans="1:40" ht="33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</row>
    <row r="79" spans="1:40" ht="33.75" customHeight="1" x14ac:dyDescent="0.25"/>
    <row r="80" spans="1:4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</sheetData>
  <mergeCells count="15">
    <mergeCell ref="A3:C3"/>
    <mergeCell ref="E9:G9"/>
    <mergeCell ref="R9:S9"/>
    <mergeCell ref="K11:L11"/>
    <mergeCell ref="B15:G15"/>
    <mergeCell ref="H15:M15"/>
    <mergeCell ref="N15:Q15"/>
    <mergeCell ref="R15:U15"/>
    <mergeCell ref="B35:G35"/>
    <mergeCell ref="K35:P35"/>
    <mergeCell ref="J53:K53"/>
    <mergeCell ref="B54:F54"/>
    <mergeCell ref="G54:K54"/>
    <mergeCell ref="L54:O54"/>
    <mergeCell ref="P54:S54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5"/>
  <sheetViews>
    <sheetView showGridLines="0" tabSelected="1" defaultGridColor="0" view="pageBreakPreview" topLeftCell="A16" colorId="8" zoomScale="60" zoomScaleNormal="55" workbookViewId="0">
      <selection activeCell="Q24" sqref="Q24:Q28"/>
    </sheetView>
  </sheetViews>
  <sheetFormatPr baseColWidth="10" defaultRowHeight="20.25" x14ac:dyDescent="0.25"/>
  <cols>
    <col min="1" max="1" width="41.140625" style="63" customWidth="1"/>
    <col min="2" max="7" width="11.28515625" style="63" customWidth="1"/>
    <col min="8" max="8" width="12.28515625" style="63" customWidth="1"/>
    <col min="9" max="9" width="11.7109375" style="63" customWidth="1"/>
    <col min="10" max="10" width="13.42578125" style="63" customWidth="1"/>
    <col min="11" max="16" width="11.7109375" style="63" customWidth="1"/>
    <col min="17" max="17" width="14.42578125" style="63" customWidth="1"/>
    <col min="18" max="18" width="11.28515625" style="63" customWidth="1"/>
    <col min="19" max="19" width="10.85546875" style="63" customWidth="1"/>
    <col min="20" max="20" width="16.5703125" style="63" customWidth="1"/>
    <col min="21" max="21" width="11.85546875" style="63" bestFit="1" customWidth="1"/>
    <col min="22" max="22" width="14.7109375" style="63" customWidth="1"/>
    <col min="23" max="16384" width="11.42578125" style="63"/>
  </cols>
  <sheetData>
    <row r="1" spans="1:24" ht="24" customHeight="1" x14ac:dyDescent="0.25">
      <c r="A1" s="618"/>
      <c r="B1" s="621" t="s">
        <v>31</v>
      </c>
      <c r="C1" s="621"/>
      <c r="D1" s="621"/>
      <c r="E1" s="621"/>
      <c r="F1" s="621"/>
      <c r="G1" s="621"/>
      <c r="H1" s="621"/>
      <c r="I1" s="621"/>
      <c r="J1" s="621"/>
      <c r="K1" s="621"/>
      <c r="L1" s="622"/>
      <c r="M1" s="623" t="s">
        <v>32</v>
      </c>
      <c r="N1" s="623"/>
      <c r="O1" s="623"/>
      <c r="P1" s="624"/>
      <c r="Q1" s="612"/>
      <c r="R1" s="613"/>
      <c r="S1" s="613"/>
      <c r="T1" s="613"/>
      <c r="U1" s="613"/>
      <c r="V1" s="614"/>
    </row>
    <row r="2" spans="1:24" ht="24" customHeight="1" x14ac:dyDescent="0.25">
      <c r="A2" s="619"/>
      <c r="B2" s="625" t="s">
        <v>33</v>
      </c>
      <c r="C2" s="625"/>
      <c r="D2" s="625"/>
      <c r="E2" s="625"/>
      <c r="F2" s="625"/>
      <c r="G2" s="625"/>
      <c r="H2" s="625"/>
      <c r="I2" s="625"/>
      <c r="J2" s="625"/>
      <c r="K2" s="625"/>
      <c r="L2" s="626"/>
      <c r="M2" s="628" t="s">
        <v>34</v>
      </c>
      <c r="N2" s="628"/>
      <c r="O2" s="628"/>
      <c r="P2" s="629"/>
      <c r="Q2" s="615" t="s">
        <v>81</v>
      </c>
      <c r="R2" s="616"/>
      <c r="S2" s="616"/>
      <c r="T2" s="616"/>
      <c r="U2" s="616"/>
      <c r="V2" s="617"/>
    </row>
    <row r="3" spans="1:24" ht="24" customHeight="1" x14ac:dyDescent="0.25">
      <c r="A3" s="620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27"/>
      <c r="M3" s="628" t="s">
        <v>35</v>
      </c>
      <c r="N3" s="628"/>
      <c r="O3" s="628"/>
      <c r="P3" s="629"/>
      <c r="Q3" s="609" t="s">
        <v>137</v>
      </c>
      <c r="R3" s="610"/>
      <c r="S3" s="610"/>
      <c r="T3" s="610"/>
      <c r="U3" s="610"/>
      <c r="V3" s="611"/>
    </row>
    <row r="4" spans="1:24" ht="24.75" customHeight="1" x14ac:dyDescent="0.25">
      <c r="A4" s="432"/>
      <c r="B4" s="433"/>
      <c r="C4" s="433"/>
      <c r="D4" s="433"/>
      <c r="E4" s="433"/>
      <c r="F4" s="433"/>
      <c r="G4" s="433"/>
      <c r="H4" s="433"/>
      <c r="I4" s="433"/>
      <c r="J4" s="433"/>
      <c r="K4" s="433"/>
      <c r="L4" s="433"/>
      <c r="M4" s="433"/>
      <c r="N4" s="433"/>
      <c r="O4" s="433"/>
      <c r="P4" s="433"/>
      <c r="Q4" s="609" t="s">
        <v>136</v>
      </c>
      <c r="R4" s="610"/>
      <c r="S4" s="610"/>
      <c r="T4" s="610"/>
      <c r="U4" s="610"/>
      <c r="V4" s="611"/>
    </row>
    <row r="5" spans="1:24" ht="24.75" customHeight="1" x14ac:dyDescent="0.25">
      <c r="A5" s="434" t="s">
        <v>36</v>
      </c>
      <c r="B5" s="607">
        <v>1</v>
      </c>
      <c r="C5" s="607"/>
      <c r="D5" s="435"/>
      <c r="E5" s="435"/>
      <c r="F5" s="435" t="s">
        <v>37</v>
      </c>
      <c r="G5" s="608" t="s">
        <v>51</v>
      </c>
      <c r="H5" s="608"/>
      <c r="I5" s="436"/>
      <c r="J5" s="435" t="s">
        <v>38</v>
      </c>
      <c r="K5" s="607">
        <v>65</v>
      </c>
      <c r="L5" s="607"/>
      <c r="M5" s="437"/>
      <c r="N5" s="437"/>
      <c r="O5" s="437"/>
      <c r="P5" s="437"/>
      <c r="Q5" s="615" t="s">
        <v>90</v>
      </c>
      <c r="R5" s="616"/>
      <c r="S5" s="616"/>
      <c r="T5" s="616"/>
      <c r="U5" s="616"/>
      <c r="V5" s="617"/>
    </row>
    <row r="6" spans="1:24" ht="24.75" customHeight="1" x14ac:dyDescent="0.25">
      <c r="A6" s="434"/>
      <c r="B6" s="435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609" t="s">
        <v>133</v>
      </c>
      <c r="R6" s="610"/>
      <c r="S6" s="610"/>
      <c r="T6" s="610"/>
      <c r="U6" s="610"/>
      <c r="V6" s="611"/>
    </row>
    <row r="7" spans="1:24" ht="24.75" customHeight="1" x14ac:dyDescent="0.25">
      <c r="A7" s="434" t="s">
        <v>39</v>
      </c>
      <c r="B7" s="633" t="s">
        <v>2</v>
      </c>
      <c r="C7" s="633"/>
      <c r="D7" s="438"/>
      <c r="E7" s="438"/>
      <c r="F7" s="435" t="s">
        <v>40</v>
      </c>
      <c r="G7" s="608" t="s">
        <v>135</v>
      </c>
      <c r="H7" s="608"/>
      <c r="I7" s="439"/>
      <c r="J7" s="435" t="s">
        <v>41</v>
      </c>
      <c r="K7" s="437"/>
      <c r="L7" s="607" t="s">
        <v>129</v>
      </c>
      <c r="M7" s="607"/>
      <c r="N7" s="607"/>
      <c r="O7" s="607"/>
      <c r="P7" s="440"/>
      <c r="Q7" s="609" t="s">
        <v>138</v>
      </c>
      <c r="R7" s="610"/>
      <c r="S7" s="610"/>
      <c r="T7" s="610"/>
      <c r="U7" s="610"/>
      <c r="V7" s="611"/>
      <c r="X7" s="437"/>
    </row>
    <row r="8" spans="1:24" ht="24.75" customHeight="1" thickBot="1" x14ac:dyDescent="0.3">
      <c r="A8" s="434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640"/>
      <c r="R8" s="641"/>
      <c r="S8" s="641"/>
      <c r="T8" s="641"/>
      <c r="U8" s="641"/>
      <c r="V8" s="642"/>
      <c r="X8" s="437"/>
    </row>
    <row r="9" spans="1:24" ht="24.75" customHeight="1" thickBot="1" x14ac:dyDescent="0.3">
      <c r="A9" s="530" t="s">
        <v>121</v>
      </c>
      <c r="B9" s="630" t="s">
        <v>8</v>
      </c>
      <c r="C9" s="631"/>
      <c r="D9" s="631"/>
      <c r="E9" s="631"/>
      <c r="F9" s="631"/>
      <c r="G9" s="632"/>
      <c r="H9" s="630" t="s">
        <v>50</v>
      </c>
      <c r="I9" s="631"/>
      <c r="J9" s="631"/>
      <c r="K9" s="631"/>
      <c r="L9" s="631"/>
      <c r="M9" s="632"/>
      <c r="N9" s="630" t="s">
        <v>9</v>
      </c>
      <c r="O9" s="631"/>
      <c r="P9" s="631"/>
      <c r="Q9" s="632"/>
      <c r="R9" s="637" t="s">
        <v>9</v>
      </c>
      <c r="S9" s="638"/>
      <c r="T9" s="638"/>
      <c r="U9" s="638"/>
      <c r="V9" s="639"/>
      <c r="W9" s="437"/>
      <c r="X9" s="437"/>
    </row>
    <row r="10" spans="1:24" ht="24.75" customHeight="1" x14ac:dyDescent="0.25">
      <c r="A10" s="442" t="s">
        <v>42</v>
      </c>
      <c r="B10" s="443" t="s">
        <v>80</v>
      </c>
      <c r="C10" s="444">
        <v>1</v>
      </c>
      <c r="D10" s="444">
        <v>2</v>
      </c>
      <c r="E10" s="444">
        <v>3</v>
      </c>
      <c r="F10" s="444">
        <v>4</v>
      </c>
      <c r="G10" s="445">
        <v>5</v>
      </c>
      <c r="H10" s="443" t="s">
        <v>80</v>
      </c>
      <c r="I10" s="444">
        <v>1</v>
      </c>
      <c r="J10" s="444">
        <v>2</v>
      </c>
      <c r="K10" s="444">
        <v>3</v>
      </c>
      <c r="L10" s="444">
        <v>4</v>
      </c>
      <c r="M10" s="445">
        <v>5</v>
      </c>
      <c r="N10" s="446">
        <v>1</v>
      </c>
      <c r="O10" s="447">
        <v>2</v>
      </c>
      <c r="P10" s="447">
        <v>3</v>
      </c>
      <c r="Q10" s="448">
        <v>4</v>
      </c>
      <c r="R10" s="446">
        <v>1</v>
      </c>
      <c r="S10" s="447">
        <v>2</v>
      </c>
      <c r="T10" s="447">
        <v>3</v>
      </c>
      <c r="U10" s="449">
        <v>4</v>
      </c>
      <c r="V10" s="450" t="s">
        <v>11</v>
      </c>
      <c r="W10" s="437"/>
      <c r="X10" s="437"/>
    </row>
    <row r="11" spans="1:24" s="458" customFormat="1" ht="24.75" customHeight="1" x14ac:dyDescent="0.25">
      <c r="A11" s="119" t="s">
        <v>45</v>
      </c>
      <c r="B11" s="451">
        <v>458</v>
      </c>
      <c r="C11" s="452">
        <v>4.3</v>
      </c>
      <c r="D11" s="452">
        <v>3.9</v>
      </c>
      <c r="E11" s="452">
        <v>0.8</v>
      </c>
      <c r="F11" s="452">
        <v>4</v>
      </c>
      <c r="G11" s="453">
        <v>4</v>
      </c>
      <c r="H11" s="451">
        <v>444</v>
      </c>
      <c r="I11" s="452">
        <v>4.2</v>
      </c>
      <c r="J11" s="452">
        <v>3.9</v>
      </c>
      <c r="K11" s="452">
        <v>0.7</v>
      </c>
      <c r="L11" s="452">
        <v>3.8</v>
      </c>
      <c r="M11" s="453">
        <v>3.8</v>
      </c>
      <c r="N11" s="454">
        <v>246.5</v>
      </c>
      <c r="O11" s="452">
        <v>21.1</v>
      </c>
      <c r="P11" s="452">
        <v>126.3</v>
      </c>
      <c r="Q11" s="452"/>
      <c r="R11" s="454">
        <v>255.9</v>
      </c>
      <c r="S11" s="452">
        <v>18.899999999999999</v>
      </c>
      <c r="T11" s="452">
        <v>134</v>
      </c>
      <c r="U11" s="455"/>
      <c r="V11" s="567">
        <f t="shared" ref="V11:V17" si="0">SUM(B11:U11)</f>
        <v>1738.1000000000001</v>
      </c>
      <c r="W11" s="457"/>
      <c r="X11" s="457"/>
    </row>
    <row r="12" spans="1:24" s="458" customFormat="1" ht="24.75" customHeight="1" x14ac:dyDescent="0.25">
      <c r="A12" s="119" t="s">
        <v>46</v>
      </c>
      <c r="B12" s="451">
        <v>458</v>
      </c>
      <c r="C12" s="452">
        <v>4.3</v>
      </c>
      <c r="D12" s="452">
        <v>3.9</v>
      </c>
      <c r="E12" s="452">
        <v>0.8</v>
      </c>
      <c r="F12" s="452">
        <v>4</v>
      </c>
      <c r="G12" s="453">
        <v>4</v>
      </c>
      <c r="H12" s="451">
        <v>444</v>
      </c>
      <c r="I12" s="452">
        <v>4.2</v>
      </c>
      <c r="J12" s="452">
        <v>3.9</v>
      </c>
      <c r="K12" s="452">
        <v>0.7</v>
      </c>
      <c r="L12" s="452">
        <v>3.8</v>
      </c>
      <c r="M12" s="453">
        <v>3.8</v>
      </c>
      <c r="N12" s="454">
        <v>246.5</v>
      </c>
      <c r="O12" s="452">
        <v>21.1</v>
      </c>
      <c r="P12" s="452">
        <v>126.3</v>
      </c>
      <c r="Q12" s="452"/>
      <c r="R12" s="454">
        <v>255.9</v>
      </c>
      <c r="S12" s="452">
        <v>18.899999999999999</v>
      </c>
      <c r="T12" s="452">
        <v>134</v>
      </c>
      <c r="U12" s="455"/>
      <c r="V12" s="567">
        <f t="shared" si="0"/>
        <v>1738.1000000000001</v>
      </c>
      <c r="W12" s="457"/>
      <c r="X12" s="457"/>
    </row>
    <row r="13" spans="1:24" s="458" customFormat="1" ht="24.75" customHeight="1" x14ac:dyDescent="0.25">
      <c r="A13" s="119" t="s">
        <v>47</v>
      </c>
      <c r="B13" s="451">
        <v>458</v>
      </c>
      <c r="C13" s="452">
        <v>4.3</v>
      </c>
      <c r="D13" s="452">
        <v>3.9</v>
      </c>
      <c r="E13" s="452">
        <v>0.8</v>
      </c>
      <c r="F13" s="452">
        <v>4</v>
      </c>
      <c r="G13" s="453">
        <v>4</v>
      </c>
      <c r="H13" s="451">
        <v>444</v>
      </c>
      <c r="I13" s="452">
        <v>4.2</v>
      </c>
      <c r="J13" s="452">
        <v>3.9</v>
      </c>
      <c r="K13" s="452">
        <v>0.7</v>
      </c>
      <c r="L13" s="452">
        <v>3.8</v>
      </c>
      <c r="M13" s="453">
        <v>3.8</v>
      </c>
      <c r="N13" s="454"/>
      <c r="O13" s="452"/>
      <c r="P13" s="452"/>
      <c r="Q13" s="452"/>
      <c r="R13" s="454"/>
      <c r="S13" s="452"/>
      <c r="T13" s="452"/>
      <c r="U13" s="455"/>
      <c r="V13" s="567">
        <f t="shared" si="0"/>
        <v>935.4</v>
      </c>
      <c r="W13" s="457"/>
      <c r="X13" s="457"/>
    </row>
    <row r="14" spans="1:24" s="458" customFormat="1" ht="24.75" customHeight="1" x14ac:dyDescent="0.25">
      <c r="A14" s="119" t="s">
        <v>48</v>
      </c>
      <c r="B14" s="451">
        <v>326.5</v>
      </c>
      <c r="C14" s="452">
        <v>4.3</v>
      </c>
      <c r="D14" s="452">
        <v>3.9</v>
      </c>
      <c r="E14" s="452">
        <v>0.8</v>
      </c>
      <c r="F14" s="452">
        <v>4</v>
      </c>
      <c r="G14" s="453">
        <v>4</v>
      </c>
      <c r="H14" s="451"/>
      <c r="I14" s="452"/>
      <c r="J14" s="452"/>
      <c r="K14" s="452"/>
      <c r="L14" s="452"/>
      <c r="M14" s="453"/>
      <c r="N14" s="454"/>
      <c r="O14" s="452"/>
      <c r="P14" s="452"/>
      <c r="Q14" s="452"/>
      <c r="R14" s="454"/>
      <c r="S14" s="452"/>
      <c r="T14" s="452"/>
      <c r="U14" s="455"/>
      <c r="V14" s="567">
        <f t="shared" si="0"/>
        <v>343.5</v>
      </c>
      <c r="W14" s="457"/>
      <c r="X14" s="457"/>
    </row>
    <row r="15" spans="1:24" s="458" customFormat="1" ht="24.75" customHeight="1" x14ac:dyDescent="0.25">
      <c r="A15" s="119" t="s">
        <v>49</v>
      </c>
      <c r="B15" s="451"/>
      <c r="C15" s="452"/>
      <c r="D15" s="452"/>
      <c r="E15" s="452"/>
      <c r="F15" s="452"/>
      <c r="G15" s="453"/>
      <c r="H15" s="451"/>
      <c r="I15" s="452"/>
      <c r="J15" s="452"/>
      <c r="K15" s="452"/>
      <c r="L15" s="452"/>
      <c r="M15" s="453"/>
      <c r="N15" s="454"/>
      <c r="O15" s="452"/>
      <c r="P15" s="452"/>
      <c r="Q15" s="452"/>
      <c r="R15" s="454"/>
      <c r="S15" s="452"/>
      <c r="T15" s="452"/>
      <c r="U15" s="455"/>
      <c r="V15" s="563">
        <f t="shared" si="0"/>
        <v>0</v>
      </c>
      <c r="W15" s="457"/>
      <c r="X15" s="457"/>
    </row>
    <row r="16" spans="1:24" s="458" customFormat="1" ht="24.75" customHeight="1" x14ac:dyDescent="0.25">
      <c r="A16" s="119" t="s">
        <v>43</v>
      </c>
      <c r="B16" s="451"/>
      <c r="C16" s="452"/>
      <c r="D16" s="452"/>
      <c r="E16" s="452"/>
      <c r="F16" s="452"/>
      <c r="G16" s="453"/>
      <c r="H16" s="451"/>
      <c r="I16" s="452"/>
      <c r="J16" s="452"/>
      <c r="K16" s="452"/>
      <c r="L16" s="452"/>
      <c r="M16" s="453"/>
      <c r="N16" s="454"/>
      <c r="O16" s="452"/>
      <c r="P16" s="452"/>
      <c r="Q16" s="452"/>
      <c r="R16" s="454"/>
      <c r="S16" s="452"/>
      <c r="T16" s="452"/>
      <c r="U16" s="455"/>
      <c r="V16" s="563">
        <f t="shared" si="0"/>
        <v>0</v>
      </c>
      <c r="W16" s="457"/>
      <c r="X16" s="457"/>
    </row>
    <row r="17" spans="1:27" s="458" customFormat="1" ht="24.75" customHeight="1" thickBot="1" x14ac:dyDescent="0.3">
      <c r="A17" s="459" t="s">
        <v>44</v>
      </c>
      <c r="B17" s="451"/>
      <c r="C17" s="460"/>
      <c r="D17" s="460"/>
      <c r="E17" s="460"/>
      <c r="F17" s="460"/>
      <c r="G17" s="461"/>
      <c r="H17" s="451"/>
      <c r="I17" s="460"/>
      <c r="J17" s="460"/>
      <c r="K17" s="460"/>
      <c r="L17" s="460"/>
      <c r="M17" s="461"/>
      <c r="N17" s="462"/>
      <c r="O17" s="463"/>
      <c r="P17" s="463"/>
      <c r="Q17" s="463"/>
      <c r="R17" s="462"/>
      <c r="S17" s="463"/>
      <c r="T17" s="463"/>
      <c r="U17" s="464"/>
      <c r="V17" s="465">
        <f t="shared" si="0"/>
        <v>0</v>
      </c>
      <c r="W17" s="457"/>
      <c r="X17" s="457"/>
    </row>
    <row r="18" spans="1:27" ht="24.75" customHeight="1" thickBot="1" x14ac:dyDescent="0.3">
      <c r="A18" s="466" t="s">
        <v>11</v>
      </c>
      <c r="B18" s="467">
        <f>SUM(B11:B17)</f>
        <v>1700.5</v>
      </c>
      <c r="C18" s="468">
        <f>SUM(C11:C17)</f>
        <v>17.2</v>
      </c>
      <c r="D18" s="468">
        <f t="shared" ref="D18:Q18" si="1">SUM(D11:D17)</f>
        <v>15.6</v>
      </c>
      <c r="E18" s="468">
        <f t="shared" si="1"/>
        <v>3.2</v>
      </c>
      <c r="F18" s="468">
        <f>SUM(F11:F17)</f>
        <v>16</v>
      </c>
      <c r="G18" s="469">
        <f t="shared" ref="G18" si="2">SUM(G11:G17)</f>
        <v>16</v>
      </c>
      <c r="H18" s="467">
        <f>SUM(H11:H17)</f>
        <v>1332</v>
      </c>
      <c r="I18" s="468">
        <f>SUM(I11:I17)</f>
        <v>12.600000000000001</v>
      </c>
      <c r="J18" s="468">
        <f t="shared" ref="J18:K18" si="3">SUM(J11:J17)</f>
        <v>11.7</v>
      </c>
      <c r="K18" s="468">
        <f t="shared" si="3"/>
        <v>2.0999999999999996</v>
      </c>
      <c r="L18" s="468">
        <f>SUM(L11:L17)</f>
        <v>11.399999999999999</v>
      </c>
      <c r="M18" s="469">
        <f t="shared" ref="M18" si="4">SUM(M11:M17)</f>
        <v>11.399999999999999</v>
      </c>
      <c r="N18" s="467">
        <f t="shared" si="1"/>
        <v>493</v>
      </c>
      <c r="O18" s="468">
        <f t="shared" si="1"/>
        <v>42.2</v>
      </c>
      <c r="P18" s="468">
        <f t="shared" si="1"/>
        <v>252.6</v>
      </c>
      <c r="Q18" s="468">
        <f t="shared" si="1"/>
        <v>0</v>
      </c>
      <c r="R18" s="467">
        <f t="shared" ref="R18:U18" si="5">SUM(R11:R17)</f>
        <v>511.8</v>
      </c>
      <c r="S18" s="468">
        <f t="shared" si="5"/>
        <v>37.799999999999997</v>
      </c>
      <c r="T18" s="468">
        <f t="shared" si="5"/>
        <v>268</v>
      </c>
      <c r="U18" s="468">
        <f t="shared" si="5"/>
        <v>0</v>
      </c>
      <c r="V18" s="470">
        <f>SUM(V11:V17)</f>
        <v>4755.1000000000004</v>
      </c>
      <c r="W18" s="437"/>
      <c r="X18" s="437"/>
    </row>
    <row r="19" spans="1:27" ht="24.75" customHeight="1" x14ac:dyDescent="0.25">
      <c r="A19" s="471"/>
      <c r="B19" s="645" t="s">
        <v>118</v>
      </c>
      <c r="C19" s="646"/>
      <c r="D19" s="646"/>
      <c r="E19" s="646"/>
      <c r="F19" s="646"/>
      <c r="G19" s="646"/>
      <c r="H19" s="646"/>
      <c r="I19" s="646"/>
      <c r="J19" s="646"/>
      <c r="K19" s="646"/>
      <c r="L19" s="646"/>
      <c r="M19" s="646"/>
      <c r="N19" s="646"/>
      <c r="O19" s="646"/>
      <c r="P19" s="646"/>
      <c r="Q19" s="646"/>
      <c r="R19" s="646"/>
      <c r="S19" s="646"/>
      <c r="T19" s="646"/>
      <c r="U19" s="646"/>
      <c r="V19" s="647"/>
      <c r="W19" s="437"/>
      <c r="X19" s="437"/>
    </row>
    <row r="20" spans="1:27" ht="24.75" customHeight="1" x14ac:dyDescent="0.25">
      <c r="A20" s="471"/>
      <c r="B20" s="648"/>
      <c r="C20" s="649"/>
      <c r="D20" s="649"/>
      <c r="E20" s="649"/>
      <c r="F20" s="649"/>
      <c r="G20" s="649"/>
      <c r="H20" s="649"/>
      <c r="I20" s="649"/>
      <c r="J20" s="649"/>
      <c r="K20" s="649"/>
      <c r="L20" s="649"/>
      <c r="M20" s="649"/>
      <c r="N20" s="649"/>
      <c r="O20" s="649"/>
      <c r="P20" s="649"/>
      <c r="Q20" s="649"/>
      <c r="R20" s="649"/>
      <c r="S20" s="649"/>
      <c r="T20" s="649"/>
      <c r="U20" s="649"/>
      <c r="V20" s="650"/>
      <c r="W20" s="437"/>
      <c r="X20" s="437"/>
    </row>
    <row r="21" spans="1:27" ht="24.75" customHeight="1" thickBot="1" x14ac:dyDescent="0.3">
      <c r="A21" s="472"/>
      <c r="B21" s="648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49"/>
      <c r="T21" s="649"/>
      <c r="U21" s="649"/>
      <c r="V21" s="650"/>
    </row>
    <row r="22" spans="1:27" ht="24.75" customHeight="1" thickBot="1" x14ac:dyDescent="0.3">
      <c r="A22" s="531" t="s">
        <v>54</v>
      </c>
      <c r="B22" s="634" t="s">
        <v>26</v>
      </c>
      <c r="C22" s="635"/>
      <c r="D22" s="635"/>
      <c r="E22" s="635"/>
      <c r="F22" s="635"/>
      <c r="G22" s="635"/>
      <c r="H22" s="632"/>
      <c r="I22" s="437"/>
      <c r="J22" s="531" t="s">
        <v>122</v>
      </c>
      <c r="K22" s="631" t="s">
        <v>26</v>
      </c>
      <c r="L22" s="631"/>
      <c r="M22" s="631"/>
      <c r="N22" s="631"/>
      <c r="O22" s="631"/>
      <c r="P22" s="631"/>
      <c r="Q22" s="632"/>
      <c r="R22" s="473"/>
      <c r="S22" s="643" t="s">
        <v>125</v>
      </c>
      <c r="T22" s="643"/>
      <c r="U22" s="643"/>
      <c r="V22" s="644"/>
      <c r="W22" s="458"/>
      <c r="X22" s="458"/>
      <c r="Y22" s="458"/>
      <c r="Z22" s="458"/>
      <c r="AA22" s="458"/>
    </row>
    <row r="23" spans="1:27" ht="24.75" customHeight="1" x14ac:dyDescent="0.25">
      <c r="A23" s="474" t="s">
        <v>42</v>
      </c>
      <c r="B23" s="475">
        <v>1</v>
      </c>
      <c r="C23" s="448">
        <v>2</v>
      </c>
      <c r="D23" s="448">
        <v>3</v>
      </c>
      <c r="E23" s="448">
        <v>4</v>
      </c>
      <c r="F23" s="448">
        <v>5</v>
      </c>
      <c r="G23" s="476">
        <v>6</v>
      </c>
      <c r="H23" s="477" t="s">
        <v>11</v>
      </c>
      <c r="I23" s="437"/>
      <c r="J23" s="119" t="s">
        <v>42</v>
      </c>
      <c r="K23" s="475">
        <v>1</v>
      </c>
      <c r="L23" s="448">
        <v>2</v>
      </c>
      <c r="M23" s="448">
        <v>3</v>
      </c>
      <c r="N23" s="448">
        <v>4</v>
      </c>
      <c r="O23" s="448">
        <v>5</v>
      </c>
      <c r="P23" s="476">
        <v>6</v>
      </c>
      <c r="Q23" s="477" t="s">
        <v>11</v>
      </c>
      <c r="R23" s="473"/>
      <c r="S23" s="643"/>
      <c r="T23" s="643"/>
      <c r="U23" s="643"/>
      <c r="V23" s="644"/>
    </row>
    <row r="24" spans="1:27" s="458" customFormat="1" ht="24.75" customHeight="1" x14ac:dyDescent="0.25">
      <c r="A24" s="474" t="s">
        <v>45</v>
      </c>
      <c r="B24" s="478">
        <v>177.4</v>
      </c>
      <c r="C24" s="516">
        <v>16.3</v>
      </c>
      <c r="D24" s="516">
        <v>298.2</v>
      </c>
      <c r="E24" s="516"/>
      <c r="F24" s="516"/>
      <c r="G24" s="517"/>
      <c r="H24" s="569">
        <f t="shared" ref="H24:H30" si="6">SUM(B24:G24)</f>
        <v>491.9</v>
      </c>
      <c r="I24" s="457"/>
      <c r="J24" s="119" t="s">
        <v>82</v>
      </c>
      <c r="K24" s="478">
        <v>13.6</v>
      </c>
      <c r="L24" s="479">
        <v>1.3</v>
      </c>
      <c r="M24" s="479">
        <v>22.9</v>
      </c>
      <c r="N24" s="479"/>
      <c r="O24" s="479"/>
      <c r="P24" s="480"/>
      <c r="Q24" s="570">
        <f>SUM(K24:P24)</f>
        <v>37.799999999999997</v>
      </c>
      <c r="R24" s="473"/>
      <c r="S24" s="643"/>
      <c r="T24" s="643"/>
      <c r="U24" s="643"/>
      <c r="V24" s="644"/>
    </row>
    <row r="25" spans="1:27" s="458" customFormat="1" ht="24.75" customHeight="1" x14ac:dyDescent="0.25">
      <c r="A25" s="474" t="s">
        <v>46</v>
      </c>
      <c r="B25" s="478">
        <v>177.4</v>
      </c>
      <c r="C25" s="516">
        <v>16.3</v>
      </c>
      <c r="D25" s="516">
        <v>298.2</v>
      </c>
      <c r="E25" s="516"/>
      <c r="F25" s="516"/>
      <c r="G25" s="517"/>
      <c r="H25" s="569">
        <f t="shared" si="6"/>
        <v>491.9</v>
      </c>
      <c r="I25" s="457"/>
      <c r="J25" s="119" t="s">
        <v>83</v>
      </c>
      <c r="K25" s="478">
        <v>13.6</v>
      </c>
      <c r="L25" s="479">
        <v>1.3</v>
      </c>
      <c r="M25" s="479">
        <v>22.9</v>
      </c>
      <c r="N25" s="479"/>
      <c r="O25" s="479"/>
      <c r="P25" s="480"/>
      <c r="Q25" s="570">
        <f>SUM(K25:P25)</f>
        <v>37.799999999999997</v>
      </c>
      <c r="R25" s="473"/>
      <c r="S25" s="643"/>
      <c r="T25" s="643"/>
      <c r="U25" s="643"/>
      <c r="V25" s="644"/>
    </row>
    <row r="26" spans="1:27" s="458" customFormat="1" ht="24.75" customHeight="1" x14ac:dyDescent="0.25">
      <c r="A26" s="474" t="s">
        <v>47</v>
      </c>
      <c r="B26" s="478">
        <v>177.4</v>
      </c>
      <c r="C26" s="516">
        <v>16.3</v>
      </c>
      <c r="D26" s="516">
        <v>298.2</v>
      </c>
      <c r="E26" s="516"/>
      <c r="F26" s="516"/>
      <c r="G26" s="517"/>
      <c r="H26" s="569">
        <f>SUM(B26:G26)</f>
        <v>491.9</v>
      </c>
      <c r="I26" s="457"/>
      <c r="J26" s="119" t="s">
        <v>84</v>
      </c>
      <c r="K26" s="478">
        <v>13.6</v>
      </c>
      <c r="L26" s="479">
        <v>1.3</v>
      </c>
      <c r="M26" s="479">
        <v>22.9</v>
      </c>
      <c r="N26" s="479"/>
      <c r="O26" s="479"/>
      <c r="P26" s="480"/>
      <c r="Q26" s="570">
        <f>SUM(K26:P26)</f>
        <v>37.799999999999997</v>
      </c>
      <c r="R26" s="473"/>
      <c r="S26" s="643"/>
      <c r="T26" s="643"/>
      <c r="U26" s="643"/>
      <c r="V26" s="644"/>
    </row>
    <row r="27" spans="1:27" s="458" customFormat="1" ht="24.75" customHeight="1" x14ac:dyDescent="0.25">
      <c r="A27" s="474" t="s">
        <v>48</v>
      </c>
      <c r="B27" s="454">
        <v>177</v>
      </c>
      <c r="C27" s="452">
        <v>16</v>
      </c>
      <c r="D27" s="452">
        <v>298.10000000000002</v>
      </c>
      <c r="E27" s="452"/>
      <c r="F27" s="452"/>
      <c r="G27" s="453"/>
      <c r="H27" s="569">
        <f t="shared" si="6"/>
        <v>491.1</v>
      </c>
      <c r="I27" s="457"/>
      <c r="J27" s="119" t="s">
        <v>85</v>
      </c>
      <c r="K27" s="454">
        <v>13.6</v>
      </c>
      <c r="L27" s="566">
        <v>1.3</v>
      </c>
      <c r="M27" s="566">
        <v>22.9</v>
      </c>
      <c r="N27" s="482"/>
      <c r="O27" s="482"/>
      <c r="P27" s="483"/>
      <c r="Q27" s="571">
        <f t="shared" ref="Q27:Q28" si="7">SUM(K27:P27)</f>
        <v>37.799999999999997</v>
      </c>
      <c r="R27" s="473"/>
      <c r="S27" s="643"/>
      <c r="T27" s="643"/>
      <c r="U27" s="643"/>
      <c r="V27" s="644"/>
    </row>
    <row r="28" spans="1:27" s="458" customFormat="1" ht="24.75" customHeight="1" x14ac:dyDescent="0.25">
      <c r="A28" s="474" t="s">
        <v>49</v>
      </c>
      <c r="B28" s="454">
        <v>177</v>
      </c>
      <c r="C28" s="452">
        <v>11.4</v>
      </c>
      <c r="D28" s="452"/>
      <c r="E28" s="452"/>
      <c r="F28" s="452"/>
      <c r="G28" s="453"/>
      <c r="H28" s="569">
        <f t="shared" si="6"/>
        <v>188.4</v>
      </c>
      <c r="I28" s="457"/>
      <c r="J28" s="119" t="s">
        <v>86</v>
      </c>
      <c r="K28" s="481">
        <v>13.6</v>
      </c>
      <c r="L28" s="482">
        <v>1.3</v>
      </c>
      <c r="M28" s="482">
        <v>22.9</v>
      </c>
      <c r="N28" s="482"/>
      <c r="O28" s="482"/>
      <c r="P28" s="483"/>
      <c r="Q28" s="571">
        <f t="shared" si="7"/>
        <v>37.799999999999997</v>
      </c>
      <c r="R28" s="473"/>
      <c r="S28" s="643"/>
      <c r="T28" s="643"/>
      <c r="U28" s="643"/>
      <c r="V28" s="644"/>
    </row>
    <row r="29" spans="1:27" ht="24.75" customHeight="1" x14ac:dyDescent="0.25">
      <c r="A29" s="169" t="s">
        <v>43</v>
      </c>
      <c r="B29" s="454"/>
      <c r="C29" s="452"/>
      <c r="D29" s="452"/>
      <c r="E29" s="452"/>
      <c r="F29" s="452"/>
      <c r="G29" s="453"/>
      <c r="H29" s="564">
        <f t="shared" si="6"/>
        <v>0</v>
      </c>
      <c r="I29" s="457"/>
      <c r="J29" s="119" t="s">
        <v>87</v>
      </c>
      <c r="K29" s="481"/>
      <c r="L29" s="482"/>
      <c r="M29" s="482"/>
      <c r="N29" s="482"/>
      <c r="O29" s="482"/>
      <c r="P29" s="483"/>
      <c r="Q29" s="484">
        <f t="shared" ref="Q29:Q30" si="8">SUM(K29:P29)</f>
        <v>0</v>
      </c>
      <c r="R29" s="473"/>
      <c r="S29" s="643"/>
      <c r="T29" s="643"/>
      <c r="U29" s="643"/>
      <c r="V29" s="644"/>
    </row>
    <row r="30" spans="1:27" ht="24.75" customHeight="1" thickBot="1" x14ac:dyDescent="0.3">
      <c r="A30" s="485" t="s">
        <v>44</v>
      </c>
      <c r="B30" s="486"/>
      <c r="C30" s="460"/>
      <c r="D30" s="460"/>
      <c r="E30" s="452"/>
      <c r="F30" s="460"/>
      <c r="G30" s="461"/>
      <c r="H30" s="487">
        <f t="shared" si="6"/>
        <v>0</v>
      </c>
      <c r="I30" s="457"/>
      <c r="J30" s="459" t="s">
        <v>88</v>
      </c>
      <c r="K30" s="488"/>
      <c r="L30" s="489"/>
      <c r="M30" s="489"/>
      <c r="N30" s="489"/>
      <c r="O30" s="489"/>
      <c r="P30" s="490"/>
      <c r="Q30" s="491">
        <f t="shared" si="8"/>
        <v>0</v>
      </c>
      <c r="R30" s="473"/>
      <c r="S30" s="643"/>
      <c r="T30" s="643"/>
      <c r="U30" s="643"/>
      <c r="V30" s="644"/>
    </row>
    <row r="31" spans="1:27" ht="24.75" customHeight="1" thickBot="1" x14ac:dyDescent="0.3">
      <c r="A31" s="466" t="s">
        <v>11</v>
      </c>
      <c r="B31" s="492">
        <f t="shared" ref="B31:G31" si="9">SUM(B24:B30)</f>
        <v>886.2</v>
      </c>
      <c r="C31" s="493">
        <f t="shared" si="9"/>
        <v>76.300000000000011</v>
      </c>
      <c r="D31" s="493">
        <f t="shared" si="9"/>
        <v>1192.6999999999998</v>
      </c>
      <c r="E31" s="493">
        <f t="shared" si="9"/>
        <v>0</v>
      </c>
      <c r="F31" s="493">
        <f t="shared" si="9"/>
        <v>0</v>
      </c>
      <c r="G31" s="494">
        <f t="shared" si="9"/>
        <v>0</v>
      </c>
      <c r="H31" s="495">
        <f>SUM(H24:H30)</f>
        <v>2155.1999999999998</v>
      </c>
      <c r="I31" s="437"/>
      <c r="J31" s="466" t="s">
        <v>11</v>
      </c>
      <c r="K31" s="496">
        <f t="shared" ref="K31:P31" si="10">SUM(K24:K30)</f>
        <v>68</v>
      </c>
      <c r="L31" s="497">
        <f t="shared" si="10"/>
        <v>6.5</v>
      </c>
      <c r="M31" s="497">
        <f t="shared" si="10"/>
        <v>114.5</v>
      </c>
      <c r="N31" s="497">
        <f t="shared" si="10"/>
        <v>0</v>
      </c>
      <c r="O31" s="497">
        <f t="shared" si="10"/>
        <v>0</v>
      </c>
      <c r="P31" s="498">
        <f t="shared" si="10"/>
        <v>0</v>
      </c>
      <c r="Q31" s="470">
        <f>SUM(Q24:Q30)</f>
        <v>189</v>
      </c>
      <c r="R31" s="473"/>
      <c r="S31" s="643"/>
      <c r="T31" s="643"/>
      <c r="U31" s="643"/>
      <c r="V31" s="644"/>
    </row>
    <row r="32" spans="1:27" ht="23.25" customHeight="1" x14ac:dyDescent="0.25">
      <c r="A32" s="499"/>
      <c r="B32" s="500"/>
      <c r="C32" s="500"/>
      <c r="D32" s="500"/>
      <c r="E32" s="500"/>
      <c r="F32" s="500"/>
      <c r="G32" s="500"/>
      <c r="H32" s="435"/>
      <c r="I32" s="439"/>
      <c r="J32" s="501"/>
      <c r="K32" s="501">
        <v>86</v>
      </c>
      <c r="L32" s="501">
        <v>8</v>
      </c>
      <c r="M32" s="501">
        <v>146</v>
      </c>
      <c r="N32" s="501"/>
      <c r="O32" s="501"/>
      <c r="P32" s="501"/>
      <c r="Q32" s="501"/>
      <c r="R32" s="502"/>
      <c r="S32" s="437"/>
      <c r="T32" s="437"/>
      <c r="U32" s="437"/>
      <c r="V32" s="546"/>
    </row>
    <row r="33" spans="1:23" ht="24.75" customHeight="1" thickBot="1" x14ac:dyDescent="0.3">
      <c r="A33" s="499"/>
      <c r="B33" s="501"/>
      <c r="C33" s="501"/>
      <c r="D33" s="501"/>
      <c r="E33" s="501"/>
      <c r="F33" s="501"/>
      <c r="G33" s="501"/>
      <c r="H33" s="501"/>
      <c r="I33" s="501"/>
      <c r="J33" s="435"/>
      <c r="K33" s="439"/>
      <c r="L33" s="501"/>
      <c r="M33" s="501"/>
      <c r="N33" s="501"/>
      <c r="O33" s="501"/>
      <c r="P33" s="501"/>
      <c r="Q33" s="501"/>
      <c r="R33" s="501"/>
      <c r="S33" s="502"/>
      <c r="T33" s="437"/>
      <c r="U33" s="437"/>
      <c r="V33" s="441"/>
      <c r="W33" s="435"/>
    </row>
    <row r="34" spans="1:23" ht="24.75" customHeight="1" thickBot="1" x14ac:dyDescent="0.3">
      <c r="A34" s="532" t="s">
        <v>123</v>
      </c>
      <c r="B34" s="634" t="s">
        <v>8</v>
      </c>
      <c r="C34" s="635"/>
      <c r="D34" s="635"/>
      <c r="E34" s="635"/>
      <c r="F34" s="636"/>
      <c r="G34" s="634" t="s">
        <v>50</v>
      </c>
      <c r="H34" s="635"/>
      <c r="I34" s="635"/>
      <c r="J34" s="635"/>
      <c r="K34" s="636"/>
      <c r="L34" s="634" t="s">
        <v>9</v>
      </c>
      <c r="M34" s="635"/>
      <c r="N34" s="635"/>
      <c r="O34" s="636"/>
      <c r="P34" s="630" t="s">
        <v>30</v>
      </c>
      <c r="Q34" s="631"/>
      <c r="R34" s="631"/>
      <c r="S34" s="632"/>
      <c r="T34" s="503"/>
      <c r="U34" s="504"/>
      <c r="V34" s="505"/>
      <c r="W34" s="437"/>
    </row>
    <row r="35" spans="1:23" ht="24.75" customHeight="1" thickBot="1" x14ac:dyDescent="0.3">
      <c r="A35" s="474" t="s">
        <v>42</v>
      </c>
      <c r="B35" s="506">
        <v>1</v>
      </c>
      <c r="C35" s="507">
        <v>2</v>
      </c>
      <c r="D35" s="507">
        <v>3</v>
      </c>
      <c r="E35" s="507">
        <v>4</v>
      </c>
      <c r="F35" s="508">
        <v>5</v>
      </c>
      <c r="G35" s="506">
        <v>1</v>
      </c>
      <c r="H35" s="507">
        <v>2</v>
      </c>
      <c r="I35" s="507">
        <v>3</v>
      </c>
      <c r="J35" s="507">
        <v>4</v>
      </c>
      <c r="K35" s="508">
        <v>5</v>
      </c>
      <c r="L35" s="506">
        <v>1</v>
      </c>
      <c r="M35" s="507">
        <v>2</v>
      </c>
      <c r="N35" s="507">
        <v>3</v>
      </c>
      <c r="O35" s="508">
        <v>4</v>
      </c>
      <c r="P35" s="509">
        <v>1</v>
      </c>
      <c r="Q35" s="507">
        <v>2</v>
      </c>
      <c r="R35" s="507">
        <v>3</v>
      </c>
      <c r="S35" s="508">
        <v>4</v>
      </c>
      <c r="T35" s="559" t="s">
        <v>11</v>
      </c>
      <c r="U35" s="437"/>
      <c r="V35" s="441"/>
    </row>
    <row r="36" spans="1:23" s="458" customFormat="1" ht="24.75" customHeight="1" x14ac:dyDescent="0.25">
      <c r="A36" s="474" t="s">
        <v>45</v>
      </c>
      <c r="B36" s="510">
        <v>9.8000000000000007</v>
      </c>
      <c r="C36" s="511">
        <v>8.8000000000000007</v>
      </c>
      <c r="D36" s="511">
        <v>1.8</v>
      </c>
      <c r="E36" s="511">
        <v>8.8000000000000007</v>
      </c>
      <c r="F36" s="512">
        <v>8.8000000000000007</v>
      </c>
      <c r="G36" s="513">
        <v>9.6999999999999993</v>
      </c>
      <c r="H36" s="511">
        <v>8.9</v>
      </c>
      <c r="I36" s="511">
        <v>1.6</v>
      </c>
      <c r="J36" s="511">
        <v>8.8000000000000007</v>
      </c>
      <c r="K36" s="514">
        <v>8.4</v>
      </c>
      <c r="L36" s="510">
        <v>19.600000000000001</v>
      </c>
      <c r="M36" s="511">
        <v>1.8</v>
      </c>
      <c r="N36" s="511">
        <v>10</v>
      </c>
      <c r="O36" s="512"/>
      <c r="P36" s="513">
        <v>20.7</v>
      </c>
      <c r="Q36" s="511">
        <v>1.5</v>
      </c>
      <c r="R36" s="511">
        <v>10.6</v>
      </c>
      <c r="S36" s="515"/>
      <c r="T36" s="567">
        <f>SUM(B36:S36)</f>
        <v>139.6</v>
      </c>
      <c r="U36" s="457"/>
      <c r="V36" s="456"/>
    </row>
    <row r="37" spans="1:23" s="457" customFormat="1" ht="24.75" customHeight="1" x14ac:dyDescent="0.25">
      <c r="A37" s="474" t="s">
        <v>46</v>
      </c>
      <c r="B37" s="478">
        <v>9.8000000000000007</v>
      </c>
      <c r="C37" s="516">
        <v>8.8000000000000007</v>
      </c>
      <c r="D37" s="516">
        <v>1.8</v>
      </c>
      <c r="E37" s="516">
        <v>8.8000000000000007</v>
      </c>
      <c r="F37" s="517">
        <v>8.8000000000000007</v>
      </c>
      <c r="G37" s="479">
        <v>9.6999999999999993</v>
      </c>
      <c r="H37" s="516">
        <v>8.9</v>
      </c>
      <c r="I37" s="516">
        <v>1.6</v>
      </c>
      <c r="J37" s="516">
        <v>8.8000000000000007</v>
      </c>
      <c r="K37" s="518">
        <v>8.4</v>
      </c>
      <c r="L37" s="478">
        <v>19.600000000000001</v>
      </c>
      <c r="M37" s="516">
        <v>1.8</v>
      </c>
      <c r="N37" s="516">
        <v>10</v>
      </c>
      <c r="O37" s="517"/>
      <c r="P37" s="479">
        <v>20.7</v>
      </c>
      <c r="Q37" s="516">
        <v>1.5</v>
      </c>
      <c r="R37" s="516">
        <v>10.6</v>
      </c>
      <c r="S37" s="480"/>
      <c r="T37" s="567">
        <f>SUM(B37:S37)</f>
        <v>139.6</v>
      </c>
      <c r="V37" s="456"/>
    </row>
    <row r="38" spans="1:23" s="457" customFormat="1" ht="24.75" customHeight="1" x14ac:dyDescent="0.25">
      <c r="A38" s="474" t="s">
        <v>47</v>
      </c>
      <c r="B38" s="478">
        <v>9.8000000000000007</v>
      </c>
      <c r="C38" s="516">
        <v>8.8000000000000007</v>
      </c>
      <c r="D38" s="516">
        <v>1.8</v>
      </c>
      <c r="E38" s="516">
        <v>8.8000000000000007</v>
      </c>
      <c r="F38" s="517">
        <v>8.8000000000000007</v>
      </c>
      <c r="G38" s="479">
        <v>9.6999999999999993</v>
      </c>
      <c r="H38" s="516">
        <v>8.9</v>
      </c>
      <c r="I38" s="516">
        <v>1.6</v>
      </c>
      <c r="J38" s="516">
        <v>8.8000000000000007</v>
      </c>
      <c r="K38" s="518">
        <v>8.4</v>
      </c>
      <c r="L38" s="478"/>
      <c r="M38" s="516"/>
      <c r="N38" s="516"/>
      <c r="O38" s="517"/>
      <c r="P38" s="479"/>
      <c r="Q38" s="516"/>
      <c r="R38" s="516"/>
      <c r="S38" s="480"/>
      <c r="T38" s="567">
        <f>SUM(B38:S38)</f>
        <v>75.400000000000006</v>
      </c>
      <c r="V38" s="456"/>
    </row>
    <row r="39" spans="1:23" s="457" customFormat="1" ht="24.75" customHeight="1" x14ac:dyDescent="0.25">
      <c r="A39" s="474" t="s">
        <v>48</v>
      </c>
      <c r="B39" s="454">
        <v>9.8000000000000007</v>
      </c>
      <c r="C39" s="452">
        <v>8.8000000000000007</v>
      </c>
      <c r="D39" s="452">
        <v>1.8</v>
      </c>
      <c r="E39" s="452">
        <v>8.8000000000000007</v>
      </c>
      <c r="F39" s="453">
        <v>8.8000000000000007</v>
      </c>
      <c r="G39" s="519"/>
      <c r="H39" s="519"/>
      <c r="I39" s="519"/>
      <c r="J39" s="519"/>
      <c r="K39" s="520"/>
      <c r="L39" s="481"/>
      <c r="M39" s="519"/>
      <c r="N39" s="519"/>
      <c r="O39" s="484"/>
      <c r="P39" s="519"/>
      <c r="Q39" s="482"/>
      <c r="R39" s="482"/>
      <c r="S39" s="483"/>
      <c r="T39" s="568">
        <f t="shared" ref="T39:T40" si="11">SUM(B39:S39)</f>
        <v>38</v>
      </c>
      <c r="V39" s="456"/>
    </row>
    <row r="40" spans="1:23" s="457" customFormat="1" ht="24.75" customHeight="1" x14ac:dyDescent="0.25">
      <c r="A40" s="474" t="s">
        <v>49</v>
      </c>
      <c r="B40" s="481"/>
      <c r="C40" s="519"/>
      <c r="D40" s="519"/>
      <c r="E40" s="519"/>
      <c r="F40" s="484"/>
      <c r="G40" s="519"/>
      <c r="H40" s="519"/>
      <c r="I40" s="519"/>
      <c r="J40" s="519"/>
      <c r="K40" s="520"/>
      <c r="L40" s="481"/>
      <c r="M40" s="519"/>
      <c r="N40" s="519"/>
      <c r="O40" s="484"/>
      <c r="P40" s="519"/>
      <c r="Q40" s="482"/>
      <c r="R40" s="482"/>
      <c r="S40" s="483"/>
      <c r="T40" s="565">
        <f t="shared" si="11"/>
        <v>0</v>
      </c>
      <c r="V40" s="456"/>
    </row>
    <row r="41" spans="1:23" s="437" customFormat="1" ht="24.75" customHeight="1" x14ac:dyDescent="0.25">
      <c r="A41" s="169" t="s">
        <v>43</v>
      </c>
      <c r="B41" s="481"/>
      <c r="C41" s="519"/>
      <c r="D41" s="519"/>
      <c r="E41" s="519"/>
      <c r="F41" s="484"/>
      <c r="G41" s="519"/>
      <c r="H41" s="519"/>
      <c r="I41" s="519"/>
      <c r="J41" s="519"/>
      <c r="K41" s="520"/>
      <c r="L41" s="481"/>
      <c r="M41" s="519"/>
      <c r="N41" s="519"/>
      <c r="O41" s="484"/>
      <c r="P41" s="519"/>
      <c r="Q41" s="482"/>
      <c r="R41" s="482"/>
      <c r="S41" s="483"/>
      <c r="T41" s="565">
        <f t="shared" ref="T41:T42" si="12">SUM(B41:S41)</f>
        <v>0</v>
      </c>
      <c r="V41" s="441"/>
    </row>
    <row r="42" spans="1:23" s="437" customFormat="1" ht="24.75" customHeight="1" thickBot="1" x14ac:dyDescent="0.3">
      <c r="A42" s="521" t="s">
        <v>44</v>
      </c>
      <c r="B42" s="488"/>
      <c r="C42" s="522"/>
      <c r="D42" s="522"/>
      <c r="E42" s="522"/>
      <c r="F42" s="491"/>
      <c r="G42" s="522"/>
      <c r="H42" s="522"/>
      <c r="I42" s="522"/>
      <c r="J42" s="522"/>
      <c r="K42" s="523"/>
      <c r="L42" s="488"/>
      <c r="M42" s="522"/>
      <c r="N42" s="522"/>
      <c r="O42" s="491"/>
      <c r="P42" s="522"/>
      <c r="Q42" s="489"/>
      <c r="R42" s="489"/>
      <c r="S42" s="490"/>
      <c r="T42" s="524">
        <f t="shared" si="12"/>
        <v>0</v>
      </c>
      <c r="V42" s="441"/>
    </row>
    <row r="43" spans="1:23" s="437" customFormat="1" ht="24.75" customHeight="1" thickBot="1" x14ac:dyDescent="0.3">
      <c r="A43" s="525" t="s">
        <v>11</v>
      </c>
      <c r="B43" s="467">
        <f>SUM(B36:B42)</f>
        <v>39.200000000000003</v>
      </c>
      <c r="C43" s="468">
        <f t="shared" ref="C43:S43" si="13">SUM(C36:C42)</f>
        <v>35.200000000000003</v>
      </c>
      <c r="D43" s="468">
        <f t="shared" si="13"/>
        <v>7.2</v>
      </c>
      <c r="E43" s="468">
        <f t="shared" si="13"/>
        <v>35.200000000000003</v>
      </c>
      <c r="F43" s="469">
        <f t="shared" si="13"/>
        <v>35.200000000000003</v>
      </c>
      <c r="G43" s="467">
        <f t="shared" si="13"/>
        <v>29.099999999999998</v>
      </c>
      <c r="H43" s="468">
        <f t="shared" si="13"/>
        <v>26.700000000000003</v>
      </c>
      <c r="I43" s="468">
        <f t="shared" si="13"/>
        <v>4.8000000000000007</v>
      </c>
      <c r="J43" s="468">
        <f t="shared" si="13"/>
        <v>26.400000000000002</v>
      </c>
      <c r="K43" s="469">
        <f t="shared" si="13"/>
        <v>25.200000000000003</v>
      </c>
      <c r="L43" s="467">
        <f t="shared" si="13"/>
        <v>39.200000000000003</v>
      </c>
      <c r="M43" s="468">
        <f t="shared" si="13"/>
        <v>3.6</v>
      </c>
      <c r="N43" s="468">
        <f t="shared" si="13"/>
        <v>20</v>
      </c>
      <c r="O43" s="469">
        <f t="shared" si="13"/>
        <v>0</v>
      </c>
      <c r="P43" s="467">
        <f t="shared" si="13"/>
        <v>41.4</v>
      </c>
      <c r="Q43" s="468">
        <f t="shared" si="13"/>
        <v>3</v>
      </c>
      <c r="R43" s="468">
        <f t="shared" si="13"/>
        <v>21.2</v>
      </c>
      <c r="S43" s="469">
        <f t="shared" si="13"/>
        <v>0</v>
      </c>
      <c r="T43" s="495">
        <f>SUM(T36:T42)</f>
        <v>392.6</v>
      </c>
      <c r="V43" s="441"/>
    </row>
    <row r="44" spans="1:23" s="437" customFormat="1" ht="24.75" customHeight="1" x14ac:dyDescent="0.25">
      <c r="A44" s="526"/>
      <c r="B44" s="437">
        <v>62</v>
      </c>
      <c r="C44" s="437">
        <v>56</v>
      </c>
      <c r="D44" s="437">
        <v>11</v>
      </c>
      <c r="E44" s="437">
        <v>57</v>
      </c>
      <c r="F44" s="437">
        <v>57</v>
      </c>
      <c r="G44" s="437">
        <v>61</v>
      </c>
      <c r="H44" s="437">
        <v>57</v>
      </c>
      <c r="I44" s="437">
        <v>10</v>
      </c>
      <c r="J44" s="437">
        <v>56</v>
      </c>
      <c r="K44" s="437">
        <v>55</v>
      </c>
      <c r="L44" s="437">
        <v>125</v>
      </c>
      <c r="M44" s="437">
        <v>11</v>
      </c>
      <c r="N44" s="437">
        <v>64</v>
      </c>
      <c r="P44" s="437">
        <v>132</v>
      </c>
      <c r="Q44" s="437">
        <v>9</v>
      </c>
      <c r="R44" s="437">
        <v>69</v>
      </c>
      <c r="V44" s="441"/>
    </row>
    <row r="45" spans="1:23" s="437" customFormat="1" ht="24.75" customHeight="1" thickBot="1" x14ac:dyDescent="0.3">
      <c r="A45" s="527"/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8"/>
      <c r="U45" s="528"/>
      <c r="V45" s="529"/>
    </row>
  </sheetData>
  <mergeCells count="32">
    <mergeCell ref="P34:S34"/>
    <mergeCell ref="B7:C7"/>
    <mergeCell ref="B34:F34"/>
    <mergeCell ref="G34:K34"/>
    <mergeCell ref="L34:O34"/>
    <mergeCell ref="N9:Q9"/>
    <mergeCell ref="R9:V9"/>
    <mergeCell ref="G7:H7"/>
    <mergeCell ref="B9:G9"/>
    <mergeCell ref="K22:Q22"/>
    <mergeCell ref="B22:H22"/>
    <mergeCell ref="L7:O7"/>
    <mergeCell ref="Q8:V8"/>
    <mergeCell ref="H9:M9"/>
    <mergeCell ref="S22:V31"/>
    <mergeCell ref="B19:V21"/>
    <mergeCell ref="A1:A3"/>
    <mergeCell ref="B1:L1"/>
    <mergeCell ref="M1:P1"/>
    <mergeCell ref="B2:L3"/>
    <mergeCell ref="M2:P2"/>
    <mergeCell ref="M3:P3"/>
    <mergeCell ref="Q1:V1"/>
    <mergeCell ref="Q2:V2"/>
    <mergeCell ref="Q3:V3"/>
    <mergeCell ref="Q4:V4"/>
    <mergeCell ref="Q5:V5"/>
    <mergeCell ref="B5:C5"/>
    <mergeCell ref="G5:H5"/>
    <mergeCell ref="K5:L5"/>
    <mergeCell ref="Q6:V6"/>
    <mergeCell ref="Q7:V7"/>
  </mergeCells>
  <pageMargins left="0.25" right="0.25" top="0.75" bottom="0.75" header="0.3" footer="0.3"/>
  <pageSetup scale="45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66</vt:i4>
      </vt:variant>
      <vt:variant>
        <vt:lpstr>Rangos con nombre</vt:lpstr>
      </vt:variant>
      <vt:variant>
        <vt:i4>1</vt:i4>
      </vt:variant>
    </vt:vector>
  </HeadingPairs>
  <TitlesOfParts>
    <vt:vector size="6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SEM 64</vt:lpstr>
      <vt:lpstr>SEM 65</vt:lpstr>
      <vt:lpstr>IMPRIMIR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2023-10-02T14:13:53Z</cp:lastPrinted>
  <dcterms:created xsi:type="dcterms:W3CDTF">2021-03-04T08:17:33Z</dcterms:created>
  <dcterms:modified xsi:type="dcterms:W3CDTF">2023-10-27T17:05:33Z</dcterms:modified>
</cp:coreProperties>
</file>